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5600" windowHeight="16000" tabRatio="880"/>
  </bookViews>
  <sheets>
    <sheet name="Index" sheetId="1" r:id="rId1"/>
    <sheet name="Input" sheetId="2" r:id="rId2"/>
    <sheet name="M(CDCM)" sheetId="3" r:id="rId3"/>
    <sheet name="M(EDCM)" sheetId="4" r:id="rId4"/>
    <sheet name="LAFs" sheetId="5" r:id="rId5"/>
    <sheet name="DRM" sheetId="6" r:id="rId6"/>
    <sheet name="SM" sheetId="7" r:id="rId7"/>
    <sheet name="Loads" sheetId="8" r:id="rId8"/>
    <sheet name="Multi" sheetId="9" r:id="rId9"/>
    <sheet name="SMD" sheetId="10" r:id="rId10"/>
    <sheet name="AMD" sheetId="11" r:id="rId11"/>
    <sheet name="Otex" sheetId="12" r:id="rId12"/>
    <sheet name="Contrib" sheetId="13" r:id="rId13"/>
    <sheet name="Yard" sheetId="14" r:id="rId14"/>
    <sheet name="Standing" sheetId="15" r:id="rId15"/>
    <sheet name="AggCap" sheetId="16" r:id="rId16"/>
    <sheet name="Reactive" sheetId="17" r:id="rId17"/>
    <sheet name="Aggreg" sheetId="18" r:id="rId18"/>
    <sheet name="Revenue" sheetId="19" r:id="rId19"/>
    <sheet name="Adder" sheetId="20" r:id="rId20"/>
    <sheet name="G-Calc" sheetId="21" r:id="rId21"/>
    <sheet name="G-Discounts" sheetId="22" r:id="rId22"/>
  </sheets>
  <definedNames>
    <definedName name="_xlnm._FilterDatabase" localSheetId="0" hidden="1">Index!$A$23:$C$376</definedName>
    <definedName name="_xlnm.Print_Area" localSheetId="1">Input!$A$1:$L$632</definedName>
    <definedName name="_xlnm.Print_Area" localSheetId="8">Multi!$A:$V</definedName>
  </definedNames>
  <calcPr calcId="124519" fullCalcOnLoad="1"/>
</workbook>
</file>

<file path=xl/sharedStrings.xml><?xml version="1.0" encoding="utf-8"?>
<sst xmlns="http://schemas.openxmlformats.org/spreadsheetml/2006/main" count="11832" uniqueCount="2443">
  <si>
    <t>1000. Company, charging year, data version</t>
  </si>
  <si>
    <t>Company</t>
  </si>
  <si>
    <t>Year</t>
  </si>
  <si>
    <t>Version</t>
  </si>
  <si>
    <t>Company, charging year, data version</t>
  </si>
  <si>
    <t>Input data compiled by Franck from public sources. E&amp;OE.
This dataset tries to reproduce the December 2016 price notice for 2018/2019 when used with a suitable model.</t>
  </si>
  <si>
    <t>Northern Powergrid (Yorkshire)</t>
  </si>
  <si>
    <t>2018/2019</t>
  </si>
  <si>
    <t>December 2016</t>
  </si>
  <si>
    <t>1001. CDCM target revenue (£ unless otherwise stated)</t>
  </si>
  <si>
    <t>Further description</t>
  </si>
  <si>
    <t>Term</t>
  </si>
  <si>
    <t>CRC</t>
  </si>
  <si>
    <t>Value</t>
  </si>
  <si>
    <t>Calculations (£/year)</t>
  </si>
  <si>
    <t>Base Demand Revenue before inflation</t>
  </si>
  <si>
    <t>Annual Iteration adjustment before inflation</t>
  </si>
  <si>
    <t>RPI True-up before inflation</t>
  </si>
  <si>
    <t>Price index adjustment (RPI index)</t>
  </si>
  <si>
    <t>Base demand revenue</t>
  </si>
  <si>
    <t>Pass-Through Licence Fees</t>
  </si>
  <si>
    <t>Pass-Through Business Rates</t>
  </si>
  <si>
    <t>Pass-Through Transmission Connection Point Charges</t>
  </si>
  <si>
    <t>Pass-through Smart Meter Communication Licence Costs</t>
  </si>
  <si>
    <t>Pass-through Smart Meter IT Costs</t>
  </si>
  <si>
    <t>Pass-through Ring Fence Costs</t>
  </si>
  <si>
    <t>Pass-Through Others</t>
  </si>
  <si>
    <t>Allowed Pass-Through Items</t>
  </si>
  <si>
    <t>Broad Measure of Customer Service incentive</t>
  </si>
  <si>
    <t>Quality of Service incentive</t>
  </si>
  <si>
    <t>Connections Engagement incentive</t>
  </si>
  <si>
    <t>Time to Connect incentive</t>
  </si>
  <si>
    <t>Losses Discretionary Reward incentive</t>
  </si>
  <si>
    <t>Network Innovation Allowance</t>
  </si>
  <si>
    <t>Low Carbon Network Fund - Tier 1 unrecoverable</t>
  </si>
  <si>
    <t>Low Carbon Network Fund - Tier 2 &amp; Discretionary Funding</t>
  </si>
  <si>
    <t>Connection Guaranteed Standards Systems &amp; Processes penalty</t>
  </si>
  <si>
    <t>Residual Losses and Growth Incentive - Losses</t>
  </si>
  <si>
    <t>Residual Losses and Growth Incentive - Growth</t>
  </si>
  <si>
    <t>Incentive Revenue and Other Adjustments</t>
  </si>
  <si>
    <t>Correction Factor</t>
  </si>
  <si>
    <t>Total allowed Revenue</t>
  </si>
  <si>
    <t>Other 1. Excluded services - Top-up, standby, and enhanced system security</t>
  </si>
  <si>
    <t>Other 2. Excluded services - Revenue protection services</t>
  </si>
  <si>
    <t>Other 3. Excluded services - Miscellaneous</t>
  </si>
  <si>
    <t>Other 4. Please describe if used</t>
  </si>
  <si>
    <t>Other 5. Please describe if used</t>
  </si>
  <si>
    <t>Total other revenue recovered by Use of System Charges</t>
  </si>
  <si>
    <t>Total Revenue for Use of System Charges</t>
  </si>
  <si>
    <t>1. Revenue raised outside CDCM - EDCM and Certain Interconnector Revenue</t>
  </si>
  <si>
    <t>2. Revenue raised outside CDCM - Voluntary under-recovery</t>
  </si>
  <si>
    <t>3. Revenue raised outside CDCM - Please describe if used</t>
  </si>
  <si>
    <t>4. Revenue raised outside CDCM - Please describe if used</t>
  </si>
  <si>
    <t>Total Revenue to be raised outside the CDCM</t>
  </si>
  <si>
    <t>Latest forecast of CDCM Revenue</t>
  </si>
  <si>
    <t>A1</t>
  </si>
  <si>
    <t>A2</t>
  </si>
  <si>
    <t>A3</t>
  </si>
  <si>
    <t>A4</t>
  </si>
  <si>
    <t>A = (A1 + A2 + A3) * A4</t>
  </si>
  <si>
    <t>B1</t>
  </si>
  <si>
    <t>B2</t>
  </si>
  <si>
    <t>B3</t>
  </si>
  <si>
    <t>B4</t>
  </si>
  <si>
    <t>B5</t>
  </si>
  <si>
    <t>B6</t>
  </si>
  <si>
    <t>B7</t>
  </si>
  <si>
    <t>B = Sum of B1 to B7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</si>
  <si>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</si>
  <si>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</si>
  <si>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</si>
  <si>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</si>
  <si>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</si>
  <si>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</si>
  <si>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</si>
  <si>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</si>
  <si>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</si>
  <si>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 = Sum of C1 to C9</t>
  </si>
  <si>
    <t>D</t>
  </si>
  <si>
    <t>E = A + B + C + D</t>
  </si>
  <si>
    <t>F1 (see note 1)</t>
  </si>
  <si>
    <t>F2 (see note 1)</t>
  </si>
  <si>
    <t>F3 (see note 1)</t>
  </si>
  <si>
    <t>F4</t>
  </si>
  <si>
    <t>F5</t>
  </si>
  <si>
    <t>F = Sum of F1 to F5</t>
  </si>
  <si>
    <t>G = E + F</t>
  </si>
  <si>
    <t>H1</t>
  </si>
  <si>
    <t>H2</t>
  </si>
  <si>
    <t>H3</t>
  </si>
  <si>
    <t>H4</t>
  </si>
  <si>
    <t>H = Sum of H1 to H4</t>
  </si>
  <si>
    <t>I = G - H</t>
  </si>
  <si>
    <t>PU</t>
  </si>
  <si>
    <t>MOD</t>
  </si>
  <si>
    <t>TRU</t>
  </si>
  <si>
    <t>RPIF</t>
  </si>
  <si>
    <t>BR</t>
  </si>
  <si>
    <t>LF</t>
  </si>
  <si>
    <t>RB</t>
  </si>
  <si>
    <t>TB</t>
  </si>
  <si>
    <t>SMC</t>
  </si>
  <si>
    <t>SMIT</t>
  </si>
  <si>
    <t>RF</t>
  </si>
  <si>
    <t>HB, SEC, UNC</t>
  </si>
  <si>
    <t>PT</t>
  </si>
  <si>
    <t>BM</t>
  </si>
  <si>
    <t>IQ</t>
  </si>
  <si>
    <t>ICE</t>
  </si>
  <si>
    <t>TTC</t>
  </si>
  <si>
    <t>LDR</t>
  </si>
  <si>
    <t>NIA</t>
  </si>
  <si>
    <t>LCN1</t>
  </si>
  <si>
    <t>LCN2</t>
  </si>
  <si>
    <t>AUM, CGSRA</t>
  </si>
  <si>
    <t>PPL</t>
  </si>
  <si>
    <t>GTA</t>
  </si>
  <si>
    <t>-K</t>
  </si>
  <si>
    <t>AR</t>
  </si>
  <si>
    <t>DRS4</t>
  </si>
  <si>
    <t>DRS5</t>
  </si>
  <si>
    <t>DRS9</t>
  </si>
  <si>
    <t>Please describe</t>
  </si>
  <si>
    <t>CRC2A</t>
  </si>
  <si>
    <t>CRC2B</t>
  </si>
  <si>
    <t>CRC2C</t>
  </si>
  <si>
    <t>CRC2D</t>
  </si>
  <si>
    <t>CRC2E</t>
  </si>
  <si>
    <t>CRC2F</t>
  </si>
  <si>
    <t>CRC2G</t>
  </si>
  <si>
    <t>CRC2H</t>
  </si>
  <si>
    <t>CRC2J</t>
  </si>
  <si>
    <t>CRC2K-L</t>
  </si>
  <si>
    <t>CRC2M</t>
  </si>
  <si>
    <t>CRC5C</t>
  </si>
  <si>
    <t>if used</t>
  </si>
  <si>
    <t>Note 1: Cost categories associated with excluded services should only be populated if the Company recovers the costs of providing these services from Use of System Charges</t>
  </si>
  <si>
    <t>1010. Financial and general assumptions</t>
  </si>
  <si>
    <t>Sources: financial assumptions; calendar; network model.</t>
  </si>
  <si>
    <t>These financial assumptions determine the annuity rate applied to convert the asset values of the network model into an annual charge.</t>
  </si>
  <si>
    <t>Rate of return</t>
  </si>
  <si>
    <t>Annualisation period (years)</t>
  </si>
  <si>
    <t>Annuity proportion for customer-contributed assets</t>
  </si>
  <si>
    <t>Power factor</t>
  </si>
  <si>
    <t>Days in the charging year</t>
  </si>
  <si>
    <t>Financial and general assumptions</t>
  </si>
  <si>
    <t>1017. Diversity allowance between top and bottom of network level</t>
  </si>
  <si>
    <t>Source: operational data analysis and/or network model.</t>
  </si>
  <si>
    <t>The diversity figure against GSP is the diversity between GSP Group (the whole system) and individual GSPs.</t>
  </si>
  <si>
    <t xml:space="preserve">The diversity figure against 132kV is the diversity between GSPs (the top of the 132kV network) and 132kV/EHV bulk supply points (the bottom of the 132kV network). </t>
  </si>
  <si>
    <t xml:space="preserve">The diversity figure against EHV is the diversity between 132kV/EHV bulk supply points (the top of the EHV network) and EHV/HV primary substations (the bottom of the EHV network). </t>
  </si>
  <si>
    <t xml:space="preserve">The diversity figure against HV is the diversity between EHV/HV primary substations (the top of the HV network) and HV/LV substations (the bottom of the HV network). </t>
  </si>
  <si>
    <t>Diversity allowance between top and bottom of network level</t>
  </si>
  <si>
    <t>GSPs</t>
  </si>
  <si>
    <t>132kV</t>
  </si>
  <si>
    <t>132kV/EHV</t>
  </si>
  <si>
    <t>EHV</t>
  </si>
  <si>
    <t>EHV/HV</t>
  </si>
  <si>
    <t>HV</t>
  </si>
  <si>
    <t>HV/LV</t>
  </si>
  <si>
    <t>LV circuits</t>
  </si>
  <si>
    <t>1018. Proportion of relevant load going through 132kV/HV direct transformation</t>
  </si>
  <si>
    <t>132kV/HV</t>
  </si>
  <si>
    <t>1019. Network model GSP peak demand (MW)</t>
  </si>
  <si>
    <t>Network model GSP peak demand (MW)</t>
  </si>
  <si>
    <t>1020. Gross asset cost by network level (£)</t>
  </si>
  <si>
    <t>Gross assets £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</si>
  <si>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</si>
  <si>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</si>
  <si>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</si>
  <si>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</si>
  <si>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</si>
  <si>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</si>
  <si>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</si>
  <si>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</si>
  <si>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</si>
  <si>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LV service model asset cost (£)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</si>
  <si>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</si>
  <si>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</si>
  <si>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</si>
  <si>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</si>
  <si>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</si>
  <si>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</si>
  <si>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HV service model asset cost (£)</t>
  </si>
  <si>
    <t>1025. Matrix of applicability of LV service models to tariffs with fixed charges</t>
  </si>
  <si>
    <t>Domestic Unrestricted</t>
  </si>
  <si>
    <t>Domestic Two Rate</t>
  </si>
  <si>
    <t>Small Non Domestic Unrestricted</t>
  </si>
  <si>
    <t>Small Non Domestic Two Rate</t>
  </si>
  <si>
    <t>LV Medium Non-Domestic</t>
  </si>
  <si>
    <t>LV Sub Medium Non-Domestic</t>
  </si>
  <si>
    <t>LV Network Domestic</t>
  </si>
  <si>
    <t>LV Network Non-Domestic Non-CT</t>
  </si>
  <si>
    <t>LV HH Metered</t>
  </si>
  <si>
    <t>LV Sub HH Metered</t>
  </si>
  <si>
    <t>LV Generation NHH or Aggregate HH</t>
  </si>
  <si>
    <t>LV Sub Generation NHH</t>
  </si>
  <si>
    <t>LV Generation Intermittent</t>
  </si>
  <si>
    <t>LV Generation Intermittent no RP charge</t>
  </si>
  <si>
    <t>LV Generation Non-Intermittent</t>
  </si>
  <si>
    <t>LV Generation Non-Intermittent no RP charge</t>
  </si>
  <si>
    <t>LV Sub Generation Intermittent</t>
  </si>
  <si>
    <t>LV Sub Generation Intermittent no RP charge</t>
  </si>
  <si>
    <t>LV Sub Generation Non-Intermittent</t>
  </si>
  <si>
    <t>LV Sub Generation Non-Intermittent no RP charge</t>
  </si>
  <si>
    <t>1026. Matrix of applicability of LV service models to unmetered tariffs</t>
  </si>
  <si>
    <t>Source: service models</t>
  </si>
  <si>
    <t>Proportion of service model involved in connecting load of 1 MWh/year</t>
  </si>
  <si>
    <t>All LV unmetered tariffs</t>
  </si>
  <si>
    <t>1028. Matrix of applicability of HV service models to tariffs with fixed charges</t>
  </si>
  <si>
    <t>HV Medium Non-Domestic</t>
  </si>
  <si>
    <t>HV HH Metered</t>
  </si>
  <si>
    <t>HV Generation Intermittent</t>
  </si>
  <si>
    <t>HV Generation Intermittent no RP charge</t>
  </si>
  <si>
    <t>HV Generation Non-Intermittent</t>
  </si>
  <si>
    <t>HV Generation Non-Intermittent no RP charge</t>
  </si>
  <si>
    <t>1032. Loss adjustment factors to transmission</t>
  </si>
  <si>
    <t>Source: losses model or loss adjustment factors at time of system peak.</t>
  </si>
  <si>
    <t>Loss adjustment factor</t>
  </si>
  <si>
    <t>1041. Load profile data for demand users</t>
  </si>
  <si>
    <t>Source: load data analysis.</t>
  </si>
  <si>
    <t>Coincidence factor</t>
  </si>
  <si>
    <t>Load factor</t>
  </si>
  <si>
    <t>Domestic Off Peak (related MPAN)</t>
  </si>
  <si>
    <t>Small Non Domestic Off Peak (related MPAN)</t>
  </si>
  <si>
    <t>NHH UMS category A</t>
  </si>
  <si>
    <t>NHH UMS category B</t>
  </si>
  <si>
    <t>NHH UMS category C</t>
  </si>
  <si>
    <t>NHH UMS category D</t>
  </si>
  <si>
    <t>LV UMS (Pseudo HH Metered)</t>
  </si>
  <si>
    <t>1053. Volume forecasts for the charging year</t>
  </si>
  <si>
    <t>Source: forecast.</t>
  </si>
  <si>
    <t>Please include MPAN counts for tariffs with no fixed charge (e.g. off-peak tariffs), but exclude MPANs on tariffs with a fixed</t>
  </si>
  <si>
    <t>charge that are not subject to a fixed charge due to a site grouping arrangement.</t>
  </si>
  <si>
    <t>Rate 1 units (MWh)</t>
  </si>
  <si>
    <t>Rate 2 units (MWh)</t>
  </si>
  <si>
    <t>Rate 3 units (MWh)</t>
  </si>
  <si>
    <t>MPANs</t>
  </si>
  <si>
    <t>Import capacity (kVA)</t>
  </si>
  <si>
    <t>Exceeded capacity (kVA)</t>
  </si>
  <si>
    <t>Reactive power units (MVArh)</t>
  </si>
  <si>
    <t>&gt; Domestic Unrestricted</t>
  </si>
  <si>
    <t>LDNO LV: Domestic Unrestricted</t>
  </si>
  <si>
    <t>LDNO HV: Domestic Unrestricted</t>
  </si>
  <si>
    <t>&gt; Domestic Two Rate</t>
  </si>
  <si>
    <t>LDNO LV: Domestic Two Rate</t>
  </si>
  <si>
    <t>LDNO HV: Domestic Two Rate</t>
  </si>
  <si>
    <t>&gt; Domestic Off Peak (related MPAN)</t>
  </si>
  <si>
    <t>LDNO LV: Domestic Off Peak (related MPAN)</t>
  </si>
  <si>
    <t>LDNO HV: Domestic Off Peak (related MPAN)</t>
  </si>
  <si>
    <t>&gt; Small Non Domestic Unrestricted</t>
  </si>
  <si>
    <t>LDNO LV: Small Non Domestic Unrestricted</t>
  </si>
  <si>
    <t>LDNO HV: Small Non Domestic Unrestricted</t>
  </si>
  <si>
    <t>&gt; Small Non Domestic Two Rate</t>
  </si>
  <si>
    <t>LDNO LV: Small Non Domestic Two Rate</t>
  </si>
  <si>
    <t>LDNO HV: Small Non Domestic Two Rate</t>
  </si>
  <si>
    <t>&gt; Small Non Domestic Off Peak (related MPAN)</t>
  </si>
  <si>
    <t>LDNO LV: Small Non Domestic Off Peak (related MPAN)</t>
  </si>
  <si>
    <t>LDNO HV: Small Non Domestic Off Peak (related MPAN)</t>
  </si>
  <si>
    <t>&gt; LV Medium Non-Domestic</t>
  </si>
  <si>
    <t>LDNO LV: LV Medium Non-Domestic</t>
  </si>
  <si>
    <t>LDNO HV: LV Medium Non-Domestic</t>
  </si>
  <si>
    <t>&gt; LV Sub Medium Non-Domestic</t>
  </si>
  <si>
    <t>&gt; HV Medium Non-Domestic</t>
  </si>
  <si>
    <t>&gt; LV Network Domestic</t>
  </si>
  <si>
    <t>LDNO LV: LV Network Domestic</t>
  </si>
  <si>
    <t>LDNO HV: LV Network Domestic</t>
  </si>
  <si>
    <t>&gt; LV Network Non-Domestic Non-CT</t>
  </si>
  <si>
    <t>LDNO LV: LV Network Non-Domestic Non-CT</t>
  </si>
  <si>
    <t>LDNO HV: LV Network Non-Domestic Non-CT</t>
  </si>
  <si>
    <t>&gt; LV HH Metered</t>
  </si>
  <si>
    <t>LDNO LV: LV HH Metered</t>
  </si>
  <si>
    <t>LDNO HV: LV HH Metered</t>
  </si>
  <si>
    <t>&gt; LV Sub HH Metered</t>
  </si>
  <si>
    <t>LDNO HV: LV Sub HH Metered</t>
  </si>
  <si>
    <t>&gt; HV HH Metered</t>
  </si>
  <si>
    <t>LDNO HV: HV HH Metered</t>
  </si>
  <si>
    <t>&gt; NHH UMS category A</t>
  </si>
  <si>
    <t>LDNO LV: NHH UMS category A</t>
  </si>
  <si>
    <t>LDNO HV: NHH UMS category A</t>
  </si>
  <si>
    <t>&gt; NHH UMS category B</t>
  </si>
  <si>
    <t>LDNO LV: NHH UMS category B</t>
  </si>
  <si>
    <t>LDNO HV: NHH UMS category B</t>
  </si>
  <si>
    <t>&gt; NHH UMS category C</t>
  </si>
  <si>
    <t>LDNO LV: NHH UMS category C</t>
  </si>
  <si>
    <t>LDNO HV: NHH UMS category C</t>
  </si>
  <si>
    <t>&gt; NHH UMS category D</t>
  </si>
  <si>
    <t>LDNO LV: NHH UMS category D</t>
  </si>
  <si>
    <t>LDNO HV: NHH UMS category D</t>
  </si>
  <si>
    <t>&gt; LV UMS (Pseudo HH Metered)</t>
  </si>
  <si>
    <t>LDNO LV: LV UMS (Pseudo HH Metered)</t>
  </si>
  <si>
    <t>LDNO HV: LV UMS (Pseudo HH Metered)</t>
  </si>
  <si>
    <t>&gt; LV Generation NHH or Aggregate HH</t>
  </si>
  <si>
    <t>LDNO LV: LV Generation NHH or Aggregate HH</t>
  </si>
  <si>
    <t>LDNO HV: LV Generation NHH or Aggregate HH</t>
  </si>
  <si>
    <t>&gt; LV Sub Generation NHH</t>
  </si>
  <si>
    <t>LDNO HV: LV Sub Generation NHH</t>
  </si>
  <si>
    <t>&gt; LV Generation Intermittent</t>
  </si>
  <si>
    <t>LDNO LV: LV Generation Intermittent</t>
  </si>
  <si>
    <t>LDNO HV: LV Generation Intermittent</t>
  </si>
  <si>
    <t>&gt; LV Generation Intermittent no RP charge</t>
  </si>
  <si>
    <t>&gt; LV Generation Non-Intermittent</t>
  </si>
  <si>
    <t>LDNO LV: LV Generation Non-Intermittent</t>
  </si>
  <si>
    <t>LDNO HV: LV Generation Non-Intermittent</t>
  </si>
  <si>
    <t>&gt; LV Generation Non-Intermittent no RP charge</t>
  </si>
  <si>
    <t>&gt; LV Sub Generation Intermittent</t>
  </si>
  <si>
    <t>LDNO HV: LV Sub Generation Intermittent</t>
  </si>
  <si>
    <t>&gt; LV Sub Generation Intermittent no RP charge</t>
  </si>
  <si>
    <t>&gt; LV Sub Generation Non-Intermittent</t>
  </si>
  <si>
    <t>LDNO HV: LV Sub Generation Non-Intermittent</t>
  </si>
  <si>
    <t>&gt; LV Sub Generation Non-Intermittent no RP charge</t>
  </si>
  <si>
    <t>&gt; HV Generation Intermittent</t>
  </si>
  <si>
    <t>LDNO HV: HV Generation Intermittent</t>
  </si>
  <si>
    <t>&gt; HV Generation Intermittent no RP charge</t>
  </si>
  <si>
    <t>&gt; HV Generation Non-Intermittent</t>
  </si>
  <si>
    <t>LDNO HV: HV Generation Non-Intermittent</t>
  </si>
  <si>
    <t>&gt; HV Generation Non-Intermittent no RP charge</t>
  </si>
  <si>
    <t>1055. Transmission exit charges (£/year)</t>
  </si>
  <si>
    <t>Transmission
exit</t>
  </si>
  <si>
    <t>Transmission exit charges (£/year)</t>
  </si>
  <si>
    <t>1059. Other expenditure</t>
  </si>
  <si>
    <t>Direct cost (£/year)</t>
  </si>
  <si>
    <t>Indirect cost (£/year)</t>
  </si>
  <si>
    <t>Indirect cost proportion</t>
  </si>
  <si>
    <t>Network rates (£/year)</t>
  </si>
  <si>
    <t>Other expenditure</t>
  </si>
  <si>
    <t>1060. Customer contributions under current connection charging policy</t>
  </si>
  <si>
    <t>Source: analysis of expenditure data and/or survey of capital expenditure schemes.</t>
  </si>
  <si>
    <t>Customer contribution percentages by network level of supply and by asset network level.</t>
  </si>
  <si>
    <t>These proportions should reflect the current connection charging method, not necessarily the method that was in place when the connection was built.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</si>
  <si>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</si>
  <si>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</si>
  <si>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</si>
  <si>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</si>
  <si>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</si>
  <si>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</si>
  <si>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</si>
  <si>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</si>
  <si>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LV network</t>
  </si>
  <si>
    <t>LV substation</t>
  </si>
  <si>
    <t>HV network</t>
  </si>
  <si>
    <t>HV substation</t>
  </si>
  <si>
    <t>1061. Average split of rate 1 units by distribution time band</t>
  </si>
  <si>
    <t>Red</t>
  </si>
  <si>
    <t>Amber</t>
  </si>
  <si>
    <t>Green</t>
  </si>
  <si>
    <t>1062. Average split of rate 2 units by distribution time band</t>
  </si>
  <si>
    <t>1064. Average split of rate 1 units by special distribution time band</t>
  </si>
  <si>
    <t>Black</t>
  </si>
  <si>
    <t>Yellow</t>
  </si>
  <si>
    <t>1066. Typical annual hours by special distribution time band</t>
  </si>
  <si>
    <t>Source: definition of distribution time bands.</t>
  </si>
  <si>
    <t>The figures in this table will be automatically adjusted to match the number of days in the charging period.</t>
  </si>
  <si>
    <t>Annual hours</t>
  </si>
  <si>
    <t>1068. Typical annual hours by distribution time band</t>
  </si>
  <si>
    <t>1069. Peaking probabilities by network level</t>
  </si>
  <si>
    <t>Source: analysis of network operation data.</t>
  </si>
  <si>
    <t>Red, amber and green peaking probabilities</t>
  </si>
  <si>
    <t>Black peaking probabilities</t>
  </si>
  <si>
    <t>1092. Average kVAr by kVA, by network level</t>
  </si>
  <si>
    <t>Source: analysis of operational data.</t>
  </si>
  <si>
    <t>This is the average of MVAr/MVA or SQRT(1-PF^2) across relevant network elements.</t>
  </si>
  <si>
    <t>Average kVAr by kVA, by network level</t>
  </si>
  <si>
    <t>1301. DNO LV mains usage</t>
  </si>
  <si>
    <t>LV mains usage value provided each year by the Nominated Calculation Agent.</t>
  </si>
  <si>
    <t>DNO LV mains usage</t>
  </si>
  <si>
    <t>1302. DNO HV mains usage</t>
  </si>
  <si>
    <t>HV mains usage value provided each year by the Nominated Calculation Agent.</t>
  </si>
  <si>
    <t>DNO HV mains usage</t>
  </si>
  <si>
    <t>1310. DPCR4 aggregate allowances (£)</t>
  </si>
  <si>
    <t>In a legacy Method M workbook, these data are on sheet Calc-Allocation, possibly cells C47, C48 and C49.</t>
  </si>
  <si>
    <t>Aggregate return</t>
  </si>
  <si>
    <t>Aggregate depreciation</t>
  </si>
  <si>
    <t>Aggregate operating</t>
  </si>
  <si>
    <t>DPCR4 aggregate allowances (£)</t>
  </si>
  <si>
    <t>1315. Analysis of allowed revenue for 2007/2008 (£/year)</t>
  </si>
  <si>
    <t>In a legacy Method M workbook, these data are on sheet Calc-Allocation, possibly cells F66 and F63.</t>
  </si>
  <si>
    <t>Total revenue</t>
  </si>
  <si>
    <t>Net incentive revenue</t>
  </si>
  <si>
    <t>Analysis of allowed revenue for 2007/2008 (£/year)</t>
  </si>
  <si>
    <t>1321. Units distributed (GWh)</t>
  </si>
  <si>
    <t>These data are taken from the 2007/2008 regulatory reporting pack (table 5.1), cells G34 to G36.</t>
  </si>
  <si>
    <t>Units distributed (GWh)</t>
  </si>
  <si>
    <t>EHV (Includes 132kV)</t>
  </si>
  <si>
    <t>LV</t>
  </si>
  <si>
    <t>1322. Losses (GWh)</t>
  </si>
  <si>
    <t>This data item is taken from the 2007/2008 regulatory reporting pack (table 5.1), cell G40.</t>
  </si>
  <si>
    <t>Losses (GWh)</t>
  </si>
  <si>
    <t>1328. DCP 117/DCP 231 additional annual income (£)</t>
  </si>
  <si>
    <t>In a legacy Method M workbook, this item is on sheet Calc-Allocation, possibly cell G70.</t>
  </si>
  <si>
    <t>DCP 117/DCP 231 additional annual income (£)</t>
  </si>
  <si>
    <t>1329. Net new connections and reinforcement costs (£)</t>
  </si>
  <si>
    <t>These data are derived from a combination of the 2007/2008 regulatory reporting pack (table 2.4) and 10-year averages from the FBPQ.</t>
  </si>
  <si>
    <t>In a post-DCP 117 legacy Method M workbook, these data are on sheet Calc-Opex, reading from right to left, possibly starting at cell H7.</t>
  </si>
  <si>
    <t>EHV&amp;132</t>
  </si>
  <si>
    <t>Load related new connections &amp; reinforcement (net of contributions)</t>
  </si>
  <si>
    <t>1330. Allocated costs (£/year)</t>
  </si>
  <si>
    <t>These data are taken from the 2007/2008 regulatory reporting pack (tables 2.3 and 2.4).</t>
  </si>
  <si>
    <t>In a legacy Method M workbook, these data are on sheet Calc-Opex, reading from right to left, possibly starting at cell H7.</t>
  </si>
  <si>
    <t>Non-load new &amp; replacement assets (net of contributions)</t>
  </si>
  <si>
    <t>Non-operational capex</t>
  </si>
  <si>
    <t>Faults</t>
  </si>
  <si>
    <t>Inspections, &amp; Maintenance</t>
  </si>
  <si>
    <t>Tree Cutting</t>
  </si>
  <si>
    <t>Network Policy</t>
  </si>
  <si>
    <t>Network Design &amp; Engineering</t>
  </si>
  <si>
    <t>Project Management</t>
  </si>
  <si>
    <t>Engineering Mgt &amp; Clerical Support</t>
  </si>
  <si>
    <t>Control Centre</t>
  </si>
  <si>
    <t>System Mapping - Cartographical</t>
  </si>
  <si>
    <t>Customer Call Centre</t>
  </si>
  <si>
    <t>Stores</t>
  </si>
  <si>
    <t>Vehicles &amp; Transport</t>
  </si>
  <si>
    <t>IT &amp; Telecoms</t>
  </si>
  <si>
    <t>Property Mgt</t>
  </si>
  <si>
    <t>HR &amp; Non-operational Training</t>
  </si>
  <si>
    <t>Health &amp; Safety &amp; Operational Training</t>
  </si>
  <si>
    <t>Finance &amp; Regulation</t>
  </si>
  <si>
    <t>CEO etc</t>
  </si>
  <si>
    <t>Atypical cash costs</t>
  </si>
  <si>
    <t>Pension deficit payments</t>
  </si>
  <si>
    <t>Metering</t>
  </si>
  <si>
    <t>Excluded services &amp; de minimis</t>
  </si>
  <si>
    <t>Relevant distributed generation (less contributions)</t>
  </si>
  <si>
    <t>IFI</t>
  </si>
  <si>
    <t>Disallowed Related Party Margins</t>
  </si>
  <si>
    <t>Statutory Depreciation</t>
  </si>
  <si>
    <t>Network Rates</t>
  </si>
  <si>
    <t>Transmission Exit Charges</t>
  </si>
  <si>
    <t>Pension deficit repair payments by related parties (note 2)</t>
  </si>
  <si>
    <t>Non activity costs and reconciling amounts (note 3)</t>
  </si>
  <si>
    <t>1331. Assets in CDCM model (£)</t>
  </si>
  <si>
    <t>These data are taken from the CDCM tariff model (Otex sheet).</t>
  </si>
  <si>
    <t>They are also used as input data in the EDCM tariff model.</t>
  </si>
  <si>
    <t>GSP</t>
  </si>
  <si>
    <t>132kV circuits</t>
  </si>
  <si>
    <t>EHV circuits</t>
  </si>
  <si>
    <t>HV circuits</t>
  </si>
  <si>
    <t>LV customer</t>
  </si>
  <si>
    <t>HV customer</t>
  </si>
  <si>
    <t>Assets in CDCM model (£)</t>
  </si>
  <si>
    <t>1332. All notional assets in EDCM (£)</t>
  </si>
  <si>
    <t>These data are taken from the EDCM tariff model.</t>
  </si>
  <si>
    <t>All notional assets in EDCM (£)</t>
  </si>
  <si>
    <t>1335. Total costs (£/year)</t>
  </si>
  <si>
    <t>These data are taken from the 2007/2008 regulatory reporting pack (table 1.3).</t>
  </si>
  <si>
    <t>In a legacy Method M workbook, these data are on sheet Calc-Opex, starting at cell D7.</t>
  </si>
  <si>
    <t>Total costs (£/year)</t>
  </si>
  <si>
    <t>1355. MEAV data</t>
  </si>
  <si>
    <t>In a legacy Method M workbook, these data are on sheet Data-MEAV.</t>
  </si>
  <si>
    <t>Asset quantity</t>
  </si>
  <si>
    <t>Unit MEAV (£)</t>
  </si>
  <si>
    <t>LV main overhead line km</t>
  </si>
  <si>
    <t>LV service overhead</t>
  </si>
  <si>
    <t>LV overhead support</t>
  </si>
  <si>
    <t>LV main underground consac km</t>
  </si>
  <si>
    <t>LV main underground plastic km</t>
  </si>
  <si>
    <t>LV main underground paper km</t>
  </si>
  <si>
    <t>LV service underground</t>
  </si>
  <si>
    <t>LV pillar indoors</t>
  </si>
  <si>
    <t>LV pillar outdoors</t>
  </si>
  <si>
    <t>LV board wall-mounted</t>
  </si>
  <si>
    <t>LV board underground</t>
  </si>
  <si>
    <t>LV fuse pole-mounted</t>
  </si>
  <si>
    <t>LV fuse tower-mounted</t>
  </si>
  <si>
    <t>6.6/11kV overhead open km</t>
  </si>
  <si>
    <t>6.6/11kV overhead covered km</t>
  </si>
  <si>
    <t>20kV overhead open pm</t>
  </si>
  <si>
    <t>20kV overhead covered km</t>
  </si>
  <si>
    <t>6.6/11kV overhead support</t>
  </si>
  <si>
    <t>20kV overhead support</t>
  </si>
  <si>
    <t>6.6/11kV underground km</t>
  </si>
  <si>
    <t>20kV underground km</t>
  </si>
  <si>
    <t>HV submarine km</t>
  </si>
  <si>
    <t>6.6/11kV breaker pole-mounted</t>
  </si>
  <si>
    <t>6.6/11kV breaker ground-mounted</t>
  </si>
  <si>
    <t>6.6/11kV switch pole-mounted</t>
  </si>
  <si>
    <t>6.6/11kV switch ground-mounted</t>
  </si>
  <si>
    <t>6.6/11kV ring main unit</t>
  </si>
  <si>
    <t>6.6/11kV other switchgear pole-mounted</t>
  </si>
  <si>
    <t>6.6/11kV other switchgear ground-mounted</t>
  </si>
  <si>
    <t>20kV breaker pole-mounted</t>
  </si>
  <si>
    <t>20kV breaker ground-mounted</t>
  </si>
  <si>
    <t>20kV switch pole-mounted</t>
  </si>
  <si>
    <t>20kV switch ground-mounted</t>
  </si>
  <si>
    <t>20kV ring main unit</t>
  </si>
  <si>
    <t>20kV other switchgear pole-mounted</t>
  </si>
  <si>
    <t>20kV other switchgear ground-mounted</t>
  </si>
  <si>
    <t>6.6/11kV transformer pole-mounted</t>
  </si>
  <si>
    <t>6.6/11kV transformer ground-mounted</t>
  </si>
  <si>
    <t>20kV transformer pole-mounted</t>
  </si>
  <si>
    <t>20kV transformer ground-mounted</t>
  </si>
  <si>
    <t>33kV overhead pole line km</t>
  </si>
  <si>
    <t>33kV overhead tower line km</t>
  </si>
  <si>
    <t>66kV overhead pole line km</t>
  </si>
  <si>
    <t>66kV overhead tower line km</t>
  </si>
  <si>
    <t>33kV pole</t>
  </si>
  <si>
    <t>33kV tower</t>
  </si>
  <si>
    <t>66kV pole</t>
  </si>
  <si>
    <t>66kV tower</t>
  </si>
  <si>
    <t>33kV underground non-pressurised km</t>
  </si>
  <si>
    <t>33kV underground oil km</t>
  </si>
  <si>
    <t>33kV underground gas km</t>
  </si>
  <si>
    <t>66kV underground non-pressurised km</t>
  </si>
  <si>
    <t>66kV underground oil km</t>
  </si>
  <si>
    <t>66kV underground gas km</t>
  </si>
  <si>
    <t>EHV submarine km</t>
  </si>
  <si>
    <t>33kV breaker indoors</t>
  </si>
  <si>
    <t>33kV breaker outdoors</t>
  </si>
  <si>
    <t>33kV switch ground-mounted</t>
  </si>
  <si>
    <t>33kV switch pole-mounted</t>
  </si>
  <si>
    <t>33kV ring main unit</t>
  </si>
  <si>
    <t>33kV other switchgear</t>
  </si>
  <si>
    <t>66kV breaker</t>
  </si>
  <si>
    <t>66kV other switchgear</t>
  </si>
  <si>
    <t>33kV transformer pole-mounted</t>
  </si>
  <si>
    <t>33kV transformer ground-mounted</t>
  </si>
  <si>
    <t>33kV auxiliary transformer</t>
  </si>
  <si>
    <t>66kV transformer</t>
  </si>
  <si>
    <t>66kV auxiliary transformer</t>
  </si>
  <si>
    <t>132kV overhead pole conductor km</t>
  </si>
  <si>
    <t>132kV overhead tower conductor km</t>
  </si>
  <si>
    <t>132kV pole</t>
  </si>
  <si>
    <t>132kV tower</t>
  </si>
  <si>
    <t>132kV tower fittings</t>
  </si>
  <si>
    <t>132kV underground non-pressurised km</t>
  </si>
  <si>
    <t>132kV underground oil km</t>
  </si>
  <si>
    <t>132kV underground gas km</t>
  </si>
  <si>
    <t>132kV submarine km</t>
  </si>
  <si>
    <t>132kV breaker</t>
  </si>
  <si>
    <t>132kV other switchgear</t>
  </si>
  <si>
    <t>132kV transformer</t>
  </si>
  <si>
    <t>132kV auxiliary transformer</t>
  </si>
  <si>
    <t>132kV/EHV remote terminal unit pole-mounted</t>
  </si>
  <si>
    <t>132kV/EHV remote terminal unit ground-mounted</t>
  </si>
  <si>
    <t>HV remote terminal unit pole-mounted</t>
  </si>
  <si>
    <t>HV remote terminal unit ground-mounted</t>
  </si>
  <si>
    <t>1369. Net capex analysis pre-DCP 118 (£)</t>
  </si>
  <si>
    <t>In a pre-DCP 118 legacy Method M workbook, these data are on sheet Calc-Net capex, possibly cells G6 to G10.</t>
  </si>
  <si>
    <t>Net capex analysis pre-DCP 118 (£)</t>
  </si>
  <si>
    <t>LV/HV</t>
  </si>
  <si>
    <t>1380. Net capex: ratio of LV services to LV total</t>
  </si>
  <si>
    <t>This figure can be calculated from FBPQ NL1 data, possibly as SUM('FBPQ NL1'!D10:M13)/SUM('FBPQ NL1'!D10:M16).</t>
  </si>
  <si>
    <t>LV services</t>
  </si>
  <si>
    <t>This sheet contains all the input data (except LLFCs which might be entered directly into the Tariff sheet).</t>
  </si>
  <si>
    <t>2001. Allocated costs after DCP 117 adjustments</t>
  </si>
  <si>
    <t>Data sources:</t>
  </si>
  <si>
    <t>x1 = 1329. Net new connections and reinforcement costs (£)</t>
  </si>
  <si>
    <t>x2 = 1330. Allocated costs (£/year)</t>
  </si>
  <si>
    <t>Combine tables = x1 or x2</t>
  </si>
  <si>
    <t>2002. Expenditure data</t>
  </si>
  <si>
    <t>x1 = 1335. Total costs (£/year)</t>
  </si>
  <si>
    <t>x2 = 2001. Allocated costs after DCP 117 adjustments</t>
  </si>
  <si>
    <t>Kind:</t>
  </si>
  <si>
    <t>Copy cells</t>
  </si>
  <si>
    <t>Cell summation</t>
  </si>
  <si>
    <t>Formula:</t>
  </si>
  <si>
    <t>= x1</t>
  </si>
  <si>
    <t>=SUM(x2)</t>
  </si>
  <si>
    <t>Amounts already allocated</t>
  </si>
  <si>
    <t>2003. Allocation rules</t>
  </si>
  <si>
    <t>Allocation key</t>
  </si>
  <si>
    <t>Percentage capitalised</t>
  </si>
  <si>
    <t>Direct cost indicator</t>
  </si>
  <si>
    <t>Do not allocate</t>
  </si>
  <si>
    <t>MEAV</t>
  </si>
  <si>
    <t>Deduct from revenue</t>
  </si>
  <si>
    <t>2004. MEAV calculations</t>
  </si>
  <si>
    <t>x1 = 1355. Asset quantity (in MEAV data)</t>
  </si>
  <si>
    <t>x2 = 1355. Unit MEAV (£) (in MEAV data)</t>
  </si>
  <si>
    <t>Calculation</t>
  </si>
  <si>
    <t>Fixed data</t>
  </si>
  <si>
    <t>=x1*x2</t>
  </si>
  <si>
    <t/>
  </si>
  <si>
    <t>MEAV (£)</t>
  </si>
  <si>
    <t>MEAV mapping</t>
  </si>
  <si>
    <t>MEAV mapping: LV services</t>
  </si>
  <si>
    <t>MEAV mapping: LV total</t>
  </si>
  <si>
    <t>2005. MEAV by network level (£)</t>
  </si>
  <si>
    <t>x1 = 2004. MEAV mapping (in MEAV calculations)</t>
  </si>
  <si>
    <t>x2 = 2004. MEAV (£) (in MEAV calculations)</t>
  </si>
  <si>
    <t>Sum-product calculation =SUMPRODUCT(x1, x2)</t>
  </si>
  <si>
    <t>MEAV by network level (£)</t>
  </si>
  <si>
    <t>2006. MEAV percentages</t>
  </si>
  <si>
    <t>x1 = 2005. MEAV by network level (£)</t>
  </si>
  <si>
    <t>Calculation =x1/SUM(x1)</t>
  </si>
  <si>
    <t>MEAV percentages</t>
  </si>
  <si>
    <t>2007. EHV asset levels</t>
  </si>
  <si>
    <t>EHV asset levels</t>
  </si>
  <si>
    <t>2008. Proportion of EHV notional assets which are in the CDCM</t>
  </si>
  <si>
    <t>x1 = 1332. All notional assets in EDCM (£)</t>
  </si>
  <si>
    <t>x2 = 2007. EHV asset levels</t>
  </si>
  <si>
    <t>x3 = 1331. Assets in CDCM model (£)</t>
  </si>
  <si>
    <t>Calculation =1/(1+x1/SUMPRODUCT(x2,x3))</t>
  </si>
  <si>
    <t>Proportion of EHV notional assets which are in the CDCM</t>
  </si>
  <si>
    <t>2009. Proportion to be kept</t>
  </si>
  <si>
    <t>x1 = 2008. Proportion of EHV notional assets which are in the CDCM</t>
  </si>
  <si>
    <t>x2 = Default to 1</t>
  </si>
  <si>
    <t>Proportion to be kept</t>
  </si>
  <si>
    <t>2010. MEAV percentages after DCP 118 exclusions</t>
  </si>
  <si>
    <t>x1 = 2006. MEAV percentages</t>
  </si>
  <si>
    <t>x2 = 2009. Proportion to be kept</t>
  </si>
  <si>
    <t>Calculation =x1*x2/SUMPRODUCT(x1,x2)</t>
  </si>
  <si>
    <t>MEAV percentages after DCP 118 exclusions</t>
  </si>
  <si>
    <t>2011. EHV only</t>
  </si>
  <si>
    <t>EHV only</t>
  </si>
  <si>
    <t>2012. LV only</t>
  </si>
  <si>
    <t>LV only</t>
  </si>
  <si>
    <t>2013. All allocation percentages</t>
  </si>
  <si>
    <t>x1 = 2003. Allocation key (in Allocation rules)</t>
  </si>
  <si>
    <t>x2 = 2012. LV only</t>
  </si>
  <si>
    <t>x3 = 2010. MEAV percentages after DCP 118 exclusions</t>
  </si>
  <si>
    <t>x4 = 2011. EHV only</t>
  </si>
  <si>
    <t>Calculation =IF(x1="60%MEAV",0.4*x2+x3,IF(x1="MEAV",x3,IF(x1="EHV only",x4,IF(x1="LV only",x2,0))))</t>
  </si>
  <si>
    <t>2014. Complete allocation</t>
  </si>
  <si>
    <t>x3 = 2002. Total costs (£/year) (copy) (in Expenditure data)</t>
  </si>
  <si>
    <t>x4 = 2002. Amounts already allocated (in Expenditure data)</t>
  </si>
  <si>
    <t>x5 = 2013. All allocation percentages</t>
  </si>
  <si>
    <t>Calculation =IF(x1="Kill",0,x2+(x3-x4)*x5)</t>
  </si>
  <si>
    <t>2015. Complete allocation: LV total share</t>
  </si>
  <si>
    <t>x1 = 2014. Complete allocation</t>
  </si>
  <si>
    <t>Copy cells = x1</t>
  </si>
  <si>
    <t>2016. MEAV: ratio of LV services to LV total</t>
  </si>
  <si>
    <t>x1 = 2004. MEAV mapping: LV services</t>
  </si>
  <si>
    <t>x3 = 2004. MEAV mapping: LV total</t>
  </si>
  <si>
    <t>Calculation =SUMPRODUCT(x1,x2)/SUMPRODUCT(x3,x2)</t>
  </si>
  <si>
    <t>2017. Allocation of LV to LV services</t>
  </si>
  <si>
    <t>x2 = 2016. MEAV: ratio of LV services to LV total</t>
  </si>
  <si>
    <t>Calculation =IF(x1="60%MEAV",0.4+0.6*x2,IF(x1="MEAV",x2,IF(x1="EHV only",0,IF(x1="LV only",1,0))))</t>
  </si>
  <si>
    <t>Allocation of LV to LV services</t>
  </si>
  <si>
    <t>2018. Allocation to LV services</t>
  </si>
  <si>
    <t>x1 = 2015. Complete allocation: LV total share</t>
  </si>
  <si>
    <t>x2 = 2017. Allocation of LV to LV services</t>
  </si>
  <si>
    <t>Calculation =x1*x2</t>
  </si>
  <si>
    <t>2019. Allocation to LV mains</t>
  </si>
  <si>
    <t>Calculation =x1*(1-x2)</t>
  </si>
  <si>
    <t>LV mains</t>
  </si>
  <si>
    <t>2020. Complete allocation split between LV mains and services</t>
  </si>
  <si>
    <t>x1 = 2018. Allocation to LV services</t>
  </si>
  <si>
    <t>x2 = 2019. Allocation to LV mains</t>
  </si>
  <si>
    <t>x3 = 2014. Complete allocation</t>
  </si>
  <si>
    <t>Combine tables = x1 or x2 or x3</t>
  </si>
  <si>
    <t>2021. Complete allocation, adjusted for regulatory capitalisation</t>
  </si>
  <si>
    <t>x1 = 2020. Complete allocation split between LV mains and services</t>
  </si>
  <si>
    <t>x2 = 2003. Percentage capitalised (in Allocation rules)</t>
  </si>
  <si>
    <t>2022. Total expensed for each level</t>
  </si>
  <si>
    <t>x1 = 2021. Complete allocation, adjusted for regulatory capitalisation</t>
  </si>
  <si>
    <t>Cell summation =SUM(x1)</t>
  </si>
  <si>
    <t>Total expensed for each level</t>
  </si>
  <si>
    <t>2023. Expensed proportions</t>
  </si>
  <si>
    <t>x1 = 2022. Total expensed for each level</t>
  </si>
  <si>
    <t>Expensed proportions</t>
  </si>
  <si>
    <t>2024. Net capex percentages</t>
  </si>
  <si>
    <t>x1 = 1369. Net capex analysis pre-DCP 118 (£)</t>
  </si>
  <si>
    <t>Special calculation =(x1 or x1+x1)/SUM(x1:x1)</t>
  </si>
  <si>
    <t>Net capex percentages</t>
  </si>
  <si>
    <t>2025. Net capex percentages after DCP 118 exclusions</t>
  </si>
  <si>
    <t>x1 = 2024. Net capex percentages</t>
  </si>
  <si>
    <t>Net capex percentages after DCP 118 exclusions</t>
  </si>
  <si>
    <t>2026. Net capex: LV total share</t>
  </si>
  <si>
    <t>x1 = 2025. Net capex percentages after DCP 118 exclusions</t>
  </si>
  <si>
    <t>Net capex: LV total share</t>
  </si>
  <si>
    <t>2027. Allocation to LV services</t>
  </si>
  <si>
    <t>x1 = 2026. Net capex: LV total share</t>
  </si>
  <si>
    <t>x2 = 1380. Net capex: ratio of LV services to LV total</t>
  </si>
  <si>
    <t>Allocation to LV services</t>
  </si>
  <si>
    <t>2028. Allocation to LV mains</t>
  </si>
  <si>
    <t>Allocation to LV mains</t>
  </si>
  <si>
    <t>2029. Net capex allocation split between LV mains and services</t>
  </si>
  <si>
    <t>x1 = 2027. Allocation to LV services</t>
  </si>
  <si>
    <t>x2 = 2028. Allocation to LV mains</t>
  </si>
  <si>
    <t>x3 = 2025. Net capex percentages after DCP 118 exclusions</t>
  </si>
  <si>
    <t>Net capex allocation split between LV mains and services</t>
  </si>
  <si>
    <t>2030. Proportion of price control revenue attributed to opex</t>
  </si>
  <si>
    <t>x1 = 1310. Aggregate operating (in DPCR4 aggregate allowances (£))</t>
  </si>
  <si>
    <t>x2 = 1310. Aggregate return (in DPCR4 aggregate allowances (£))</t>
  </si>
  <si>
    <t>x3 = 1310. Aggregate depreciation (in DPCR4 aggregate allowances (£))</t>
  </si>
  <si>
    <t>Calculation =x1/(x2+x3+x1)</t>
  </si>
  <si>
    <t>Proportion of price control revenue attributed to opex</t>
  </si>
  <si>
    <t>2031. To be deducted from revenue and treated as "upstream" cost</t>
  </si>
  <si>
    <t>x2 = 1335. Total costs (£/year)</t>
  </si>
  <si>
    <t>Calculation =SUMIF(x1,"Deduct from revenue",x2)</t>
  </si>
  <si>
    <t>To be deducted from revenue and treated as "upstream" cost</t>
  </si>
  <si>
    <t>2032. Revenue to be allocated between network levels (£/year)</t>
  </si>
  <si>
    <t>x1 = 1315. Total revenue (in Analysis of allowed revenue for 2007/2008 (£/year))</t>
  </si>
  <si>
    <t>x2 = 1315. Net incentive revenue (in Analysis of allowed revenue for 2007/2008 (£/year))</t>
  </si>
  <si>
    <t>x3 = 2031. To be deducted from revenue and treated as "upstream" cost</t>
  </si>
  <si>
    <t>Calculation =x1-x2-x3</t>
  </si>
  <si>
    <t>Revenue to be allocated between network levels (£/year)</t>
  </si>
  <si>
    <t>2033. Adjustment factors to LV (kWh/GWh)</t>
  </si>
  <si>
    <t>x1 = 1322. Losses (GWh)</t>
  </si>
  <si>
    <t>x2 = 1321. Units distributed (GWh)</t>
  </si>
  <si>
    <t>Special calculation =1000000*(1+x1/(x2+x2/2+x2/4)/[1, 2 or 4])/(1+x1/(x2+x2/2+x2/4))</t>
  </si>
  <si>
    <t>2034. Units flowing, loss adjusted to LV (kWh)</t>
  </si>
  <si>
    <t>x1 = 2033. Adjustment factors to LV (kWh/GWh)</t>
  </si>
  <si>
    <t>Units flowing, loss adjusted to LV (kWh)</t>
  </si>
  <si>
    <t>2035. Units at LV</t>
  </si>
  <si>
    <t>x1 = 2034. Units flowing, loss adjusted to LV (kWh)</t>
  </si>
  <si>
    <t>Units at LV</t>
  </si>
  <si>
    <t>2036. Allocation to LV services</t>
  </si>
  <si>
    <t>x1 = 2035. Units at LV</t>
  </si>
  <si>
    <t>Copy cells =x1</t>
  </si>
  <si>
    <t>2037. Allocation to LV mains</t>
  </si>
  <si>
    <t>2038. Units</t>
  </si>
  <si>
    <t>x1 = 2036. Allocation to LV services</t>
  </si>
  <si>
    <t>x2 = 2037. Allocation to LV mains</t>
  </si>
  <si>
    <t>x3 = 2034. Units flowing, loss adjusted to LV (kWh)</t>
  </si>
  <si>
    <t>Units</t>
  </si>
  <si>
    <t>2039. p/kWh split (DCP 117 modified)</t>
  </si>
  <si>
    <t>x1 = 2030. Proportion of price control revenue attributed to opex</t>
  </si>
  <si>
    <t>x2 = 2029. Net capex allocation split between LV mains and services</t>
  </si>
  <si>
    <t>x3 = 2023. Expensed proportions</t>
  </si>
  <si>
    <t>x4 = 2032. Revenue to be allocated between network levels (£/year)</t>
  </si>
  <si>
    <t>x5 = 1328. DCP 117/DCP 231 additional annual income (£)</t>
  </si>
  <si>
    <t>x6 = 2038. Units</t>
  </si>
  <si>
    <t>Calculation =(((1-x1)*x2+x1*x3)*x4+x5*x3)/x6*100</t>
  </si>
  <si>
    <t>p/kWh split (DCP 117 modified)</t>
  </si>
  <si>
    <t>2040. p/kWh not split</t>
  </si>
  <si>
    <t>x1 = 1315. Net incentive revenue (in Analysis of allowed revenue for 2007/2008 (£/year))</t>
  </si>
  <si>
    <t>x2 = 2031. To be deducted from revenue and treated as "upstream" cost</t>
  </si>
  <si>
    <t>x3 = 2038. Units</t>
  </si>
  <si>
    <t>Calculation =100*(x1+x2)/x3</t>
  </si>
  <si>
    <t>p/kWh not split</t>
  </si>
  <si>
    <t>2041. Allocated proportion</t>
  </si>
  <si>
    <t>x1 = 2039. p/kWh split (DCP 117 modified)</t>
  </si>
  <si>
    <t>x2 = 2040. p/kWh not split</t>
  </si>
  <si>
    <t>Calculation =x1/(SUM(x1)+x2)</t>
  </si>
  <si>
    <t>Allocated proportion</t>
  </si>
  <si>
    <t>2042. Allocations to network levels</t>
  </si>
  <si>
    <t>x1 = 2041. Allocated proportion</t>
  </si>
  <si>
    <t>LV services allocation</t>
  </si>
  <si>
    <t>LV mains allocation</t>
  </si>
  <si>
    <t>HV/LV allocation</t>
  </si>
  <si>
    <t>HV allocation</t>
  </si>
  <si>
    <t>Allocations to network levels</t>
  </si>
  <si>
    <t>2043. Complete allocation, zeroing out negative numbers</t>
  </si>
  <si>
    <t>Calculation =MAX(0,x1)</t>
  </si>
  <si>
    <t>2044. Direct costs</t>
  </si>
  <si>
    <t>x1 = 2043. Complete allocation, zeroing out negative numbers</t>
  </si>
  <si>
    <t>x2 = 2003. Direct cost indicator (in Allocation rules)</t>
  </si>
  <si>
    <t>Direct costs</t>
  </si>
  <si>
    <t>2045. Total costs</t>
  </si>
  <si>
    <t>Total costs</t>
  </si>
  <si>
    <t>2046. Direct cost proportion for each network level</t>
  </si>
  <si>
    <t>x1 = 2044. Direct costs</t>
  </si>
  <si>
    <t>x2 = 2045. Total costs</t>
  </si>
  <si>
    <t>Calculation =x1/x2</t>
  </si>
  <si>
    <t>Direct cost proportion for each network level</t>
  </si>
  <si>
    <t>2047. HV and LV direct cost proportions</t>
  </si>
  <si>
    <t>x1 = 2046. Direct cost proportion for each network level</t>
  </si>
  <si>
    <t>LV direct proportion</t>
  </si>
  <si>
    <t>HV direct proportion</t>
  </si>
  <si>
    <t>HV and LV direct cost proportions</t>
  </si>
  <si>
    <t>2048. LDNO discounts (CDCM) ⇒1037. For CDCM model</t>
  </si>
  <si>
    <t>x1 = 2042. LV services allocation (in Allocations to network levels)</t>
  </si>
  <si>
    <t>x2 = 2042. LV mains allocation (in Allocations to network levels)</t>
  </si>
  <si>
    <t>x3 = 1301. DNO LV mains usage</t>
  </si>
  <si>
    <t>x4 = 2047. LV direct proportion (in HV and LV direct cost proportions)</t>
  </si>
  <si>
    <t>x5 = 2042. HV/LV allocation (in Allocations to network levels)</t>
  </si>
  <si>
    <t>x6 = 2042. HV allocation (in Allocations to network levels)</t>
  </si>
  <si>
    <t>x7 = 1302. DNO HV mains usage</t>
  </si>
  <si>
    <t>x8 = 2047. HV direct proportion (in HV and LV direct cost proportions)</t>
  </si>
  <si>
    <t>[ [  ] ]</t>
  </si>
  <si>
    <t>=x1+x2*(1-x3*x4)</t>
  </si>
  <si>
    <t>=x1+x2+x5+x6*(1-x7*x8)</t>
  </si>
  <si>
    <t>=(x5+x6*(1-x7*x8))/(1-x2-x1)</t>
  </si>
  <si>
    <t>=x6*(1-x7*x8)/(1-x1-x2-x5)</t>
  </si>
  <si>
    <t>No discount</t>
  </si>
  <si>
    <t>LDNO LV: LV user</t>
  </si>
  <si>
    <t>LDNO HV: LV user</t>
  </si>
  <si>
    <t>LDNO HV: LV Sub user</t>
  </si>
  <si>
    <t>LDNO HV: HV user</t>
  </si>
  <si>
    <t>LDNO discount</t>
  </si>
  <si>
    <t>2049. Discount p/kWh ⇒1039. For Model G</t>
  </si>
  <si>
    <t>x1 = 2048. No discount (in LDNO discounts (CDCM) ⇒1037. For CDCM model)</t>
  </si>
  <si>
    <t>x2 = 2039. p/kWh split (DCP 117 modified)</t>
  </si>
  <si>
    <t>x3 = 2040. p/kWh not split</t>
  </si>
  <si>
    <t>x4 = 2048. LDNO LV: LV user (in LDNO discounts (CDCM) ⇒1037. For CDCM model)</t>
  </si>
  <si>
    <t>x5 = 2048. LDNO HV: LV user (in LDNO discounts (CDCM) ⇒1037. For CDCM model)</t>
  </si>
  <si>
    <t>x6 = 2048. LDNO HV: LV Sub user (in LDNO discounts (CDCM) ⇒1037. For CDCM model)</t>
  </si>
  <si>
    <t>x7 = 2048. LDNO HV: HV user (in LDNO discounts (CDCM) ⇒1037. For CDCM model)</t>
  </si>
  <si>
    <t>Special calculation</t>
  </si>
  <si>
    <t>LDNO discount p/kWh</t>
  </si>
  <si>
    <t>2101. All allocation percentages</t>
  </si>
  <si>
    <t>x3 = 2006. MEAV percentages</t>
  </si>
  <si>
    <t>2102. Complete allocation</t>
  </si>
  <si>
    <t>x3 = 1335. Total costs (£/year)</t>
  </si>
  <si>
    <t>x5 = 2101. All allocation percentages</t>
  </si>
  <si>
    <t>2103. Complete allocation, zeroing out negative numbers</t>
  </si>
  <si>
    <t>x1 = 2102. Complete allocation</t>
  </si>
  <si>
    <t>2104. Direct costs</t>
  </si>
  <si>
    <t>x1 = 2103. Complete allocation, zeroing out negative numbers</t>
  </si>
  <si>
    <t>2105. Total costs</t>
  </si>
  <si>
    <t>2106. Direct cost proportion for each network level</t>
  </si>
  <si>
    <t>x1 = 2104. Direct costs</t>
  </si>
  <si>
    <t>x2 = 2105. Total costs</t>
  </si>
  <si>
    <t>2107. Splitting factors</t>
  </si>
  <si>
    <t>x1 = 1301. DNO LV mains usage</t>
  </si>
  <si>
    <t>x2 = 1302. DNO HV mains usage</t>
  </si>
  <si>
    <t>x3 = 2106. Direct cost proportion for each network level</t>
  </si>
  <si>
    <t>Special calculation Special calculation</t>
  </si>
  <si>
    <t>Splitting factors</t>
  </si>
  <si>
    <t>2108. Splitting factor 132kV</t>
  </si>
  <si>
    <t>x1 = 2107. Splitting factors</t>
  </si>
  <si>
    <t>LDNO 132kV: LV demand</t>
  </si>
  <si>
    <t>LDNO 132kV: LV Sub dem | LV gen</t>
  </si>
  <si>
    <t>LDNO 132kV: HV dem | LV Sub gen</t>
  </si>
  <si>
    <t>LDNO 132kV: HV generation</t>
  </si>
  <si>
    <t>2109. Splitting factor EHV</t>
  </si>
  <si>
    <t>LDNO EHV: LV demand</t>
  </si>
  <si>
    <t>LDNO EHV: LV Sub dem | LV gen</t>
  </si>
  <si>
    <t>LDNO EHV: HV dem | LV Sub gen</t>
  </si>
  <si>
    <t>LDNO EHV: HV generation</t>
  </si>
  <si>
    <t>2110. Network levels not covered by DNO network</t>
  </si>
  <si>
    <t>x1 = 2108. Splitting factor 132kV</t>
  </si>
  <si>
    <t>x2 = 2109. Splitting factor EHV</t>
  </si>
  <si>
    <t>x3 = Network levels not covered by DNO network</t>
  </si>
  <si>
    <t>LDNO HVplus: LV demand</t>
  </si>
  <si>
    <t>LDNO HVplus: LV Sub dem | LV gen</t>
  </si>
  <si>
    <t>LDNO HVplus: HV dem | LV Sub gen</t>
  </si>
  <si>
    <t>LDNO HVplus: HV generation</t>
  </si>
  <si>
    <t>LDNO 132kV/EHV: LV demand</t>
  </si>
  <si>
    <t>LDNO 132kV/EHV: LV Sub dem | LV gen</t>
  </si>
  <si>
    <t>LDNO 132kV/EHV: HV dem | LV Sub gen</t>
  </si>
  <si>
    <t>LDNO 132kV/EHV: HV generation</t>
  </si>
  <si>
    <t>LDNO 0000: LV demand</t>
  </si>
  <si>
    <t>LDNO 0000: LV Sub dem | LV gen</t>
  </si>
  <si>
    <t>LDNO 0000: HV dem | LV Sub gen</t>
  </si>
  <si>
    <t>LDNO 0000: HV generation</t>
  </si>
  <si>
    <t>2111. MEAV calculations</t>
  </si>
  <si>
    <t>x1 = 2004. MEAV (£) (in MEAV calculations)</t>
  </si>
  <si>
    <t>MEAV EDCM mapping</t>
  </si>
  <si>
    <t>2112. MEAV by network level (£)</t>
  </si>
  <si>
    <t>x1 = 2111. MEAV EDCM mapping (in MEAV calculations)</t>
  </si>
  <si>
    <t>x2 = 2111. MEAV (£) (in MEAV calculations) (copy)</t>
  </si>
  <si>
    <t>2113. MEAV percentages</t>
  </si>
  <si>
    <t>x1 = 2112. MEAV by network level (£)</t>
  </si>
  <si>
    <t>2114. Complete allocation, adjusted for regulatory capitalisation</t>
  </si>
  <si>
    <t>2115. Total expensed for each level</t>
  </si>
  <si>
    <t>x1 = 2114. Complete allocation, adjusted for regulatory capitalisation</t>
  </si>
  <si>
    <t>2116. Expensed proportions</t>
  </si>
  <si>
    <t>x1 = 2115. Total expensed for each level</t>
  </si>
  <si>
    <t>2117. p/kWh split (DCP 117 modified)</t>
  </si>
  <si>
    <t>x2 = 2024. Net capex percentages</t>
  </si>
  <si>
    <t>x3 = 2116. Expensed proportions</t>
  </si>
  <si>
    <t>x6 = 2034. Units flowing, loss adjusted to LV (kWh)</t>
  </si>
  <si>
    <t>2118. p/kWh not split</t>
  </si>
  <si>
    <t>2119. Allocated proportion</t>
  </si>
  <si>
    <t>x1 = 2117. p/kWh split (DCP 117 modified)</t>
  </si>
  <si>
    <t>x2 = 2118. p/kWh not split</t>
  </si>
  <si>
    <t>2120. Allocation to EHV network levels</t>
  </si>
  <si>
    <t>x1 = 2119. Allocated proportion</t>
  </si>
  <si>
    <t>Allocation to EHV network levels</t>
  </si>
  <si>
    <t>2121. Allocation between EHV network levels</t>
  </si>
  <si>
    <t>x1 = 2113. MEAV percentages</t>
  </si>
  <si>
    <t>x2 = 2120. Allocation to EHV network levels</t>
  </si>
  <si>
    <t>Allocation between EHV network levels</t>
  </si>
  <si>
    <t>2122. Extended allocation</t>
  </si>
  <si>
    <t>x1 = 2121. Allocation between EHV network levels</t>
  </si>
  <si>
    <t>x2 = 2119. Allocated proportion</t>
  </si>
  <si>
    <t>Extended allocation</t>
  </si>
  <si>
    <t>2123. Proportion of costs not covered by DNO network</t>
  </si>
  <si>
    <t>x1 = 2110. Network levels not covered by DNO network</t>
  </si>
  <si>
    <t>x2 = 2122. Extended allocation</t>
  </si>
  <si>
    <t>Proportion of costs not covered by DNO network</t>
  </si>
  <si>
    <t>2124. Network levels not covered by all-the-way tariff</t>
  </si>
  <si>
    <t>2125. Proportion of costs not covered by all-the-way tariff</t>
  </si>
  <si>
    <t>x1 = 2124. Network levels not covered by all-the-way tariff</t>
  </si>
  <si>
    <t>Proportion of costs not covered by all-the-way tariff</t>
  </si>
  <si>
    <t>2126. LDNO discounts (EDCM)</t>
  </si>
  <si>
    <t>x1 = 2123. Proportion of costs not covered by DNO network</t>
  </si>
  <si>
    <t>x2 = 2125. Proportion of costs not covered by all-the-way tariff</t>
  </si>
  <si>
    <t>Calculation =1-MAX(0,(1-x1)/(1-x2))</t>
  </si>
  <si>
    <t>LDNO discounts (EDCM)</t>
  </si>
  <si>
    <t>This sheet calculates matrices of loss adjustment factors and of network use factors.</t>
  </si>
  <si>
    <t>These matrices map out the extent to which each type of user uses each level of the network, and are used throughout the workbook.</t>
  </si>
  <si>
    <t>2201. Loss adjustment factors to transmission</t>
  </si>
  <si>
    <t>x1 = Network level for each tariff (to get loss factors applicable to capacity) (in Loss adjustment factors to transmission)</t>
  </si>
  <si>
    <t>x2 = 1032. Loss adjustment factors to transmission</t>
  </si>
  <si>
    <t>Sum-product calculation</t>
  </si>
  <si>
    <t>=SUMPRODUCT(x1, x2)</t>
  </si>
  <si>
    <t>Network level for each tariff (to get loss factors applicable to capacity)</t>
  </si>
  <si>
    <t>2202. Mapping of DRM network levels to core network levels</t>
  </si>
  <si>
    <t>2203. Loss adjustment factor to transmission for each DRM network level</t>
  </si>
  <si>
    <t>x1 = 2202. Mapping of DRM network levels to core network levels</t>
  </si>
  <si>
    <t>Loss adjustment factor to transmission for each DRM network level</t>
  </si>
  <si>
    <t>2204. Loss adjustment factor to transmission for each network level</t>
  </si>
  <si>
    <t>x1 = 2203. Loss adjustment factor to transmission for each DRM network level</t>
  </si>
  <si>
    <t>x2 = 1 for GSP level</t>
  </si>
  <si>
    <t>Loss adjustment factor to transmission for each network level</t>
  </si>
  <si>
    <t>2205. Network use factors</t>
  </si>
  <si>
    <t>These network use factors indicate to what extent each network level is used by each tariff. This table reflects the policy that</t>
  </si>
  <si>
    <t>generators receive credits only in respect of network levels above the voltage of connection. Generators do not receive credits at the</t>
  </si>
  <si>
    <t>voltage of connection. The factors in this table are before any adjustment for a 132kV/HV network level or for generation-dominated areas.</t>
  </si>
  <si>
    <t>2206. Proportion going through 132kV/EHV</t>
  </si>
  <si>
    <t>x1 = 1018. Proportion of relevant load going through 132kV/HV direct transformation</t>
  </si>
  <si>
    <t>Calculation =1-x1</t>
  </si>
  <si>
    <t>2207. Proportion going through EHV</t>
  </si>
  <si>
    <t>2208. Proportion going through EHV/HV</t>
  </si>
  <si>
    <t>2209. Rerouteing matrix for all network levels</t>
  </si>
  <si>
    <t>x2 = 2206. Proportion going through 132kV/EHV</t>
  </si>
  <si>
    <t>x3 = 2207. Proportion going through EHV</t>
  </si>
  <si>
    <t>x4 = 2208. Proportion going through EHV/HV</t>
  </si>
  <si>
    <t>x5 = Rerouteing matrix: default elements</t>
  </si>
  <si>
    <t>x6 = Map GSP to GSP</t>
  </si>
  <si>
    <t>Combine tables = x1 or x2 or x3 or x4 or x5 or x6</t>
  </si>
  <si>
    <t>2210. Network use factors: interim step in calculations before adjustments</t>
  </si>
  <si>
    <t>x1 = 2205. Network use factors</t>
  </si>
  <si>
    <t>x2 = 2209. Rerouteing matrix for all network levels</t>
  </si>
  <si>
    <t>2211. Network use factors for all tariffs</t>
  </si>
  <si>
    <t>x1 = Network use factors including 132kV/HV for generation dominated tariffs</t>
  </si>
  <si>
    <t>x2 = Network use factors including 132kV/HV for HV Sub tariffs</t>
  </si>
  <si>
    <t>x3 = 2210. Network use factors: interim step in calculations before adjustments</t>
  </si>
  <si>
    <t>2212. Loss adjustment factors between end user meter reading and each network level, scaled by network use</t>
  </si>
  <si>
    <t>x1 = 2204. Loss adjustment factor to transmission for each network level</t>
  </si>
  <si>
    <t>x2 = 2211. Network use factors for all tariffs</t>
  </si>
  <si>
    <t>x3 = 2201. Loss adjustment factor to transmission (in Loss adjustment factors to transmission)</t>
  </si>
  <si>
    <t>Calculation =IF(x1="",x2,x2*x3/x1)</t>
  </si>
  <si>
    <t>This sheet collects data from a network model and calculates aggregated annuitised unit costs from these data.</t>
  </si>
  <si>
    <t>2301. Annuity rate</t>
  </si>
  <si>
    <t>x1 = 1010. Rate of return (in Financial and general assumptions)</t>
  </si>
  <si>
    <t>x2 = 1010. Annualisation period (years) (in Financial and general assumptions)</t>
  </si>
  <si>
    <t>x3 = 1010. Days in the charging year (in Financial and general assumptions)</t>
  </si>
  <si>
    <t>Calculation =PMT(x1,x2,-1)*IF(OR(x3&gt;366,x3&lt;365),x3/365.25,1)</t>
  </si>
  <si>
    <t>Annuity rate</t>
  </si>
  <si>
    <t>2302. Loss adjustment factor to transmission for each core level</t>
  </si>
  <si>
    <t>x1 = 1032. Loss adjustment factors to transmission</t>
  </si>
  <si>
    <t>Loss adjustment factor to transmission for each core level</t>
  </si>
  <si>
    <t>2303. Loss adjustment factors</t>
  </si>
  <si>
    <t>x1 = 2302. Loss adjustment factor to transmission for each core level</t>
  </si>
  <si>
    <t>x2 = Loss adjustment factor to transmission for network level exit (in Loss adjustment factors)</t>
  </si>
  <si>
    <t>Special copy</t>
  </si>
  <si>
    <t>=x1</t>
  </si>
  <si>
    <t>= x2</t>
  </si>
  <si>
    <t>Loss adjustment factor to transmission for network level exit</t>
  </si>
  <si>
    <t>Loss adjustment factor to transmission for network level entry</t>
  </si>
  <si>
    <t>2304. Diversity calculations</t>
  </si>
  <si>
    <t>x1 = 1017. Diversity allowance between top and bottom of network level</t>
  </si>
  <si>
    <t>x2 = Coincidence to system peak at level exit (in Diversity calculations)</t>
  </si>
  <si>
    <t>=previous/(1+x1)</t>
  </si>
  <si>
    <t>=1/x2-1</t>
  </si>
  <si>
    <t>Coincidence to GSP peak at level exit</t>
  </si>
  <si>
    <t>Coincidence to system peak at level exit</t>
  </si>
  <si>
    <t>Diversity allowance between level exit and GSP Group</t>
  </si>
  <si>
    <t>2305. Network model total maximum demand at substation (MW)</t>
  </si>
  <si>
    <t>x1 = 1019. Network model GSP peak demand (MW)</t>
  </si>
  <si>
    <t>x2 = 2304. Coincidence to GSP peak at level exit (in Diversity calculations)</t>
  </si>
  <si>
    <t>Network model total maximum demand at substation (MW)</t>
  </si>
  <si>
    <t>2306. Network model contribution to system maximum load measured at network level exit (MW)</t>
  </si>
  <si>
    <t>x1 = 2305. Network model total maximum demand at substation (MW)</t>
  </si>
  <si>
    <t>x2 = 2304. Coincidence to system peak at level exit (in Diversity calculations)</t>
  </si>
  <si>
    <t>x3 = 2303. Loss adjustment factor to transmission for network level exit (in Loss adjustment factors)</t>
  </si>
  <si>
    <t>Calculation =x1*x2/x3</t>
  </si>
  <si>
    <t>Network model contribution to system maximum load measured at network level exit (MW)</t>
  </si>
  <si>
    <t>2307. Rerouteing matrix for DRM network levels</t>
  </si>
  <si>
    <t>Combine tables = x1 or x2 or x3 or x4 or x5</t>
  </si>
  <si>
    <t>2308. GSP simultaneous maximum load assumed through each network level (MW)</t>
  </si>
  <si>
    <t>x1 = 2306. Network model contribution to system maximum load measured at network level exit (MW)</t>
  </si>
  <si>
    <t>x2 = 2307. Rerouteing matrix for DRM network levels</t>
  </si>
  <si>
    <t>GSP simultaneous maximum load assumed through each network level (MW)</t>
  </si>
  <si>
    <t>2309. Network model annuity by simultaneous maximum load for each network level (£/kW/year)</t>
  </si>
  <si>
    <t>x1 = 2308. GSP simultaneous maximum load assumed through each network level (MW)</t>
  </si>
  <si>
    <t>x2 = 1020. Gross asset cost by network level (£)</t>
  </si>
  <si>
    <t>x3 = 2301. Annuity rate</t>
  </si>
  <si>
    <t>Calculation =IF(x1,0.001*x2*x3/x1,0)</t>
  </si>
  <si>
    <t>Model £/kW SML</t>
  </si>
  <si>
    <t>Assets 132kV</t>
  </si>
  <si>
    <t>Assets 132kV/EHV</t>
  </si>
  <si>
    <t>Assets EHV</t>
  </si>
  <si>
    <t>Assets EHV/HV</t>
  </si>
  <si>
    <t>Assets 132kV/HV</t>
  </si>
  <si>
    <t>Assets HV</t>
  </si>
  <si>
    <t>Assets HV/LV</t>
  </si>
  <si>
    <t>Assets LV circuits</t>
  </si>
  <si>
    <t>This sheet collects and processes data from the service models.</t>
  </si>
  <si>
    <t>2401. Asset £/customer from LV service models</t>
  </si>
  <si>
    <t>x1 = 1025. Matrix of applicability of LV service models to tariffs with fixed charges</t>
  </si>
  <si>
    <t>x2 = 1022. LV service model asset cost (£)</t>
  </si>
  <si>
    <t>Assets
LV customer</t>
  </si>
  <si>
    <t>2402. LV unmetered service model assets £/(MWh/year)</t>
  </si>
  <si>
    <t>x1 = 1026. Matrix of applicability of LV service models to unmetered tariffs</t>
  </si>
  <si>
    <t>LV unmetered service model assets £/(MWh/year)</t>
  </si>
  <si>
    <t>2403. LV unmetered service model asset charge (p/kWh)</t>
  </si>
  <si>
    <t>x1 = 1010. Annuity proportion for customer-contributed assets (in Financial and general assumptions)</t>
  </si>
  <si>
    <t>x2 = 2402. LV unmetered service model assets £/(MWh/year)</t>
  </si>
  <si>
    <t>Calculation =0.1*x1*x2*x3</t>
  </si>
  <si>
    <t>LV unmetered service model asset charge (p/kWh)</t>
  </si>
  <si>
    <t>2404. Asset £/customer from HV service models</t>
  </si>
  <si>
    <t>x1 = 1028. Matrix of applicability of HV service models to tariffs with fixed charges</t>
  </si>
  <si>
    <t>x2 = 1023. HV service model asset cost (£)</t>
  </si>
  <si>
    <t>Assets
HV customer</t>
  </si>
  <si>
    <t>2405. Service model assets by tariff (£)</t>
  </si>
  <si>
    <t>x1 = 2401. Asset £/customer from LV service models</t>
  </si>
  <si>
    <t>x2 = 2404. Asset £/customer from HV service models</t>
  </si>
  <si>
    <t>2406. Replacement annuities for service models</t>
  </si>
  <si>
    <t>x1 = 1010. Days in the charging year (in Financial and general assumptions)</t>
  </si>
  <si>
    <t>x2 = 2405. Service model assets by tariff (£)</t>
  </si>
  <si>
    <t>x4 = 1010. Annuity proportion for customer-contributed assets (in Financial and general assumptions)</t>
  </si>
  <si>
    <t>x5 = Service model p/MPAN/day charge (in Replacement annuities for service models)</t>
  </si>
  <si>
    <t>=100/x1*x2*x3*x4</t>
  </si>
  <si>
    <t>=SUM(x5)</t>
  </si>
  <si>
    <t>Service model p/MPAN/day charge</t>
  </si>
  <si>
    <t>Service model p/MPAN/day</t>
  </si>
  <si>
    <t>This sheet compiles information about the assumed characteristics of network users.</t>
  </si>
  <si>
    <t>A load factor represents the average load of a user or user group, relative to the maximum load level of that user or</t>
  </si>
  <si>
    <t>user group. Load factors are numbers between 0 and 1.</t>
  </si>
  <si>
    <t>A coincidence factor represents the expectation value of the load of a user or user group at the time of system maximum load,</t>
  </si>
  <si>
    <t>relative to the maximum load level of that user or user group.  Coincidence factors are numbers between 0 and 1.</t>
  </si>
  <si>
    <t>A load coefficient is the expectation value of the load of a user or user group at the time of system maximum load, relative to the average load level of that user or user group.</t>
  </si>
  <si>
    <t>For demand users, the load coefficient is a demand coefficient and can be calculated as the ratio of the coincidence factor to the load factor.</t>
  </si>
  <si>
    <t>2501. Demand coefficient (load at time of system maximum load divided by average load)</t>
  </si>
  <si>
    <t>x1 = 1041. Coincidence factor to system maximum load for each type of demand user (in Load profile data for demand users)</t>
  </si>
  <si>
    <t>x2 = 1041. Load factor for each type of demand user (in Load profile data for demand users)</t>
  </si>
  <si>
    <t>Demand coefficient</t>
  </si>
  <si>
    <t>2502. Load coefficient</t>
  </si>
  <si>
    <t>x1 = 2501. Demand coefficient (load at time of system maximum load divided by average load)</t>
  </si>
  <si>
    <t>x2 = Negative of generation coefficient; set to -1</t>
  </si>
  <si>
    <t>Load coefficient</t>
  </si>
  <si>
    <t>2503. Discount map</t>
  </si>
  <si>
    <t>2504. Embedded network (LDNO) discounts</t>
  </si>
  <si>
    <t>x1 = 2048. LDNO LV: LV user (in LDNO discounts (CDCM) ⇒1037. For CDCM model)</t>
  </si>
  <si>
    <t>x2 = 2048. LDNO HV: LV user (in LDNO discounts (CDCM) ⇒1037. For CDCM model)</t>
  </si>
  <si>
    <t>x3 = 2048. LDNO HV: LV Sub user (in LDNO discounts (CDCM) ⇒1037. For CDCM model)</t>
  </si>
  <si>
    <t>x4 = 2048. LDNO HV: HV user (in LDNO discounts (CDCM) ⇒1037. For CDCM model)</t>
  </si>
  <si>
    <t>Combine tables = x1 or x2 or x3 or x4</t>
  </si>
  <si>
    <t>2505. LDNO discounts and volumes adjusted for discount</t>
  </si>
  <si>
    <t>x1 = 2503. Discount map</t>
  </si>
  <si>
    <t>x2 = 2504. Embedded network (LDNO) discounts</t>
  </si>
  <si>
    <t>x3 = 100 per cent discount for generators on LDNO networks</t>
  </si>
  <si>
    <t>x4 = Discount for each tariff (except for fixed charges) (in LDNO discounts and volumes adjusted for discount)</t>
  </si>
  <si>
    <t>x5 = 1053. Rate 1 units (MWh) by tariff (in Volume forecasts for the charging year)</t>
  </si>
  <si>
    <t>x6 = 1053. Rate 2 units (MWh) by tariff (in Volume forecasts for the charging year)</t>
  </si>
  <si>
    <t>x7 = 1053. Rate 3 units (MWh) by tariff (in Volume forecasts for the charging year)</t>
  </si>
  <si>
    <t>x8 = 1053. MPANs by tariff (in Volume forecasts for the charging year)</t>
  </si>
  <si>
    <t>x9 = Discount for each tariff for fixed charges only (in LDNO discounts and volumes adjusted for discount)</t>
  </si>
  <si>
    <t>x10 = 1053. Import capacity (kVA) by tariff (in Volume forecasts for the charging year)</t>
  </si>
  <si>
    <t>x11 = 1053. Exceeded capacity (kVA) by tariff (in Volume forecasts for the charging year)</t>
  </si>
  <si>
    <t>x12 = 1053. Reactive power units (MVArh) by tariff (in Volume forecasts for the charging year)</t>
  </si>
  <si>
    <t>Combine tables</t>
  </si>
  <si>
    <t>= x3 or x4</t>
  </si>
  <si>
    <t>=x5*(1-x4)</t>
  </si>
  <si>
    <t>=x6*(1-x4)</t>
  </si>
  <si>
    <t>=x7*(1-x4)</t>
  </si>
  <si>
    <t>=x8*(1-x9)</t>
  </si>
  <si>
    <t>=x10*(1-x4)</t>
  </si>
  <si>
    <t>=x11*(1-x4)</t>
  </si>
  <si>
    <t>=x12*(1-x4)</t>
  </si>
  <si>
    <t>Discount for each tariff (except for fixed charges)</t>
  </si>
  <si>
    <t>Discount for each tariff for fixed charges only</t>
  </si>
  <si>
    <t>2506. Equivalent volume for each end user</t>
  </si>
  <si>
    <t>x1 = 2505. Rate 1 units (MWh) (in LDNO discounts and volumes adjusted for discount)</t>
  </si>
  <si>
    <t>x2 = 2505. Rate 2 units (MWh) (in LDNO discounts and volumes adjusted for discount)</t>
  </si>
  <si>
    <t>x3 = 2505. Rate 3 units (MWh) (in LDNO discounts and volumes adjusted for discount)</t>
  </si>
  <si>
    <t>x4 = 2505. MPANs (in LDNO discounts and volumes adjusted for discount)</t>
  </si>
  <si>
    <t>x5 = 2505. Import capacity (kVA) (in LDNO discounts and volumes adjusted for discount)</t>
  </si>
  <si>
    <t>x6 = 2505. Exceeded capacity (kVA) (in LDNO discounts and volumes adjusted for discount)</t>
  </si>
  <si>
    <t>x7 = 2505. Reactive power units (MVArh) (in LDNO discounts and volumes adjusted for discount)</t>
  </si>
  <si>
    <t>=SUM(x1)</t>
  </si>
  <si>
    <t>=SUM(x3)</t>
  </si>
  <si>
    <t>=SUM(x4)</t>
  </si>
  <si>
    <t>=SUM(x6)</t>
  </si>
  <si>
    <t>=SUM(x7)</t>
  </si>
  <si>
    <t>2601. Adjust annual hours by distribution time band to match days in year</t>
  </si>
  <si>
    <t>x1 = 1068. Typical annual hours by distribution time band</t>
  </si>
  <si>
    <t>x2 = 1010. Days in the charging year (in Financial and general assumptions)</t>
  </si>
  <si>
    <t>x3 = Total hours in the year according to time band hours input data (in Adjust annual hours by distribution time band to match days in year)</t>
  </si>
  <si>
    <t>=x1*24*x2/x3</t>
  </si>
  <si>
    <t>Hours aggregate</t>
  </si>
  <si>
    <t>Annual hours by distribution time band (reconciled to days in year)</t>
  </si>
  <si>
    <t>Adjust annual hours by distribution time band to match days in year</t>
  </si>
  <si>
    <t>2602. Normalisation of split of rate 1 units by time band</t>
  </si>
  <si>
    <t>x1 = 1061. Average split of rate 1 units by distribution time band</t>
  </si>
  <si>
    <t>x2 = Total split (in Normalisation of split of rate 1 units by time band)</t>
  </si>
  <si>
    <t>x3 = 2601. Annual hours by distribution time band (reconciled to days in year) (in Adjust annual hours by distribution time band to match days in year)</t>
  </si>
  <si>
    <t>x4 = 1010. Days in the charging year (in Financial and general assumptions)</t>
  </si>
  <si>
    <t>=IF(x2,x1/x2,x3/x4/24)</t>
  </si>
  <si>
    <t>Total split</t>
  </si>
  <si>
    <t>Normalised split of rate 1 units by distribution time band</t>
  </si>
  <si>
    <t>2603. Split of rate 1 units between distribution time bands</t>
  </si>
  <si>
    <t>x1 = 2602. Normalised split of rate 1 units by distribution time band (in Normalisation of split of rate 1 units by time band)</t>
  </si>
  <si>
    <t>x2 = Split of rate 1 units between distribution time bands (default)</t>
  </si>
  <si>
    <t>2604. Normalisation of split of rate 2 units by time band</t>
  </si>
  <si>
    <t>x1 = 1062. Average split of rate 2 units by distribution time band</t>
  </si>
  <si>
    <t>x2 = Total split (in Normalisation of split of rate 2 units by time band)</t>
  </si>
  <si>
    <t>Normalised split of rate 2 units by distribution time band</t>
  </si>
  <si>
    <t>2605. Split of rate 2 units between distribution time bands</t>
  </si>
  <si>
    <t>x1 = 2604. Normalised split of rate 2 units by distribution time band (in Normalisation of split of rate 2 units by time band)</t>
  </si>
  <si>
    <t>x2 = Split of rate 2 units between distribution time bands (default)</t>
  </si>
  <si>
    <t>2606. Split of rate 3 units between distribution time bands (default)</t>
  </si>
  <si>
    <t>2607. All units (MWh)</t>
  </si>
  <si>
    <t>x1 = 2506. Rate 1 units (MWh) (in Equivalent volume for each end user)</t>
  </si>
  <si>
    <t>x2 = 2506. Rate 2 units (MWh) (in Equivalent volume for each end user)</t>
  </si>
  <si>
    <t>x3 = 2506. Rate 3 units (MWh) (in Equivalent volume for each end user)</t>
  </si>
  <si>
    <t>Calculation =x1+x2+x3</t>
  </si>
  <si>
    <t>All units (MWh)</t>
  </si>
  <si>
    <t>2608. Calculation of implied load coefficients for one-rate users</t>
  </si>
  <si>
    <t>x1 = 2607. All units (MWh)</t>
  </si>
  <si>
    <t>x2 = 2506. Rate 1 units (MWh) (in Equivalent volume for each end user)</t>
  </si>
  <si>
    <t>x3 = 2603. Split of rate 1 units between distribution time bands</t>
  </si>
  <si>
    <t>x4 = 2601. Annual hours by distribution time band (reconciled to days in year) (in Adjust annual hours by distribution time band to match days in year)</t>
  </si>
  <si>
    <t>x5 = Use of distribution time bands by units in demand forecast for one-rate tariffs (in Calculation of implied load coefficients for one-rate users)</t>
  </si>
  <si>
    <t>x6 = 1010. Days in the charging year (in Financial and general assumptions)</t>
  </si>
  <si>
    <t>=IF(x1&gt;0,(x2*x3)/x1,0)</t>
  </si>
  <si>
    <t>=IF(x4&gt;0,x5*x6*24/x4,0)</t>
  </si>
  <si>
    <t>Use of distribution time bands by units in demand forecast for one-rate tariffs</t>
  </si>
  <si>
    <t>Peak band load coefficient for one-rate tariffs</t>
  </si>
  <si>
    <t>2609. Calculation of implied load coefficients for two-rate users</t>
  </si>
  <si>
    <t>x4 = 2506. Rate 2 units (MWh) (in Equivalent volume for each end user)</t>
  </si>
  <si>
    <t>x5 = 2605. Split of rate 2 units between distribution time bands</t>
  </si>
  <si>
    <t>x6 = 2601. Annual hours by distribution time band (reconciled to days in year) (in Adjust annual hours by distribution time band to match days in year)</t>
  </si>
  <si>
    <t>x7 = Use of distribution time bands by units in demand forecast for two-rate tariffs (in Calculation of implied load coefficients for two-rate users)</t>
  </si>
  <si>
    <t>x8 = 1010. Days in the charging year (in Financial and general assumptions)</t>
  </si>
  <si>
    <t>=IF(x1&gt;0,(x2*x3+x4*x5)/x1,0)</t>
  </si>
  <si>
    <t>=IF(x6&gt;0,x7*x8*24/x6,0)</t>
  </si>
  <si>
    <t>Use of distribution time bands by units in demand forecast for two-rate tariffs</t>
  </si>
  <si>
    <t>Peak band load coefficient for two-rate tariffs</t>
  </si>
  <si>
    <t>2610. Calculation of implied load coefficients for three-rate users</t>
  </si>
  <si>
    <t>x6 = 2506. Rate 3 units (MWh) (in Equivalent volume for each end user)</t>
  </si>
  <si>
    <t>x7 = 2606. Split of rate 3 units between distribution time bands (default)</t>
  </si>
  <si>
    <t>x8 = 2601. Annual hours by distribution time band (reconciled to days in year) (in Adjust annual hours by distribution time band to match days in year)</t>
  </si>
  <si>
    <t>x9 = Use of distribution time bands by units in demand forecast for three-rate tariffs (in Calculation of implied load coefficients for three-rate users)</t>
  </si>
  <si>
    <t>x10 = 1010. Days in the charging year (in Financial and general assumptions)</t>
  </si>
  <si>
    <t>=IF(x1&gt;0,(x2*x3+x4*x5+x6*x7)/x1,0)</t>
  </si>
  <si>
    <t>=IF(x8&gt;0,x9*x10*24/x8,0)</t>
  </si>
  <si>
    <t>Use of distribution time bands by units in demand forecast for three-rate tariffs</t>
  </si>
  <si>
    <t>Peak band load coefficient for three-rate tariffs</t>
  </si>
  <si>
    <t>2611. Calculation of adjusted time band load coefficients</t>
  </si>
  <si>
    <t>x1 = 2608. Peak band load coefficient for one-rate tariffs (in Calculation of implied load coefficients for one-rate users)</t>
  </si>
  <si>
    <t>x2 = 2609. Peak band load coefficient for two-rate tariffs (in Calculation of implied load coefficients for two-rate users)</t>
  </si>
  <si>
    <t>x3 = 2610. Peak band load coefficient for three-rate tariffs (in Calculation of implied load coefficients for three-rate users)</t>
  </si>
  <si>
    <t>x4 = Peak band load coefficient (in Calculation of adjusted time band load coefficients)</t>
  </si>
  <si>
    <t>x5 = 2502. Load coefficient</t>
  </si>
  <si>
    <t>= x1 or x2 or x3</t>
  </si>
  <si>
    <t>=IF(x4&lt;&gt;0,x5/x4,IF(x5&lt;0,-1,1))</t>
  </si>
  <si>
    <t>Peak band load coefficient</t>
  </si>
  <si>
    <t>Load coefficient correction factor (kW at peak in band / band average kW)</t>
  </si>
  <si>
    <t>2612. Normalisation of peaking probabilities</t>
  </si>
  <si>
    <t>x1 = 1069. Red, amber and green peaking probabilities (in Peaking probabilities by network level)</t>
  </si>
  <si>
    <t>x2 = Total probability (should be 100%) (in Normalisation of peaking probabilities)</t>
  </si>
  <si>
    <t>x3 = 1068. Typical annual hours by distribution time band</t>
  </si>
  <si>
    <t>x4 = 2601. Total hours in the year according to time band hours input data (in Adjust annual hours by distribution time band to match days in year)</t>
  </si>
  <si>
    <t>=IF(x2,x1/x2,x3/x4)</t>
  </si>
  <si>
    <t>Total probability (should be 100%)</t>
  </si>
  <si>
    <t>Normalised peaking probabilities</t>
  </si>
  <si>
    <t>2613. Peaking probabilities by network level (reshaped)</t>
  </si>
  <si>
    <t>x1 = 2612. Normalised peaking probabilities (in Normalisation of peaking probabilities)</t>
  </si>
  <si>
    <t>Reshape table = x1</t>
  </si>
  <si>
    <t>Probability of peak within timeband</t>
  </si>
  <si>
    <t>2614. Pseudo load coefficient by time band and network level</t>
  </si>
  <si>
    <t>x1 = 2601. Annual hours by distribution time band (reconciled to days in year) (in Adjust annual hours by distribution time band to match days in year)</t>
  </si>
  <si>
    <t>x2 = 2611. Load coefficient correction factor (kW at peak in band / band average kW) (in Calculation of adjusted time band load coefficients)</t>
  </si>
  <si>
    <t>x3 = 2613. Peaking probabilities by network level (reshaped)</t>
  </si>
  <si>
    <t>Calculation =IF(x1&gt;0,x2*x3*24*x4/x1,0)</t>
  </si>
  <si>
    <t>2615. Single rate non half hourly pseudo timeband load coefficients</t>
  </si>
  <si>
    <t>x1 = 2614. Pseudo load coefficient by time band and network level</t>
  </si>
  <si>
    <t>2616. Single rate non half hourly units (MWh)</t>
  </si>
  <si>
    <t>Single rate non half hourly units (MWh)</t>
  </si>
  <si>
    <t>2617. Single rate non half hourly timeband use</t>
  </si>
  <si>
    <t>x1 = 2603. Split of rate 1 units between distribution time bands</t>
  </si>
  <si>
    <t>2618. Single rate non half hourly tariff pseudo load coefficient</t>
  </si>
  <si>
    <t>x1 = 2615. Single rate non half hourly pseudo timeband load coefficients</t>
  </si>
  <si>
    <t>x2 = 2617. Single rate non half hourly timeband use</t>
  </si>
  <si>
    <t>2619. Multi rate non half hourly units (MWh)</t>
  </si>
  <si>
    <t>Multi rate non half hourly units (MWh)</t>
  </si>
  <si>
    <t>2620. Multi rate non half hourly pseudo timeband load coefficients</t>
  </si>
  <si>
    <t>2621. Multi rate non half hourly timeband use</t>
  </si>
  <si>
    <t>x1 = 2609. Use of distribution time bands by units in demand forecast for two-rate tariffs (in Calculation of implied load coefficients for two-rate users)</t>
  </si>
  <si>
    <t>2622. Multi rate non half hourly tariff pseudo load coefficient</t>
  </si>
  <si>
    <t>x1 = 2620. Multi rate non half hourly pseudo timeband load coefficients</t>
  </si>
  <si>
    <t>x2 = 2621. Multi rate non half hourly timeband use</t>
  </si>
  <si>
    <t>2623. Off-peak non half hourly units (MWh)</t>
  </si>
  <si>
    <t>Off-peak non half hourly units (MWh)</t>
  </si>
  <si>
    <t>2624. Off-peak non half hourly pseudo timeband load coefficients</t>
  </si>
  <si>
    <t>2625. Off-peak non half hourly timeband use</t>
  </si>
  <si>
    <t>2626. Off-peak non half hourly tariff pseudo load coefficient</t>
  </si>
  <si>
    <t>x1 = 2624. Off-peak non half hourly pseudo timeband load coefficients</t>
  </si>
  <si>
    <t>x2 = 2625. Off-peak non half hourly timeband use</t>
  </si>
  <si>
    <t>2627. Aggregated half hourly units (MWh)</t>
  </si>
  <si>
    <t>Aggregated half hourly units (MWh)</t>
  </si>
  <si>
    <t>2628. Aggregated half hourly pseudo timeband load coefficients</t>
  </si>
  <si>
    <t>2629. Aggregated half hourly timeband use</t>
  </si>
  <si>
    <t>x1 = 2610. Use of distribution time bands by units in demand forecast for three-rate tariffs (in Calculation of implied load coefficients for three-rate users)</t>
  </si>
  <si>
    <t>2630. Aggregated half hourly tariff pseudo load coefficient</t>
  </si>
  <si>
    <t>x1 = 2628. Aggregated half hourly pseudo timeband load coefficients</t>
  </si>
  <si>
    <t>x2 = 2629. Aggregated half hourly timeband use</t>
  </si>
  <si>
    <t>2631. Average non half hourly tariff pseudo load coefficient</t>
  </si>
  <si>
    <t>x1 = 2616. Single rate non half hourly units (MWh)</t>
  </si>
  <si>
    <t>x2 = 2618. Single rate non half hourly tariff pseudo load coefficient</t>
  </si>
  <si>
    <t>x3 = 2619. Multi rate non half hourly units (MWh)</t>
  </si>
  <si>
    <t>x4 = 2622. Multi rate non half hourly tariff pseudo load coefficient</t>
  </si>
  <si>
    <t>x5 = 2623. Off-peak non half hourly units (MWh)</t>
  </si>
  <si>
    <t>x6 = 2626. Off-peak non half hourly tariff pseudo load coefficient</t>
  </si>
  <si>
    <t>Calculation =(x1*x2+x3*x4+x5*x6)/(x1+x3+x5)</t>
  </si>
  <si>
    <t>Domestic equalisation group</t>
  </si>
  <si>
    <t>Non-domestic equalisation group</t>
  </si>
  <si>
    <t>2632. Average non half hourly timeband use</t>
  </si>
  <si>
    <t>x4 = 2621. Multi rate non half hourly timeband use</t>
  </si>
  <si>
    <t>x6 = 2625. Off-peak non half hourly timeband use</t>
  </si>
  <si>
    <t>2633. Aggregated half hourly tariff pseudo load coefficient using average non half hourly unit mix</t>
  </si>
  <si>
    <t>x2 = 2632. Average non half hourly timeband use</t>
  </si>
  <si>
    <t>2634. Relative correction factor for aggregated half hourly tariff</t>
  </si>
  <si>
    <t>x1 = 2631. Average non half hourly tariff pseudo load coefficient</t>
  </si>
  <si>
    <t>x2 = 2633. Aggregated half hourly tariff pseudo load coefficient using average non half hourly unit mix</t>
  </si>
  <si>
    <t>2635. Correction factor for non half hourly tariffs</t>
  </si>
  <si>
    <t>x7 = 2627. Aggregated half hourly units (MWh)</t>
  </si>
  <si>
    <t>x8 = 2630. Aggregated half hourly tariff pseudo load coefficient</t>
  </si>
  <si>
    <t>x9 = 2634. Relative correction factor for aggregated half hourly tariff</t>
  </si>
  <si>
    <t>Calculation =(x1*x2+x3*x4+x5*x6+x7*x8)/(x1*x2+x3*x4+x5*x6+x7*x8*x9)</t>
  </si>
  <si>
    <t>2636. Single rate non half hourly corrected pseudo timeband load coefficient</t>
  </si>
  <si>
    <t>x2 = 2635. Correction factor for non half hourly tariffs</t>
  </si>
  <si>
    <t>2637. Multi rate non half hourly corrected pseudo timeband load coefficient</t>
  </si>
  <si>
    <t>2638. Off-peak non half hourly corrected pseudo timeband load coefficient</t>
  </si>
  <si>
    <t>2639. Aggregated half hourly corrected pseudo timeband load coefficient</t>
  </si>
  <si>
    <t>x3 = 2634. Relative correction factor for aggregated half hourly tariff</t>
  </si>
  <si>
    <t>Calculation =x1*x2*x3</t>
  </si>
  <si>
    <t>2640. Pseudo load coefficient by time band and network level (equalised)</t>
  </si>
  <si>
    <t>x1 = 2636. Single rate non half hourly corrected pseudo timeband load coefficient</t>
  </si>
  <si>
    <t>x2 = 2637. Multi rate non half hourly corrected pseudo timeband load coefficient</t>
  </si>
  <si>
    <t>x3 = 2638. Off-peak non half hourly corrected pseudo timeband load coefficient</t>
  </si>
  <si>
    <t>x4 = 2639. Aggregated half hourly corrected pseudo timeband load coefficient</t>
  </si>
  <si>
    <t>x5 = 2614. Pseudo load coefficient by time band and network level</t>
  </si>
  <si>
    <t>2641. Unit rate 1 pseudo load coefficient by network level</t>
  </si>
  <si>
    <t>x1 = 2640. Pseudo load coefficient by time band and network level (equalised)</t>
  </si>
  <si>
    <t>x2 = 2603. Split of rate 1 units between distribution time bands</t>
  </si>
  <si>
    <t>2642. Unit rate 2 pseudo load coefficient by network level</t>
  </si>
  <si>
    <t>x2 = 2605. Split of rate 2 units between distribution time bands</t>
  </si>
  <si>
    <t>2643. Unit rate 3 pseudo load coefficient by network level</t>
  </si>
  <si>
    <t>x2 = 2606. Split of rate 3 units between distribution time bands (default)</t>
  </si>
  <si>
    <t>2644. Adjust annual hours by special distribution time band to match days in year</t>
  </si>
  <si>
    <t>x1 = 1066. Typical annual hours by special distribution time band</t>
  </si>
  <si>
    <t>x3 = Total hours in the year according to special time band hours input data (in Adjust annual hours by special distribution time band to match days in year)</t>
  </si>
  <si>
    <t>Annual hours by special distribution time band (reconciled to days in year)</t>
  </si>
  <si>
    <t>Adjust annual hours by special distribution time band to match days in year</t>
  </si>
  <si>
    <t>2645. Normalisation of split of rate 1 units by special time band</t>
  </si>
  <si>
    <t>x1 = 1064. Average split of rate 1 units by special distribution time band</t>
  </si>
  <si>
    <t>x2 = Total split (in Normalisation of split of rate 1 units by special time band)</t>
  </si>
  <si>
    <t>x3 = 2644. Annual hours by special distribution time band (reconciled to days in year) (in Adjust annual hours by special distribution time band to match days in year)</t>
  </si>
  <si>
    <t>Normalised split of rate 1 units by special distribution time band</t>
  </si>
  <si>
    <t>2646. Split of rate 1 units between special distribution time bands</t>
  </si>
  <si>
    <t>x1 = 2645. Normalised split of rate 1 units by special distribution time band (in Normalisation of split of rate 1 units by special time band)</t>
  </si>
  <si>
    <t>x2 = Split of rate 1 units between special distribution time bands (default)</t>
  </si>
  <si>
    <t>2647. Split of rate 2 units between special distribution time bands (default)</t>
  </si>
  <si>
    <t>2648. Split of rate 3 units between special distribution time bands (default)</t>
  </si>
  <si>
    <t>2649. Calculation of implied special load coefficients for one-rate users</t>
  </si>
  <si>
    <t>x3 = 2646. Split of rate 1 units between special distribution time bands</t>
  </si>
  <si>
    <t>x4 = 2644. Annual hours by special distribution time band (reconciled to days in year) (in Adjust annual hours by special distribution time band to match days in year)</t>
  </si>
  <si>
    <t>x5 = Use of special distribution time bands by units in demand forecast for one-rate tariffs (in Calculation of implied special load coefficients for one-rate users)</t>
  </si>
  <si>
    <t>Use of special distribution time bands by units in demand forecast for one-rate tariffs</t>
  </si>
  <si>
    <t>Peak band special load coefficient for one-rate tariffs</t>
  </si>
  <si>
    <t>2650. Calculation of implied special load coefficients for three-rate users</t>
  </si>
  <si>
    <t>x5 = 2647. Split of rate 2 units between special distribution time bands (default)</t>
  </si>
  <si>
    <t>x7 = 2648. Split of rate 3 units between special distribution time bands (default)</t>
  </si>
  <si>
    <t>x8 = 2644. Annual hours by special distribution time band (reconciled to days in year) (in Adjust annual hours by special distribution time band to match days in year)</t>
  </si>
  <si>
    <t>x9 = Use of special distribution time bands by units in demand forecast for three-rate tariffs (in Calculation of implied special load coefficients for three-rate users)</t>
  </si>
  <si>
    <t>Use of special distribution time bands by units in demand forecast for three-rate tariffs</t>
  </si>
  <si>
    <t>Peak band special load coefficient for three-rate tariffs</t>
  </si>
  <si>
    <t>2651. Estimated contributions to peak demand</t>
  </si>
  <si>
    <t>x1 = 2649. Peak band special load coefficient for one-rate tariffs (in Calculation of implied special load coefficients for one-rate users)</t>
  </si>
  <si>
    <t>x2 = 2650. Peak band special load coefficient for three-rate tariffs (in Calculation of implied special load coefficients for three-rate users)</t>
  </si>
  <si>
    <t>x3 = Peak band special load coefficient (in Estimated contributions to peak demand)</t>
  </si>
  <si>
    <t>x4 = 2607. All units (MWh)</t>
  </si>
  <si>
    <t>x5 = 1010. Days in the charging year (in Financial and general assumptions)</t>
  </si>
  <si>
    <t>x6 = 2502. Load coefficient</t>
  </si>
  <si>
    <t>= x1 or x2</t>
  </si>
  <si>
    <t>=x3*x4/24/x5*1000</t>
  </si>
  <si>
    <t>=x6*x4/24/x5*1000</t>
  </si>
  <si>
    <t>Peak band special load coefficient</t>
  </si>
  <si>
    <t>Contribution to peak band kW</t>
  </si>
  <si>
    <t>Contribution to system-peak-time kW</t>
  </si>
  <si>
    <t>2652. Load coefficient correction factor for the group</t>
  </si>
  <si>
    <t>x1 = 2651. Contribution to peak band kW (in Estimated contributions to peak demand)</t>
  </si>
  <si>
    <t>x2 = 2651. Contribution to system-peak-time kW (in Estimated contributions to peak demand)</t>
  </si>
  <si>
    <t>Calculation =IF(SUM(x1),SUM(x2)/SUM(x1),0)</t>
  </si>
  <si>
    <t>Load coefficient correction factor for the group</t>
  </si>
  <si>
    <t>2653. Calculation of special peaking probabilities</t>
  </si>
  <si>
    <t>x2 = 1069. Black peaking probabilities (in Peaking probabilities by network level)</t>
  </si>
  <si>
    <t>x3 = Amber peaking probabilities (in Calculation of special peaking probabilities)</t>
  </si>
  <si>
    <t>x4 = Red peaking probabilities (in Calculation of special peaking probabilities)</t>
  </si>
  <si>
    <t>x5 = 2612. Total probability (should be 100%) (in Normalisation of peaking probabilities)</t>
  </si>
  <si>
    <t>x6 = Yellow peaking probabilities (in Calculation of special peaking probabilities)</t>
  </si>
  <si>
    <t>x7 = Green peaking probabilities (in Calculation of special peaking probabilities)</t>
  </si>
  <si>
    <t>=IF(x2,MAX(0,x3+x4-x2),IF(x5,1/0,0))</t>
  </si>
  <si>
    <t>=1-x6-x7</t>
  </si>
  <si>
    <t>Red peaking probabilities</t>
  </si>
  <si>
    <t>Amber peaking probabilities</t>
  </si>
  <si>
    <t>Green peaking probabilities</t>
  </si>
  <si>
    <t>Yellow peaking probabilities</t>
  </si>
  <si>
    <t>2654. Special peaking probabilities by network level</t>
  </si>
  <si>
    <t>x1 = 2653. Green peaking probabilities (in Calculation of special peaking probabilities)</t>
  </si>
  <si>
    <t>x2 = 2653. Yellow peaking probabilities (in Calculation of special peaking probabilities)</t>
  </si>
  <si>
    <t>x3 = 2653. Black peaking probabilities (in Calculation of special peaking probabilities)</t>
  </si>
  <si>
    <t>2655. Special peaking probabilities by network level (reshaped)</t>
  </si>
  <si>
    <t>x1 = 2654. Special peaking probabilities by network level</t>
  </si>
  <si>
    <t>2656. Pseudo load coefficient by special time band and network level</t>
  </si>
  <si>
    <t>x1 = 2644. Annual hours by special distribution time band (reconciled to days in year) (in Adjust annual hours by special distribution time band to match days in year)</t>
  </si>
  <si>
    <t>x2 = 2652. Load coefficient correction factor for the group</t>
  </si>
  <si>
    <t>x3 = 2655. Special peaking probabilities by network level (reshaped)</t>
  </si>
  <si>
    <t>Pseudo load coefficient by special time band and network level</t>
  </si>
  <si>
    <t>2657. Unit rate 1 pseudo load coefficient by network level (special)</t>
  </si>
  <si>
    <t>x1 = 2656. Pseudo load coefficient by special time band and network level</t>
  </si>
  <si>
    <t>x2 = 2646. Split of rate 1 units between special distribution time bands</t>
  </si>
  <si>
    <t>2658. Unit rate 2 pseudo load coefficient by network level (special)</t>
  </si>
  <si>
    <t>x2 = 2647. Split of rate 2 units between special distribution time bands (default)</t>
  </si>
  <si>
    <t>2659. Unit rate 3 pseudo load coefficient by network level (special)</t>
  </si>
  <si>
    <t>x2 = 2648. Split of rate 3 units between special distribution time bands (default)</t>
  </si>
  <si>
    <t>2660. Unit rate 1 pseudo load coefficient by network level (combined)</t>
  </si>
  <si>
    <t>x1 = 2641. Unit rate 1 pseudo load coefficient by network level</t>
  </si>
  <si>
    <t>x2 = 2657. Unit rate 1 pseudo load coefficient by network level (special)</t>
  </si>
  <si>
    <t>2661. Unit rate 2 pseudo load coefficient by network level (combined)</t>
  </si>
  <si>
    <t>x1 = 2642. Unit rate 2 pseudo load coefficient by network level</t>
  </si>
  <si>
    <t>x2 = 2658. Unit rate 2 pseudo load coefficient by network level (special)</t>
  </si>
  <si>
    <t>2662. Unit rate 3 pseudo load coefficient by network level (combined)</t>
  </si>
  <si>
    <t>x1 = 2643. Unit rate 3 pseudo load coefficient by network level</t>
  </si>
  <si>
    <t>x2 = 2659. Unit rate 3 pseudo load coefficient by network level (special)</t>
  </si>
  <si>
    <t>2701. Contributions of users on one-rate multi tariffs to system simultaneous maximum load by network level (kW)</t>
  </si>
  <si>
    <t>x2 = 2660. Unit rate 1 pseudo load coefficient by network level (combined)</t>
  </si>
  <si>
    <t>x3 = 2212. Loss adjustment factors between end user meter reading and each network level, scaled by network use</t>
  </si>
  <si>
    <t>Calculation =(x1*x2)*x3/(24*x4)*1000</t>
  </si>
  <si>
    <t>2702. Contributions of users on two-rate multi tariffs to system simultaneous maximum load by network level (kW)</t>
  </si>
  <si>
    <t>x3 = 2506. Rate 2 units (MWh) (in Equivalent volume for each end user)</t>
  </si>
  <si>
    <t>x4 = 2661. Unit rate 2 pseudo load coefficient by network level (combined)</t>
  </si>
  <si>
    <t>x5 = 2212. Loss adjustment factors between end user meter reading and each network level, scaled by network use</t>
  </si>
  <si>
    <t>Calculation =(x1*x2+x3*x4)*x5/(24*x6)*1000</t>
  </si>
  <si>
    <t>2703. Contributions of users on three-rate multi tariffs to system simultaneous maximum load by network level (kW)</t>
  </si>
  <si>
    <t>x5 = 2506. Rate 3 units (MWh) (in Equivalent volume for each end user)</t>
  </si>
  <si>
    <t>x6 = 2662. Unit rate 3 pseudo load coefficient by network level (combined)</t>
  </si>
  <si>
    <t>x7 = 2212. Loss adjustment factors between end user meter reading and each network level, scaled by network use</t>
  </si>
  <si>
    <t>Calculation =(x1*x2+x3*x4+x5*x6)*x7/(24*x8)*1000</t>
  </si>
  <si>
    <t>2704. Estimated contributions of users on each tariff to system simultaneous maximum load by network level (kW)</t>
  </si>
  <si>
    <t>x2 = 2502. Load coefficient</t>
  </si>
  <si>
    <t>Calculation =x1*x2*x3/(24*x4)*1000</t>
  </si>
  <si>
    <t>2705. Contributions of users on each tariff to system simultaneous maximum load by network level (kW)</t>
  </si>
  <si>
    <t>x1 = 2701. Contributions of users on one-rate multi tariffs to system simultaneous maximum load by network level (kW)</t>
  </si>
  <si>
    <t>x2 = 2702. Contributions of users on two-rate multi tariffs to system simultaneous maximum load by network level (kW)</t>
  </si>
  <si>
    <t>x3 = 2703. Contributions of users on three-rate multi tariffs to system simultaneous maximum load by network level (kW)</t>
  </si>
  <si>
    <t>x4 = 2704. Estimated contributions of users on each tariff to system simultaneous maximum load by network level (kW)</t>
  </si>
  <si>
    <t>2706. Forecast system simultaneous maximum load (kW) from forecast units</t>
  </si>
  <si>
    <t>x1 = 2705. Contributions of users on each tariff to system simultaneous maximum load by network level (kW)</t>
  </si>
  <si>
    <t>Forecast system simultaneous maximum load (kW) from forecast units</t>
  </si>
  <si>
    <t>2801. Pre-processing of data for standing charge factors</t>
  </si>
  <si>
    <t>x1 = Standing charges factors (in Pre-processing of data for standing charge factors)</t>
  </si>
  <si>
    <t>x2 = 1018. Proportion of relevant load going through 132kV/HV direct transformation</t>
  </si>
  <si>
    <t>x3 = Standing charges factors for 132kV/HV (in Pre-processing of data for standing charge factors)</t>
  </si>
  <si>
    <t>=x1+0.2*x2*x3</t>
  </si>
  <si>
    <t>Standing charges factors</t>
  </si>
  <si>
    <t>Standing charges factors for 132kV/HV</t>
  </si>
  <si>
    <t>Adjusted standing charges factors for 132kV</t>
  </si>
  <si>
    <t>2802. Standing charges factors adapted to use 132kV/HV</t>
  </si>
  <si>
    <t>x1 = 2801. Standing charges factors for 132kV/HV (in Pre-processing of data for standing charge factors)</t>
  </si>
  <si>
    <t>x2 = 2801. Adjusted standing charges factors for 132kV (in Pre-processing of data for standing charge factors)</t>
  </si>
  <si>
    <t>x3 = 2801. Standing charges factors (in Pre-processing of data for standing charge factors)</t>
  </si>
  <si>
    <t>2803. Capacity-based contributions to chargeable aggregate maximum load by network level (kW)</t>
  </si>
  <si>
    <t>x1 = 2506. Import capacity (kVA) (in Equivalent volume for each end user)</t>
  </si>
  <si>
    <t>x2 = 2506. Exceeded capacity (kVA) (in Equivalent volume for each end user)</t>
  </si>
  <si>
    <t>x3 = 1010. Power factor for all flows in the network model (in Financial and general assumptions)</t>
  </si>
  <si>
    <t>x4 = 2802. Standing charges factors adapted to use 132kV/HV</t>
  </si>
  <si>
    <t>Calculation =(x1+x2)*x3*x4*x5</t>
  </si>
  <si>
    <t>2804. Unit-based contributions to chargeable aggregate maximum load (kW)</t>
  </si>
  <si>
    <t>x3 = 2802. Standing charges factors adapted to use 132kV/HV</t>
  </si>
  <si>
    <t>x4 = 2212. Loss adjustment factors between end user meter reading and each network level, scaled by network use</t>
  </si>
  <si>
    <t>Calculation =x1/x2*x3*x4/(24*x5)*1000</t>
  </si>
  <si>
    <t>2805. Contributions to aggregate maximum load by network level (kW)</t>
  </si>
  <si>
    <t>x1 = 2803. Capacity-based contributions to chargeable aggregate maximum load by network level (kW)</t>
  </si>
  <si>
    <t>x2 = 2804. Unit-based contributions to chargeable aggregate maximum load (kW)</t>
  </si>
  <si>
    <t>2806. Forecast chargeable aggregate maximum load (kW)</t>
  </si>
  <si>
    <t>x1 = 2805. Contributions to aggregate maximum load by network level (kW)</t>
  </si>
  <si>
    <t>Forecast chargeable aggregate maximum load (kW)</t>
  </si>
  <si>
    <t>2807. Forecast simultaneous load subject to standing charge factors (kW)</t>
  </si>
  <si>
    <t>x2 = 2802. Standing charges factors adapted to use 132kV/HV</t>
  </si>
  <si>
    <t>2808. Forecast simultaneous load replaced by standing charge (kW)</t>
  </si>
  <si>
    <t>x1 = 2807. Forecast simultaneous load subject to standing charge factors (kW)</t>
  </si>
  <si>
    <t>Forecast simultaneous load replaced by standing charge (kW)</t>
  </si>
  <si>
    <t>2809. Calculated LV diversity allowance</t>
  </si>
  <si>
    <t>x1 = 2806. Forecast chargeable aggregate maximum load (kW)</t>
  </si>
  <si>
    <t>x2 = 2808. Forecast simultaneous load replaced by standing charge (kW)</t>
  </si>
  <si>
    <t>Calculation =x1/x2-1</t>
  </si>
  <si>
    <t>Calculated LV diversity allowance</t>
  </si>
  <si>
    <t>2810. Network level mapping for diversity allowances</t>
  </si>
  <si>
    <t>2811. Diversity allowances including 132kV/HV</t>
  </si>
  <si>
    <t>x1 = 2304. Diversity allowance between level exit and GSP Group (in Diversity calculations)</t>
  </si>
  <si>
    <t>x2 = 2810. Network level mapping for diversity allowances</t>
  </si>
  <si>
    <t>Diversity allowances including 132kV/HV</t>
  </si>
  <si>
    <t>2812. Diversity allowances (including calculated LV value)</t>
  </si>
  <si>
    <t>x1 = 2809. Calculated LV diversity allowance</t>
  </si>
  <si>
    <t>x2 = 2811. Diversity allowances including 132kV/HV</t>
  </si>
  <si>
    <t>Diversity allowances (including calculated LV value)</t>
  </si>
  <si>
    <t>2813. Forecast simultaneous maximum load (kW) adjusted for standing charges</t>
  </si>
  <si>
    <t>x1 = 2706. Forecast system simultaneous maximum load (kW) from forecast units</t>
  </si>
  <si>
    <t>x3 = 2806. Forecast chargeable aggregate maximum load (kW)</t>
  </si>
  <si>
    <t>x4 = 2812. Diversity allowances (including calculated LV value)</t>
  </si>
  <si>
    <t>Calculation =x1-x2+x3/(1+x4)</t>
  </si>
  <si>
    <t>Forecast simultaneous maximum load (kW) adjusted for standing charges</t>
  </si>
  <si>
    <t>2901. Operating expenditure coded by network level (£/year)</t>
  </si>
  <si>
    <t>x1 = 1055. Transmission exit charges (£/year)</t>
  </si>
  <si>
    <t>x2 = Zero for levels other than transmission 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</si>
  <si>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</si>
  <si>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</si>
  <si>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</si>
  <si>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</si>
  <si>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</si>
  <si>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</si>
  <si>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</si>
  <si>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</si>
  <si>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</si>
  <si>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</si>
  <si>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Operating expenditure coded by network level (£/year)</t>
  </si>
  <si>
    <t>2902. Network model assets (£) scaled by load forecast</t>
  </si>
  <si>
    <t>x2 = 2813. Forecast simultaneous maximum load (kW) adjusted for standing charges</t>
  </si>
  <si>
    <t>x3 = 1020. Gross asset cost by network level (£)</t>
  </si>
  <si>
    <t>Calculation =IF(x1,x2*x3/x1/1000,0)</t>
  </si>
  <si>
    <t>Network model assets (£) scaled by load forecast</t>
  </si>
  <si>
    <t>2903. Annual consumption by tariff for unmetered users (MWh)</t>
  </si>
  <si>
    <t>Annual consumption by tariff for unmetered users (MWh)</t>
  </si>
  <si>
    <t>2904. Total unmetered units</t>
  </si>
  <si>
    <t>x1 = 2903. Annual consumption by tariff for unmetered users (MWh)</t>
  </si>
  <si>
    <t>Total unmetered units</t>
  </si>
  <si>
    <t>2905. Service model asset data</t>
  </si>
  <si>
    <t>x1 = 2405. Service model assets by tariff (£)</t>
  </si>
  <si>
    <t>x2 = 2506. MPANs (in Equivalent volume for each end user)</t>
  </si>
  <si>
    <t>x3 = 2402. LV unmetered service model assets £/(MWh/year)</t>
  </si>
  <si>
    <t>x4 = 2904. Total unmetered units</t>
  </si>
  <si>
    <t>x5 = Service model assets (£) scaled by annual MWh (in Service model asset data)</t>
  </si>
  <si>
    <t>x6 = Service model assets (£) scaled by user count (in Service model asset data)</t>
  </si>
  <si>
    <t>x7 = Service model assets (£) scaled by annual MWh (in Service model asset data)</t>
  </si>
  <si>
    <t>=x3*x4</t>
  </si>
  <si>
    <t>= x5</t>
  </si>
  <si>
    <t>=x6+x7</t>
  </si>
  <si>
    <t>Service model assets (£) scaled by user count</t>
  </si>
  <si>
    <t>Service model assets (£) scaled by annual MWh</t>
  </si>
  <si>
    <t>Service model assets (£)</t>
  </si>
  <si>
    <t>Service model asset data</t>
  </si>
  <si>
    <t>2906. Data for allocation of operating expenditure</t>
  </si>
  <si>
    <t>x1 = 2902. Network model assets (£) scaled by load forecast</t>
  </si>
  <si>
    <t>x2 = 2905. Service model assets (£) (in Service model asset data)</t>
  </si>
  <si>
    <t>x3 = Model assets (£) scaled by demand forecast (in Data for allocation of operating expenditure)</t>
  </si>
  <si>
    <t>Model assets (£) scaled by demand forecast</t>
  </si>
  <si>
    <t>Denominator for allocation of operating expenditure</t>
  </si>
  <si>
    <t>Data for allocation of operating expenditure</t>
  </si>
  <si>
    <t>2907. Amount of expenditure to be allocated according to asset values (£/year)</t>
  </si>
  <si>
    <t>x1 = 1059. Direct cost (£/year) (in Other expenditure)</t>
  </si>
  <si>
    <t>x2 = 1059. Network rates (£/year) (in Other expenditure)</t>
  </si>
  <si>
    <t>x3 = 1059. Indirect cost (£/year) (in Other expenditure)</t>
  </si>
  <si>
    <t>x4 = 1059. Indirect cost proportion (in Other expenditure)</t>
  </si>
  <si>
    <t>Calculation =x1+x2+x3*x4</t>
  </si>
  <si>
    <t>Amount of expenditure to be allocated according to asset values (£/year)</t>
  </si>
  <si>
    <t>2908. Total operating expenditure by network level  (£/year)</t>
  </si>
  <si>
    <t>x1 = 2901. Operating expenditure coded by network level (£/year)</t>
  </si>
  <si>
    <t>x2 = 2907. Amount of expenditure to be allocated according to asset values (£/year)</t>
  </si>
  <si>
    <t>x3 = 2906. Denominator for allocation of operating expenditure (in Data for allocation of operating expenditure)</t>
  </si>
  <si>
    <t>x4 = 2906. Model assets (£) scaled by demand forecast (in Data for allocation of operating expenditure)</t>
  </si>
  <si>
    <t>Calculation =x1+x2/x3*x4</t>
  </si>
  <si>
    <t>Total operating expenditure by network level  (£/year)</t>
  </si>
  <si>
    <t>2909. Operating expenditure percentage by network level</t>
  </si>
  <si>
    <t>x1 = 2906. Model assets (£) scaled by demand forecast (in Data for allocation of operating expenditure)</t>
  </si>
  <si>
    <t>x2 = 2908. Total operating expenditure by network level  (£/year)</t>
  </si>
  <si>
    <t>Calculation =IF(x1="","",IF(x1&gt;0,x2/x1,0))</t>
  </si>
  <si>
    <t>Operating expenditure percentage by network level</t>
  </si>
  <si>
    <t>2910. Unit operating expenditure based on simultaneous maximum load (£/kW/year)</t>
  </si>
  <si>
    <t>x1 = 2813. Forecast simultaneous maximum load (kW) adjusted for standing charges</t>
  </si>
  <si>
    <t>Calculation =IF(x1&gt;0,x2/x1,0)</t>
  </si>
  <si>
    <t>Unit operating expenditure based on simultaneous maximum load (£/kW/year)</t>
  </si>
  <si>
    <t>2911. Operating expenditure for customer assets p/MPAN/day</t>
  </si>
  <si>
    <t>x2 = 2909. Operating expenditure percentage by network level</t>
  </si>
  <si>
    <t>x3 = 2405. Service model assets by tariff (£)</t>
  </si>
  <si>
    <t>x4 = Operating expenditure p/MPAN/day by level (in Operating expenditure for customer assets p/MPAN/day)</t>
  </si>
  <si>
    <t>=100/x1*x2*x3</t>
  </si>
  <si>
    <t>Operating expenditure p/MPAN/day by level</t>
  </si>
  <si>
    <t>Operating expenditure for customer assets p/MPAN/day total</t>
  </si>
  <si>
    <t>2912. Operating expenditure for unmetered customer assets (p/kWh)</t>
  </si>
  <si>
    <t>x1 = 2909. Operating expenditure percentage by network level</t>
  </si>
  <si>
    <t>Calculation =0.1*x1*x2</t>
  </si>
  <si>
    <t>This sheet calculates factors used to take account of the costs deemed to be covered by connection charges.</t>
  </si>
  <si>
    <t>3001. Network level of supply (for customer contributions) by tariff</t>
  </si>
  <si>
    <t>3002. Contribution proportion of asset annuities, by customer type and network level of assets</t>
  </si>
  <si>
    <t>x1 = 1060. Customer contributions under current connection charging policy</t>
  </si>
  <si>
    <t>x2 = 1010. Annuity proportion for customer-contributed assets (in Financial and general assumptions)</t>
  </si>
  <si>
    <t>3003. Proportion of asset annuities deemed to be covered by customer contributions</t>
  </si>
  <si>
    <t>x1 = 3001. Network level of supply (for customer contributions) by tariff</t>
  </si>
  <si>
    <t>x2 = 3002. Contribution proportion of asset annuities, by customer type and network level of assets</t>
  </si>
  <si>
    <t>3004. Proportion of annual charge covered by contributions (for all charging levels)</t>
  </si>
  <si>
    <t>x1 = Zero for operating expenditure</t>
  </si>
  <si>
    <t>x2 = Zero for GSPs level</t>
  </si>
  <si>
    <t>x3 = 3003. Proportion of asset annuities deemed to be covered by customer contributions</t>
  </si>
  <si>
    <t>This sheet calculates average p/kWh and p/kW/day charges that would apply if no costs were recovered through capacity or fixed charges.</t>
  </si>
  <si>
    <t>3101. Unit cost at each level, £/kW/year (relative to system simultaneous maximum load)</t>
  </si>
  <si>
    <t>x1 = 2309. Network model annuity by simultaneous maximum load for each network level (£/kW/year)</t>
  </si>
  <si>
    <t>x2 = 2910. Unit operating expenditure based on simultaneous maximum load (£/kW/year)</t>
  </si>
  <si>
    <t>Unit cost at each level, £/kW/year (relative to system simultaneous maximum load)</t>
  </si>
  <si>
    <t>3102. Pay-as-you-go yardstick unit costs by charging level (p/kWh)</t>
  </si>
  <si>
    <t>x1 = 3101. Unit cost at each level, £/kW/year (relative to system simultaneous maximum load)</t>
  </si>
  <si>
    <t>x4 = 3004. Proportion of annual charge covered by contributions (for all charging levels)</t>
  </si>
  <si>
    <t>Calculation =x1*x2*x3*(1-x4)/(24*x5)*100</t>
  </si>
  <si>
    <t>3103. Contributions to pay-as-you-go unit rate 1 (p/kWh)</t>
  </si>
  <si>
    <t>x1 = 2660. Unit rate 1 pseudo load coefficient by network level (combined)</t>
  </si>
  <si>
    <t>x2 = 3101. Unit cost at each level, £/kW/year (relative to system simultaneous maximum load)</t>
  </si>
  <si>
    <t>Calculation =x1*x2*x3*(1-x4)*100/(24*x5)</t>
  </si>
  <si>
    <t>3104. Contributions to pay-as-you-go unit rate 2 (p/kWh)</t>
  </si>
  <si>
    <t>x1 = 2661. Unit rate 2 pseudo load coefficient by network level (combined)</t>
  </si>
  <si>
    <t>3105. Contributions to pay-as-you-go unit rate 3 (p/kWh)</t>
  </si>
  <si>
    <t>x1 = 2662. Unit rate 3 pseudo load coefficient by network level (combined)</t>
  </si>
  <si>
    <t>This sheet reallocates some costs from unit charges to fixed or capacity charges, for demand users only.</t>
  </si>
  <si>
    <t>3201. Costs based on aggregate maximum load (£/kW/year)</t>
  </si>
  <si>
    <t>x2 = 2812. Diversity allowances (including calculated LV value)</t>
  </si>
  <si>
    <t>Calculation =x1/(1+x2)</t>
  </si>
  <si>
    <t>Costs based on aggregate maximum load (£/kW/year)</t>
  </si>
  <si>
    <t>3202. Capacity elements p/kVA/day</t>
  </si>
  <si>
    <t>This calculation uses aggregate maximum load and no coincidence factor.</t>
  </si>
  <si>
    <t>x1 = 2802. Standing charges factors adapted to use 132kV/HV</t>
  </si>
  <si>
    <t>x2 = 2212. Loss adjustment factors between end user meter reading and each network level, scaled by network use</t>
  </si>
  <si>
    <t>x3 = 3201. Costs based on aggregate maximum load (£/kW/year)</t>
  </si>
  <si>
    <t>x4 = 1010. Power factor for all flows in the network model (in Financial and general assumptions)</t>
  </si>
  <si>
    <t>x6 = 3004. Proportion of annual charge covered by contributions (for all charging levels)</t>
  </si>
  <si>
    <t>Calculation =100*x1*x2*x3*x4/x5*(1-x6)</t>
  </si>
  <si>
    <t>3203. Yardstick components p/kWh (taking account of standing charges)</t>
  </si>
  <si>
    <t>x2 = 3102. Pay-as-you-go yardstick unit costs by charging level (p/kWh)</t>
  </si>
  <si>
    <t>Calculation =(1-x1)*x2</t>
  </si>
  <si>
    <t>3204. Contributions to unit rate 1 p/kWh by network level (taking account of standing charges)</t>
  </si>
  <si>
    <t>x2 = 3103. Contributions to pay-as-you-go unit rate 1 (p/kWh)</t>
  </si>
  <si>
    <t>3205. Contributions to unit rate 2 p/kWh by network level (taking account of standing charges)</t>
  </si>
  <si>
    <t>x2 = 3104. Contributions to pay-as-you-go unit rate 2 (p/kWh)</t>
  </si>
  <si>
    <t>3206. Contributions to unit rate 3 p/kWh by network level (taking account of standing charges)</t>
  </si>
  <si>
    <t>x2 = 3105. Contributions to pay-as-you-go unit rate 3 (p/kWh)</t>
  </si>
  <si>
    <t>3207. Exceeded capacity charge elements p/kVA/day</t>
  </si>
  <si>
    <t>Calculation =100*x1*x2*x3*x4/x5</t>
  </si>
  <si>
    <t>This sheet allocates standing charges to fixed charges for non half hourly settled demand users.</t>
  </si>
  <si>
    <t>3301. Mapping of tariffs to tariff groups</t>
  </si>
  <si>
    <t>LV domestic and small non-domestic tariffs</t>
  </si>
  <si>
    <t>LV medium non-domestic tariffs</t>
  </si>
  <si>
    <t>LV substation aggregated tariffs</t>
  </si>
  <si>
    <t>HV network aggregated tariffs</t>
  </si>
  <si>
    <t>3302. Capacity use for tariffs charged for capacity on an exit point basis</t>
  </si>
  <si>
    <t>x4 = 2506. MPANs (in Equivalent volume for each end user)</t>
  </si>
  <si>
    <t>=x1/x2/(24*x3)*1000</t>
  </si>
  <si>
    <t>= x4</t>
  </si>
  <si>
    <t>Unit-based contributions to aggregate maximum load (kW)</t>
  </si>
  <si>
    <t>3303. Aggregate capacity (kW)</t>
  </si>
  <si>
    <t>x1 = 3301. Mapping of tariffs to tariff groups</t>
  </si>
  <si>
    <t>x2 = 3302. Unit-based contributions to aggregate maximum load (kW) (in Capacity use for tariffs charged for capacity on an exit point basis)</t>
  </si>
  <si>
    <t>Aggregate capacity (kW)</t>
  </si>
  <si>
    <t>3304. Aggregate number of users charged for capacity on an exit point basis</t>
  </si>
  <si>
    <t>x2 = 3302. MPANs (in Equivalent volume for each end user) (in Capacity use for tariffs charged for capacity on an exit point basis)</t>
  </si>
  <si>
    <t>Aggregate number of users charged for capacity on an exit point basis</t>
  </si>
  <si>
    <t>3305. Average maximum kVA by exit point</t>
  </si>
  <si>
    <t>x1 = 3304. Aggregate number of users charged for capacity on an exit point basis</t>
  </si>
  <si>
    <t>x2 = 3303. Aggregate capacity (kW)</t>
  </si>
  <si>
    <t>Calculation =IF(x1,x2/x1/x3,0)</t>
  </si>
  <si>
    <t>Average maximum kVA by exit point</t>
  </si>
  <si>
    <t>3306. Deemed average maximum kVA for each tariff</t>
  </si>
  <si>
    <t>x2 = 3305. Average maximum kVA by exit point</t>
  </si>
  <si>
    <t>Deemed average maximum kVA for each tariff</t>
  </si>
  <si>
    <t>3307. Capacity-driven fixed charge elements from standing charges factors p/MPAN/day</t>
  </si>
  <si>
    <t>x1 = 3202. Capacity elements p/kVA/day</t>
  </si>
  <si>
    <t>x2 = 3306. Deemed average maximum kVA for each tariff</t>
  </si>
  <si>
    <t>3401. Network use factors for generator reactive unit charges</t>
  </si>
  <si>
    <t>These factors differ from the network use factors for active power charges/credits in the case of generators, who do not qualify</t>
  </si>
  <si>
    <t>for active power credits at the voltage of connection but are charged reactive unit charges for costs caused at that voltage.</t>
  </si>
  <si>
    <t>3402. Standard components p/kWh for reactive power (absolute value)</t>
  </si>
  <si>
    <t>x1 = 3203. Yardstick components p/kWh (taking account of standing charges)</t>
  </si>
  <si>
    <t>Calculation =ABS(x1)</t>
  </si>
  <si>
    <t>3403. Standard reactive p/kVArh</t>
  </si>
  <si>
    <t>x1 = 3402. Standard components p/kWh for reactive power (absolute value)</t>
  </si>
  <si>
    <t>x2 = 1092. Average kVAr by kVA, by network level</t>
  </si>
  <si>
    <t>3404. Absolute value of load coefficient (kW peak / average kW)</t>
  </si>
  <si>
    <t>x1 = 2502. Load coefficient</t>
  </si>
  <si>
    <t>Absolute load coefficient</t>
  </si>
  <si>
    <t>3405. Pay-as-you-go components p/kWh for reactive power (absolute value)</t>
  </si>
  <si>
    <t>x2 = 3404. Absolute value of load coefficient (kW peak / average kW)</t>
  </si>
  <si>
    <t>x4 = 2204. Loss adjustment factor to transmission for each network level</t>
  </si>
  <si>
    <t>x5 = 3004. Proportion of annual charge covered by contributions (for all charging levels)</t>
  </si>
  <si>
    <t>x6 = 3401. Network use factors for generator reactive unit charges</t>
  </si>
  <si>
    <t>x7 = 1010. Days in the charging year (in Financial and general assumptions)</t>
  </si>
  <si>
    <t>Calculation =x1*x2*x3/x4*(1-x5)*x6/(24*x7)*100</t>
  </si>
  <si>
    <t>3406. Pay-as-you-go reactive p/kVArh</t>
  </si>
  <si>
    <t>x1 = 3405. Pay-as-you-go components p/kWh for reactive power (absolute value)</t>
  </si>
  <si>
    <t>This sheet aggregates elements of tariffs excluding revenue matching and final adjustments and rounding.</t>
  </si>
  <si>
    <t>3501. Unit rate 1 p/kWh (elements)</t>
  </si>
  <si>
    <t>x1 = 3204. Unit rate 1 total p/kWh (taking account of standing charges) — for Tariffs with Unit rate 1 p/kWh from Standard 1 kWh</t>
  </si>
  <si>
    <t>x2 = 3103. Pay-as-you-go unit rate 1 (p/kWh) — for Tariffs with Unit rate 1 p/kWh from PAYG 1 kWh</t>
  </si>
  <si>
    <t>x3 = 3103. Pay-as-you-go unit rate 1 (p/kWh) — for Tariffs with Unit rate 1 p/kWh from PAYG 1 kWh &amp; customer</t>
  </si>
  <si>
    <t>x4 = 3102. Pay-as-you-go yardstick unit rate (p/kWh) — for Tariffs with Unit rate 1 p/kWh from PAYG yardstick kWh</t>
  </si>
  <si>
    <t>x5 = 2403. LV unmetered service model asset charge (p/kWh) — for Tariffs with Unit rate 1 p/kWh from PAYG 1 kWh &amp; customer</t>
  </si>
  <si>
    <t>x6 = 2912. Operating expenditure for unmetered customer assets (p/kWh) — for Tariffs with Unit rate 1 p/kWh from PAYG 1 kWh &amp; customer</t>
  </si>
  <si>
    <t>3502. Unit rate 2 p/kWh (elements)</t>
  </si>
  <si>
    <t>x1 = 3205. Unit rate 2 total p/kWh (taking account of standing charges) — for Tariffs with Unit rate 2 p/kWh from Standard 2 kWh</t>
  </si>
  <si>
    <t>x2 = 3104. Pay-as-you-go unit rate 2 (p/kWh) — for Tariffs with Unit rate 2 p/kWh from PAYG 2 kWh</t>
  </si>
  <si>
    <t>x3 = 3104. Pay-as-you-go unit rate 2 (p/kWh) — for Tariffs with Unit rate 2 p/kWh from PAYG 2 kWh &amp; customer</t>
  </si>
  <si>
    <t>x4 = 2403. LV unmetered service model asset charge (p/kWh) — for Tariffs with Unit rate 2 p/kWh from PAYG 2 kWh &amp; customer</t>
  </si>
  <si>
    <t>x5 = 2912. Operating expenditure for unmetered customer assets (p/kWh) — for Tariffs with Unit rate 2 p/kWh from PAYG 2 kWh &amp; customer</t>
  </si>
  <si>
    <t>3503. Unit rate 3 p/kWh (elements)</t>
  </si>
  <si>
    <t>x1 = 3206. Unit rate 3 total p/kWh (taking account of standing charges) — for Tariffs with Unit rate 3 p/kWh from Standard 3 kWh</t>
  </si>
  <si>
    <t>x2 = 3105. Pay-as-you-go unit rate 3 (p/kWh) — for Tariffs with Unit rate 3 p/kWh from PAYG 3 kWh</t>
  </si>
  <si>
    <t>x3 = 3105. Pay-as-you-go unit rate 3 (p/kWh) — for Tariffs with Unit rate 3 p/kWh from PAYG 3 kWh &amp; customer</t>
  </si>
  <si>
    <t>x4 = 2403. LV unmetered service model asset charge (p/kWh) — for Tariffs with Unit rate 3 p/kWh from PAYG 3 kWh &amp; customer</t>
  </si>
  <si>
    <t>x5 = 2912. Operating expenditure for unmetered customer assets (p/kWh) — for Tariffs with Unit rate 3 p/kWh from PAYG 3 kWh &amp; customer</t>
  </si>
  <si>
    <t>3504. Fixed charge p/MPAN/day (elements)</t>
  </si>
  <si>
    <t>x1 = 3307. Fixed charge from standing charges factors p/MPAN/day — for Tariffs with Fixed charge p/MPAN/day from Fixed from network &amp; customer</t>
  </si>
  <si>
    <t>x2 = 2406. Service model p/MPAN/day (in Replacement annuities for service models) — for Tariffs with Fixed charge p/MPAN/day from Customer</t>
  </si>
  <si>
    <t>x3 = 2406. Service model p/MPAN/day (in Replacement annuities for service models) — for Tariffs with Fixed charge p/MPAN/day from Fixed from network &amp; customer</t>
  </si>
  <si>
    <t>x4 = 2911. Operating expenditure for customer assets p/MPAN/day total (in Operating expenditure for customer assets p/MPAN/day) — for Tariffs with Fixed charge p/MPAN/day from Customer</t>
  </si>
  <si>
    <t>x5 = 2911. Operating expenditure for customer assets p/MPAN/day total (in Operating expenditure for customer assets p/MPAN/day) — for Tariffs with Fixed charge p/MPAN/day from Fixed from network &amp; customer</t>
  </si>
  <si>
    <t>3505. Capacity charge p/kVA/day (elements)</t>
  </si>
  <si>
    <t>x1 = 3202. Capacity charge p/kVA/day — for Tariffs with Capacity charge p/kVA/day from Capacity</t>
  </si>
  <si>
    <t>3506. Exceeded capacity charge p/kVA/day (elements)</t>
  </si>
  <si>
    <t>x1 = 3207. Exceeded capacity charge p/kVA/day — for Tariffs with Exceeded capacity charge p/kVA/day from Capacity</t>
  </si>
  <si>
    <t>3507. Reactive power charge p/kVArh (elements)</t>
  </si>
  <si>
    <t>x1 = 3406. Pay-as-you-go reactive p/kVArh</t>
  </si>
  <si>
    <t>x2 = 3403. Standard reactive p/kVArh</t>
  </si>
  <si>
    <t>3508. Summary of charges before revenue matching</t>
  </si>
  <si>
    <t>x1 = 3501. Unit rate 1 p/kWh (elements)</t>
  </si>
  <si>
    <t>x2 = 3502. Unit rate 2 p/kWh (elements)</t>
  </si>
  <si>
    <t>x3 = 3503. Unit rate 3 p/kWh (elements)</t>
  </si>
  <si>
    <t>x4 = 3504. Fixed charge p/MPAN/day (elements)</t>
  </si>
  <si>
    <t>x5 = 3505. Capacity charge p/kVA/day (elements)</t>
  </si>
  <si>
    <t>x6 = 3506. Exceeded capacity charge p/kVA/day (elements)</t>
  </si>
  <si>
    <t>x7 = 3507. Reactive power charge p/kVArh (elements)</t>
  </si>
  <si>
    <t>Unit rate 1 p/kWh (total)</t>
  </si>
  <si>
    <t>Unit rate 2 p/kWh (total)</t>
  </si>
  <si>
    <t>Unit rate 3 p/kWh (total)</t>
  </si>
  <si>
    <t>Fixed charge p/MPAN/day (total)</t>
  </si>
  <si>
    <t>Capacity charge p/kVA/day (total)</t>
  </si>
  <si>
    <t>Exceeded capacity charge p/kVA/day (total)</t>
  </si>
  <si>
    <t>Reactive power charge p/kVArh</t>
  </si>
  <si>
    <t>3601. Net revenues by tariff before matching (£)</t>
  </si>
  <si>
    <t>x2 = 3508. Fixed charge p/MPAN/day (total) (in Summary of charges before revenue matching)</t>
  </si>
  <si>
    <t>x3 = 2506. MPANs (in Equivalent volume for each end user)</t>
  </si>
  <si>
    <t>x4 = 3508. Capacity charge p/kVA/day (total) (in Summary of charges before revenue matching)</t>
  </si>
  <si>
    <t>x5 = 2506. Import capacity (kVA) (in Equivalent volume for each end user)</t>
  </si>
  <si>
    <t>x6 = 3508. Exceeded capacity charge p/kVA/day (total) (in Summary of charges before revenue matching)</t>
  </si>
  <si>
    <t>x7 = 2506. Exceeded capacity (kVA) (in Equivalent volume for each end user)</t>
  </si>
  <si>
    <t>x8 = 3508. Unit rate 1 p/kWh (total) (in Summary of charges before revenue matching)</t>
  </si>
  <si>
    <t>x9 = 2506. Rate 1 units (MWh) (in Equivalent volume for each end user)</t>
  </si>
  <si>
    <t>x10 = 3508. Unit rate 2 p/kWh (total) (in Summary of charges before revenue matching)</t>
  </si>
  <si>
    <t>x11 = 2506. Rate 2 units (MWh) (in Equivalent volume for each end user)</t>
  </si>
  <si>
    <t>x12 = 3508. Unit rate 3 p/kWh (total) (in Summary of charges before revenue matching)</t>
  </si>
  <si>
    <t>x13 = 2506. Rate 3 units (MWh) (in Equivalent volume for each end user)</t>
  </si>
  <si>
    <t>x14 = 3508. Reactive power charge p/kVArh (in Summary of charges before revenue matching)</t>
  </si>
  <si>
    <t>x15 = 2506. Reactive power units (MVArh) (in Equivalent volume for each end user)</t>
  </si>
  <si>
    <t>Calculation =0.01*x1*(x2*x3+x4*x5+x6*x7)+10*(x8*x9+x10*x11+x12*x13+x14*x15)</t>
  </si>
  <si>
    <t>Net revenues</t>
  </si>
  <si>
    <t>3602. Target CDCM revenue</t>
  </si>
  <si>
    <t>x1 = 1001. Value (in CDCM target revenue (£ unless otherwise stated))</t>
  </si>
  <si>
    <t>x2 = Target CDCM revenue (£/year) (in Target CDCM revenue)</t>
  </si>
  <si>
    <t>x3 = 1001. Calculations (£/year) (in CDCM target revenue (£ unless otherwise stated))</t>
  </si>
  <si>
    <t>= derived from x1</t>
  </si>
  <si>
    <t>=x2-x3</t>
  </si>
  <si>
    <t>Target CDCM revenue (£/year)</t>
  </si>
  <si>
    <t>Check (should be zero)</t>
  </si>
  <si>
    <t>3603. Revenue surplus or shortfall</t>
  </si>
  <si>
    <t>x1 = 3601. Net revenues by tariff before matching (£)</t>
  </si>
  <si>
    <t>x2 = 3602. Target CDCM revenue (£/year) (in Target CDCM revenue)</t>
  </si>
  <si>
    <t>x3 = Total net revenues before matching (£) (in Revenue surplus or shortfall)</t>
  </si>
  <si>
    <t>Total net revenues before matching (£)</t>
  </si>
  <si>
    <t>Revenue shortfall (surplus) £</t>
  </si>
  <si>
    <t>Revenue surplus or shortfall</t>
  </si>
  <si>
    <t>3701. Adder value at which the minimum is breached</t>
  </si>
  <si>
    <t>x1 = 3508. Unit rate 1 p/kWh (total) (in Summary of charges before revenue matching)</t>
  </si>
  <si>
    <t>x2 = 3508. Unit rate 2 p/kWh (total) (in Summary of charges before revenue matching)</t>
  </si>
  <si>
    <t>x3 = 3508. Unit rate 3 p/kWh (total) (in Summary of charges before revenue matching)</t>
  </si>
  <si>
    <t>=0-x1</t>
  </si>
  <si>
    <t>=0-x2</t>
  </si>
  <si>
    <t>=0-x3</t>
  </si>
  <si>
    <t>Adder threshold for Unit rate 1 p/kWh</t>
  </si>
  <si>
    <t>Adder threshold for Unit rate 2 p/kWh</t>
  </si>
  <si>
    <t>Adder threshold for Unit rate 3 p/kWh</t>
  </si>
  <si>
    <t>3702. Marginal revenue effect of adder</t>
  </si>
  <si>
    <t>x4 = 2506. Rate 3 units (MWh) (in Equivalent volume for each end user)</t>
  </si>
  <si>
    <t>=IF(x1&lt;0,0,x2*10)</t>
  </si>
  <si>
    <t>=IF(x1&lt;0,0,x3*10)</t>
  </si>
  <si>
    <t>=IF(x1&lt;0,0,x4*10)</t>
  </si>
  <si>
    <t>Effect through Unit rate 1 p/kWh</t>
  </si>
  <si>
    <t>Effect through Unit rate 2 p/kWh</t>
  </si>
  <si>
    <t>Effect through Unit rate 3 p/kWh</t>
  </si>
  <si>
    <t>3703. Constraint-free solution</t>
  </si>
  <si>
    <t>x1 = 3603. Revenue shortfall (surplus) £ (in Revenue surplus or shortfall)</t>
  </si>
  <si>
    <t>x2 = 3702. Effect through Unit rate 1 p/kWh (in Marginal revenue effect of adder)</t>
  </si>
  <si>
    <t>x3 = 3702. Effect through Unit rate 2 p/kWh (in Marginal revenue effect of adder)</t>
  </si>
  <si>
    <t>x4 = 3702. Effect through Unit rate 3 p/kWh (in Marginal revenue effect of adder)</t>
  </si>
  <si>
    <t>Calculation =x1/SUM(x2,x3,x4)</t>
  </si>
  <si>
    <t>Constraint-free solution</t>
  </si>
  <si>
    <t>3704. Starting point</t>
  </si>
  <si>
    <t>x1 = 3703. Constraint-free solution</t>
  </si>
  <si>
    <t>x2 = 3701. Adder threshold for Unit rate 1 p/kWh (in Adder value at which the minimum is breached)</t>
  </si>
  <si>
    <t>x3 = 3701. Adder threshold for Unit rate 2 p/kWh (in Adder value at which the minimum is breached)</t>
  </si>
  <si>
    <t>x4 = 3701. Adder threshold for Unit rate 3 p/kWh (in Adder value at which the minimum is breached)</t>
  </si>
  <si>
    <t>Calculation =MIN(x1,x2,x3,x4)</t>
  </si>
  <si>
    <t>Starting point</t>
  </si>
  <si>
    <t>3705. Solve for General adder rate (p/kWh)</t>
  </si>
  <si>
    <t>x1 = 3704. Starting point</t>
  </si>
  <si>
    <t>x5 = 3702. Effect through Unit rate 1 p/kWh (in Marginal revenue effect of adder)</t>
  </si>
  <si>
    <t>x6 = 3702. Effect through Unit rate 2 p/kWh (in Marginal revenue effect of adder)</t>
  </si>
  <si>
    <t>x7 = 3702. Effect through Unit rate 3 p/kWh (in Marginal revenue effect of adder)</t>
  </si>
  <si>
    <t>x8 = Location (in Solve for General adder rate (p/kWh))</t>
  </si>
  <si>
    <t>x9 = Kink (in Solve for General adder rate (p/kWh))</t>
  </si>
  <si>
    <t>x10 = Ranking before tie break (in Solve for General adder rate (p/kWh))</t>
  </si>
  <si>
    <t>x11 = Counter (in Solve for General adder rate (p/kWh))</t>
  </si>
  <si>
    <t>x12 = Tie breaker (in Solve for General adder rate (p/kWh))</t>
  </si>
  <si>
    <t>x13 = Ranking (in Solve for General adder rate (p/kWh))</t>
  </si>
  <si>
    <t>x14 = Kink reordering (in Solve for General adder rate (p/kWh))</t>
  </si>
  <si>
    <t>x15 = Starting slope contributions (in Solve for General adder rate (p/kWh))</t>
  </si>
  <si>
    <t>x16 = New slope (in Solve for General adder rate (p/kWh))</t>
  </si>
  <si>
    <t>x17 = Location (ordered) (in Solve for General adder rate (p/kWh))</t>
  </si>
  <si>
    <t>x18 = Starting values (in Solve for General adder rate (p/kWh))</t>
  </si>
  <si>
    <t>x19 = 3603. Revenue shortfall (surplus) £ (in Revenue surplus or shortfall)</t>
  </si>
  <si>
    <t>x20 = 3703. Constraint-free solution</t>
  </si>
  <si>
    <t>x21 = Value (in Solve for General adder rate (p/kWh))</t>
  </si>
  <si>
    <t>= x1 or x2 or x3 or x4</t>
  </si>
  <si>
    <t>=IF(ISERROR(x8),x9,0)</t>
  </si>
  <si>
    <t>=MAX(x1,x8)*x9</t>
  </si>
  <si>
    <t>=RANK(x8,x8,1)</t>
  </si>
  <si>
    <t>=x10*99+x11</t>
  </si>
  <si>
    <t>=RANK(x12,x12,1)</t>
  </si>
  <si>
    <t>=MATCH(x11,x13,0)</t>
  </si>
  <si>
    <t>=INDEX(x8,x14,1) or =x8</t>
  </si>
  <si>
    <t>Location</t>
  </si>
  <si>
    <t>Kink</t>
  </si>
  <si>
    <t>Starting slope contributions</t>
  </si>
  <si>
    <t>Starting values</t>
  </si>
  <si>
    <t>Ranking before tie break</t>
  </si>
  <si>
    <t>Counter</t>
  </si>
  <si>
    <t>Tie breaker</t>
  </si>
  <si>
    <t>Ranking</t>
  </si>
  <si>
    <t>Kink reordering</t>
  </si>
  <si>
    <t>Location (ordered)</t>
  </si>
  <si>
    <t>New slope</t>
  </si>
  <si>
    <t>Root</t>
  </si>
  <si>
    <t>Kink 1</t>
  </si>
  <si>
    <t>Kink 2</t>
  </si>
  <si>
    <t>Kink 3</t>
  </si>
  <si>
    <t>Kink 4</t>
  </si>
  <si>
    <t>Kink 5</t>
  </si>
  <si>
    <t>Kink 6</t>
  </si>
  <si>
    <t>Kink 7</t>
  </si>
  <si>
    <t>Kink 8</t>
  </si>
  <si>
    <t>Kink 9</t>
  </si>
  <si>
    <t>Kink 10</t>
  </si>
  <si>
    <t>Kink 11</t>
  </si>
  <si>
    <t>Kink 12</t>
  </si>
  <si>
    <t>Kink 13</t>
  </si>
  <si>
    <t>Kink 14</t>
  </si>
  <si>
    <t>Kink 15</t>
  </si>
  <si>
    <t>Kink 16</t>
  </si>
  <si>
    <t>Kink 17</t>
  </si>
  <si>
    <t>Kink 18</t>
  </si>
  <si>
    <t>Kink 19</t>
  </si>
  <si>
    <t>Kink 20</t>
  </si>
  <si>
    <t>Kink 21</t>
  </si>
  <si>
    <t>Kink 22</t>
  </si>
  <si>
    <t>Kink 23</t>
  </si>
  <si>
    <t>Kink 24</t>
  </si>
  <si>
    <t>Kink 25</t>
  </si>
  <si>
    <t>Kink 26</t>
  </si>
  <si>
    <t>Kink 27</t>
  </si>
  <si>
    <t>Kink 28</t>
  </si>
  <si>
    <t>Kink 29</t>
  </si>
  <si>
    <t>Kink 30</t>
  </si>
  <si>
    <t>Kink 31</t>
  </si>
  <si>
    <t>Kink 32</t>
  </si>
  <si>
    <t>Kink 33</t>
  </si>
  <si>
    <t>Kink 34</t>
  </si>
  <si>
    <t>Kink 35</t>
  </si>
  <si>
    <t>Kink 36</t>
  </si>
  <si>
    <t>Kink 37</t>
  </si>
  <si>
    <t>Kink 38</t>
  </si>
  <si>
    <t>Kink 39</t>
  </si>
  <si>
    <t>Kink 40</t>
  </si>
  <si>
    <t>Kink 41</t>
  </si>
  <si>
    <t>Kink 42</t>
  </si>
  <si>
    <t>Kink 43</t>
  </si>
  <si>
    <t>Kink 44</t>
  </si>
  <si>
    <t>Kink 45</t>
  </si>
  <si>
    <t>Kink 46</t>
  </si>
  <si>
    <t>Kink 47</t>
  </si>
  <si>
    <t>Kink 48</t>
  </si>
  <si>
    <t>Kink 49</t>
  </si>
  <si>
    <t>Kink 50</t>
  </si>
  <si>
    <t>Kink 51</t>
  </si>
  <si>
    <t>Kink 52</t>
  </si>
  <si>
    <t>Kink 53</t>
  </si>
  <si>
    <t>Kink 54</t>
  </si>
  <si>
    <t>Kink 55</t>
  </si>
  <si>
    <t>Kink 56</t>
  </si>
  <si>
    <t>Kink 57</t>
  </si>
  <si>
    <t>Kink 58</t>
  </si>
  <si>
    <t>Kink 59</t>
  </si>
  <si>
    <t>Kink 60</t>
  </si>
  <si>
    <t>Kink 61</t>
  </si>
  <si>
    <t>Kink 62</t>
  </si>
  <si>
    <t>Kink 63</t>
  </si>
  <si>
    <t>Kink 64</t>
  </si>
  <si>
    <t>Kink 65</t>
  </si>
  <si>
    <t>Kink 66</t>
  </si>
  <si>
    <t>Kink 67</t>
  </si>
  <si>
    <t>Kink 68</t>
  </si>
  <si>
    <t>Kink 69</t>
  </si>
  <si>
    <t>Kink 70</t>
  </si>
  <si>
    <t>Kink 71</t>
  </si>
  <si>
    <t>Kink 72</t>
  </si>
  <si>
    <t>Kink 73</t>
  </si>
  <si>
    <t>Kink 74</t>
  </si>
  <si>
    <t>Kink 75</t>
  </si>
  <si>
    <t>Kink 76</t>
  </si>
  <si>
    <t>Kink 77</t>
  </si>
  <si>
    <t>Kink 78</t>
  </si>
  <si>
    <t>Kink 79</t>
  </si>
  <si>
    <t>Kink 80</t>
  </si>
  <si>
    <t>Kink 81</t>
  </si>
  <si>
    <t>Kink 82</t>
  </si>
  <si>
    <t>Kink 83</t>
  </si>
  <si>
    <t>Kink 84</t>
  </si>
  <si>
    <t>Kink 85</t>
  </si>
  <si>
    <t>Kink 86</t>
  </si>
  <si>
    <t>Kink 87</t>
  </si>
  <si>
    <t>Kink 88</t>
  </si>
  <si>
    <t>Kink 89</t>
  </si>
  <si>
    <t>Kink 90</t>
  </si>
  <si>
    <t>Kink 91</t>
  </si>
  <si>
    <t>Kink 92</t>
  </si>
  <si>
    <t>Kink 93</t>
  </si>
  <si>
    <t>Kink 94</t>
  </si>
  <si>
    <t>Kink 95</t>
  </si>
  <si>
    <t>Kink 96</t>
  </si>
  <si>
    <t>Kink 97</t>
  </si>
  <si>
    <t>Kink 98</t>
  </si>
  <si>
    <t>Kink 99</t>
  </si>
  <si>
    <t>3706. General adder rate (p/kWh)</t>
  </si>
  <si>
    <t>x1 = 3705. Root (in Solve for General adder rate (p/kWh))</t>
  </si>
  <si>
    <t>Calculation =MIN(x1)</t>
  </si>
  <si>
    <t>General adder rate (p/kWh)</t>
  </si>
  <si>
    <t>3707. Adder</t>
  </si>
  <si>
    <t>x2 = 3706. General adder rate (p/kWh)</t>
  </si>
  <si>
    <t>x3 = 3701. Adder threshold for Unit rate 1 p/kWh (in Adder value at which the minimum is breached)</t>
  </si>
  <si>
    <t>x4 = 3701. Adder threshold for Unit rate 2 p/kWh (in Adder value at which the minimum is breached)</t>
  </si>
  <si>
    <t>x5 = 3701. Adder threshold for Unit rate 3 p/kWh (in Adder value at which the minimum is breached)</t>
  </si>
  <si>
    <t>x6 = Adder on Unit rate 1 p/kWh (in Adder)</t>
  </si>
  <si>
    <t>x7 = 2506. Rate 1 units (MWh) (in Equivalent volume for each end user)</t>
  </si>
  <si>
    <t>x8 = Adder on Unit rate 2 p/kWh (in Adder)</t>
  </si>
  <si>
    <t>x9 = 2506. Rate 2 units (MWh) (in Equivalent volume for each end user)</t>
  </si>
  <si>
    <t>x10 = Adder on Unit rate 3 p/kWh (in Adder)</t>
  </si>
  <si>
    <t>x11 = 2506. Rate 3 units (MWh) (in Equivalent volume for each end user)</t>
  </si>
  <si>
    <t>=IF(x1&lt;0,0,MAX(x2,x3))</t>
  </si>
  <si>
    <t>=IF(x1&lt;0,0,MAX(x2,x4))</t>
  </si>
  <si>
    <t>=IF(x1&lt;0,0,MAX(x2,x5))</t>
  </si>
  <si>
    <t>=0+10*(x6*x7+x8*x9+x10*x11)</t>
  </si>
  <si>
    <t>Adder on Unit rate 1 p/kWh</t>
  </si>
  <si>
    <t>Adder on Unit rate 2 p/kWh</t>
  </si>
  <si>
    <t>Adder on Unit rate 3 p/kWh</t>
  </si>
  <si>
    <t>Net revenues by tariff from adder</t>
  </si>
  <si>
    <t>4301. Levels containing asset charges</t>
  </si>
  <si>
    <t>Levels containing asset charges</t>
  </si>
  <si>
    <t>4302. Unrounded tariff analysis: Asset charges</t>
  </si>
  <si>
    <t>x2 = 4301. Levels containing asset charges</t>
  </si>
  <si>
    <t>x3 = 3502. Unit rate 2 p/kWh (elements)</t>
  </si>
  <si>
    <t>x4 = 3503. Unit rate 3 p/kWh (elements)</t>
  </si>
  <si>
    <t>x5 = 3504. Fixed charge p/MPAN/day (elements)</t>
  </si>
  <si>
    <t>x6 = 3505. Capacity charge p/kVA/day (elements)</t>
  </si>
  <si>
    <t>x7 = 3506. Exceeded capacity charge p/kVA/day (elements)</t>
  </si>
  <si>
    <t>x8 = 3507. Reactive power charge p/kVArh (elements)</t>
  </si>
  <si>
    <t>=SUMPRODUCT(x3, x2)</t>
  </si>
  <si>
    <t>=SUMPRODUCT(x4, x2)</t>
  </si>
  <si>
    <t>=SUMPRODUCT(x5, x2)</t>
  </si>
  <si>
    <t>=SUMPRODUCT(x6, x2)</t>
  </si>
  <si>
    <t>=SUMPRODUCT(x7, x2)</t>
  </si>
  <si>
    <t>=SUMPRODUCT(x8, x2)</t>
  </si>
  <si>
    <t>Asset contributions to Unit rate 1 p/kWh</t>
  </si>
  <si>
    <t>Asset contributions to Unit rate 2 p/kWh</t>
  </si>
  <si>
    <t>Asset contributions to Unit rate 3 p/kWh</t>
  </si>
  <si>
    <t>Asset contributions to Fixed charge p/MPAN/day</t>
  </si>
  <si>
    <t>Asset contributions to Capacity charge p/kVA/day</t>
  </si>
  <si>
    <t>Asset contributions to Exceeded capacity charge p/kVA/day</t>
  </si>
  <si>
    <t>Asset contributions to Reactive power charge p/kVArh</t>
  </si>
  <si>
    <t>4303. Levels containing transmission exit charges</t>
  </si>
  <si>
    <t>Levels containing transmission exit charges</t>
  </si>
  <si>
    <t>4304. Unrounded tariff analysis: Transmission exit charges</t>
  </si>
  <si>
    <t>x2 = 4303. Levels containing transmission exit charges</t>
  </si>
  <si>
    <t>Transmission exit contributions to Unit rate 1 p/kWh</t>
  </si>
  <si>
    <t>Transmission exit contributions to Unit rate 2 p/kWh</t>
  </si>
  <si>
    <t>Transmission exit contributions to Unit rate 3 p/kWh</t>
  </si>
  <si>
    <t>Transmission exit contributions to Fixed charge p/MPAN/day</t>
  </si>
  <si>
    <t>Transmission exit contributions to Capacity charge p/kVA/day</t>
  </si>
  <si>
    <t>Transmission exit contributions to Exceeded capacity charge p/kVA/day</t>
  </si>
  <si>
    <t>Transmission exit contributions to Reactive power charge p/kVArh</t>
  </si>
  <si>
    <t>4305. Levels containing other expenditure charges</t>
  </si>
  <si>
    <t>Levels containing other expenditure charges</t>
  </si>
  <si>
    <t>4306. Unrounded tariff analysis: Other expenditure charges</t>
  </si>
  <si>
    <t>x2 = 4305. Levels containing other expenditure charges</t>
  </si>
  <si>
    <t>Other expenditure contributions to Unit rate 1 p/kWh</t>
  </si>
  <si>
    <t>Other expenditure contributions to Unit rate 2 p/kWh</t>
  </si>
  <si>
    <t>Other expenditure contributions to Unit rate 3 p/kWh</t>
  </si>
  <si>
    <t>Other expenditure contributions to Fixed charge p/MPAN/day</t>
  </si>
  <si>
    <t>Other expenditure contributions to Capacity charge p/kVA/day</t>
  </si>
  <si>
    <t>Other expenditure contributions to Exceeded capacity charge p/kVA/day</t>
  </si>
  <si>
    <t>Other expenditure contributions to Reactive power charge p/kVArh</t>
  </si>
  <si>
    <t>4307. Unrounded tariff analysis: Matching charges</t>
  </si>
  <si>
    <t>x1 = 3707. Adder on Unit rate 1 p/kWh (in Adder)</t>
  </si>
  <si>
    <t>x2 = 3707. Adder on Unit rate 2 p/kWh (in Adder)</t>
  </si>
  <si>
    <t>x3 = 3707. Adder on Unit rate 3 p/kWh (in Adder)</t>
  </si>
  <si>
    <t>=x2</t>
  </si>
  <si>
    <t>=x3</t>
  </si>
  <si>
    <t>Matching contributions to Unit rate 1 p/kWh</t>
  </si>
  <si>
    <t>Matching contributions to Unit rate 2 p/kWh</t>
  </si>
  <si>
    <t>Matching contributions to Unit rate 3 p/kWh</t>
  </si>
  <si>
    <t>4308. Unrounded revenue analysis (baseline)</t>
  </si>
  <si>
    <t>x2 = 4302. Asset contributions to Fixed charge p/MPAN/day (in Unrounded tariff analysis: Asset charges)</t>
  </si>
  <si>
    <t>x4 = 4302. Asset contributions to Capacity charge p/kVA/day (in Unrounded tariff analysis: Asset charges)</t>
  </si>
  <si>
    <t>x6 = 4302. Asset contributions to Exceeded capacity charge p/kVA/day (in Unrounded tariff analysis: Asset charges)</t>
  </si>
  <si>
    <t>x8 = 4302. Asset contributions to Unit rate 1 p/kWh (in Unrounded tariff analysis: Asset charges)</t>
  </si>
  <si>
    <t>x10 = 4302. Asset contributions to Unit rate 2 p/kWh (in Unrounded tariff analysis: Asset charges)</t>
  </si>
  <si>
    <t>x12 = 4302. Asset contributions to Unit rate 3 p/kWh (in Unrounded tariff analysis: Asset charges)</t>
  </si>
  <si>
    <t>x14 = 4302. Asset contributions to Reactive power charge p/kVArh (in Unrounded tariff analysis: Asset charges)</t>
  </si>
  <si>
    <t>x16 = 4304. Transmission exit contributions to Fixed charge p/MPAN/day (in Unrounded tariff analysis: Transmission exit charges)</t>
  </si>
  <si>
    <t>x17 = 4304. Transmission exit contributions to Capacity charge p/kVA/day (in Unrounded tariff analysis: Transmission exit charges)</t>
  </si>
  <si>
    <t>x18 = 4304. Transmission exit contributions to Exceeded capacity charge p/kVA/day (in Unrounded tariff analysis: Transmission exit charges)</t>
  </si>
  <si>
    <t>x19 = 4304. Transmission exit contributions to Unit rate 1 p/kWh (in Unrounded tariff analysis: Transmission exit charges)</t>
  </si>
  <si>
    <t>x20 = 4304. Transmission exit contributions to Unit rate 2 p/kWh (in Unrounded tariff analysis: Transmission exit charges)</t>
  </si>
  <si>
    <t>x21 = 4304. Transmission exit contributions to Unit rate 3 p/kWh (in Unrounded tariff analysis: Transmission exit charges)</t>
  </si>
  <si>
    <t>x22 = 4304. Transmission exit contributions to Reactive power charge p/kVArh (in Unrounded tariff analysis: Transmission exit charges)</t>
  </si>
  <si>
    <t>x23 = 4306. Other expenditure contributions to Fixed charge p/MPAN/day (in Unrounded tariff analysis: Other expenditure charges)</t>
  </si>
  <si>
    <t>x24 = 4306. Other expenditure contributions to Capacity charge p/kVA/day (in Unrounded tariff analysis: Other expenditure charges)</t>
  </si>
  <si>
    <t>x25 = 4306. Other expenditure contributions to Exceeded capacity charge p/kVA/day (in Unrounded tariff analysis: Other expenditure charges)</t>
  </si>
  <si>
    <t>x26 = 4306. Other expenditure contributions to Unit rate 1 p/kWh (in Unrounded tariff analysis: Other expenditure charges)</t>
  </si>
  <si>
    <t>x27 = 4306. Other expenditure contributions to Unit rate 2 p/kWh (in Unrounded tariff analysis: Other expenditure charges)</t>
  </si>
  <si>
    <t>x28 = 4306. Other expenditure contributions to Unit rate 3 p/kWh (in Unrounded tariff analysis: Other expenditure charges)</t>
  </si>
  <si>
    <t>x29 = 4306. Other expenditure contributions to Reactive power charge p/kVArh (in Unrounded tariff analysis: Other expenditure charges)</t>
  </si>
  <si>
    <t>x30 = 4307. 0 (in Unrounded tariff analysis: Matching charges)</t>
  </si>
  <si>
    <t>x31 = 4307. 0 (in Unrounded tariff analysis: Matching charges)</t>
  </si>
  <si>
    <t>x32 = 4307. 0 (in Unrounded tariff analysis: Matching charges)</t>
  </si>
  <si>
    <t>x33 = 4307. Matching contributions to Unit rate 1 p/kWh (in Unrounded tariff analysis: Matching charges)</t>
  </si>
  <si>
    <t>x34 = 4307. Matching contributions to Unit rate 2 p/kWh (in Unrounded tariff analysis: Matching charges)</t>
  </si>
  <si>
    <t>x35 = 4307. Matching contributions to Unit rate 3 p/kWh (in Unrounded tariff analysis: Matching charges)</t>
  </si>
  <si>
    <t>x36 = 4307. 0 (in Unrounded tariff analysis: Matching charges)</t>
  </si>
  <si>
    <t>=0.01*x1*(x2*x3+x4*x5+x6*x7)+10*(x8*x9+x10*x11+x12*x13+x14*x15)</t>
  </si>
  <si>
    <t>=0.01*x1*(x16*x3+x17*x5+x18*x7)+10*(x19*x9+x20*x11+x21*x13+x22*x15)</t>
  </si>
  <si>
    <t>=0.01*x1*(x23*x3+x24*x5+x25*x7)+10*(x26*x9+x27*x11+x28*x13+x29*x15)</t>
  </si>
  <si>
    <t>=0.01*x1*(x30*x3+x31*x5+x32*x7)+10*(x33*x9+x34*x11+x35*x13+x36*x15)</t>
  </si>
  <si>
    <t>Baseline revenues from asset charges (£/year)</t>
  </si>
  <si>
    <t>Baseline revenues from transmission exit charges (£/year)</t>
  </si>
  <si>
    <t>Baseline revenues from other expenditure charges (£/year)</t>
  </si>
  <si>
    <t>Baseline revenues from matching charges (£/year)</t>
  </si>
  <si>
    <t>4309. Unrounded revenue analysis (baseline totals)</t>
  </si>
  <si>
    <t>x1 = 4308. Baseline revenues from asset charges (£/year) (in Unrounded revenue analysis (baseline))</t>
  </si>
  <si>
    <t>x2 = 4308. Baseline revenues from transmission exit charges (£/year) (in Unrounded revenue analysis (baseline))</t>
  </si>
  <si>
    <t>x3 = 4308. Baseline revenues from other expenditure charges (£/year) (in Unrounded revenue analysis (baseline))</t>
  </si>
  <si>
    <t>x4 = 4308. Baseline revenues from matching charges (£/year) (in Unrounded revenue analysis (baseline))</t>
  </si>
  <si>
    <t>Unrounded revenue analysis (baseline totals)</t>
  </si>
  <si>
    <t>4310. MPANs excluding LDNO generation</t>
  </si>
  <si>
    <t>x1 = 0 for LDNO generation</t>
  </si>
  <si>
    <t>x2 = 1053. MPANs by tariff (in Volume forecasts for the charging year)</t>
  </si>
  <si>
    <t>MPANs excluding LDNO generation</t>
  </si>
  <si>
    <t>4311. Unrounded revenue analysis</t>
  </si>
  <si>
    <t>x3 = 4310. MPANs excluding LDNO generation</t>
  </si>
  <si>
    <t>x5 = 1053. Import capacity (kVA) by tariff (in Volume forecasts for the charging year)</t>
  </si>
  <si>
    <t>x7 = 1053. Exceeded capacity (kVA) by tariff (in Volume forecasts for the charging year)</t>
  </si>
  <si>
    <t>x9 = 1053. Rate 1 units (MWh) by tariff (in Volume forecasts for the charging year)</t>
  </si>
  <si>
    <t>x11 = 1053. Rate 2 units (MWh) by tariff (in Volume forecasts for the charging year)</t>
  </si>
  <si>
    <t>x13 = 1053. Rate 3 units (MWh) by tariff (in Volume forecasts for the charging year)</t>
  </si>
  <si>
    <t>x15 = 1053. Reactive power units (MVArh) by tariff (in Volume forecasts for the charging year)</t>
  </si>
  <si>
    <t>Revenues from asset charges (£/year)</t>
  </si>
  <si>
    <t>Revenues from transmission exit charges (£/year)</t>
  </si>
  <si>
    <t>Revenues from other expenditure charges (£/year)</t>
  </si>
  <si>
    <t>Revenues from matching charges (£/year)</t>
  </si>
  <si>
    <t>4312. Discount map (re-grouped)</t>
  </si>
  <si>
    <t>Domestic Two Rate and related MPAN tariffs</t>
  </si>
  <si>
    <t>Small Non Domestic Two Rate and related MPAN tariffs</t>
  </si>
  <si>
    <t>4313. LDNO discounts (p/kWh)</t>
  </si>
  <si>
    <t>x1 = 2049. No discount (in Discount p/kWh ⇒1039. For Model G)</t>
  </si>
  <si>
    <t>x2 = 2049. LDNO LV: LV user (in Discount p/kWh ⇒1039. For Model G)</t>
  </si>
  <si>
    <t>x3 = 2049. LDNO HV: LV user (in Discount p/kWh ⇒1039. For Model G)</t>
  </si>
  <si>
    <t>x4 = 2049. LDNO HV: LV Sub user (in Discount p/kWh ⇒1039. For Model G)</t>
  </si>
  <si>
    <t>x5 = 2049. LDNO HV: HV user (in Discount p/kWh ⇒1039. For Model G)</t>
  </si>
  <si>
    <t>LDNO discounts (p/kWh)</t>
  </si>
  <si>
    <t>4314. Discount for each tariff (except for fixed charges)</t>
  </si>
  <si>
    <t>x1 = 4312. Discount map (re-grouped)</t>
  </si>
  <si>
    <t>x2 = 4313. LDNO discounts (p/kWh)</t>
  </si>
  <si>
    <t>4315. Unrounded revenue analysis (with reordered tariff list)</t>
  </si>
  <si>
    <t>x1 = 4311. Revenues from asset charges (£/year) (in Unrounded revenue analysis)</t>
  </si>
  <si>
    <t>x2 = 4311. Revenues from transmission exit charges (£/year) (in Unrounded revenue analysis)</t>
  </si>
  <si>
    <t>x3 = 4311. Revenues from other expenditure charges (£/year) (in Unrounded revenue analysis)</t>
  </si>
  <si>
    <t>x4 = 4311. Revenues from matching charges (£/year) (in Unrounded revenue analysis)</t>
  </si>
  <si>
    <t>= x3</t>
  </si>
  <si>
    <t>=x5+x6+x7</t>
  </si>
  <si>
    <t>Total MWh</t>
  </si>
  <si>
    <t>4316. Unrounded revenue analysis (by tariff group)</t>
  </si>
  <si>
    <t>x1 = 4315. Revenues from asset charges (£/year) (in Unrounded revenue analysis) (in Unrounded revenue analysis (with reordered tariff list))</t>
  </si>
  <si>
    <t>x2 = 4315. Revenues from transmission exit charges (£/year) (in Unrounded revenue analysis) (in Unrounded revenue analysis (with reordered tariff list))</t>
  </si>
  <si>
    <t>x3 = 4315. Revenues from other expenditure charges (£/year) (in Unrounded revenue analysis) (in Unrounded revenue analysis (with reordered tariff list))</t>
  </si>
  <si>
    <t>x4 = 4315. Revenues from matching charges (£/year) (in Unrounded revenue analysis) (in Unrounded revenue analysis (with reordered tariff list))</t>
  </si>
  <si>
    <t>x5 = 4315. Total MWh (in Unrounded revenue analysis (with reordered tariff list))</t>
  </si>
  <si>
    <t>Grouped revenues from asset charges (£/year)</t>
  </si>
  <si>
    <t>Grouped revenues from transmission exit charges (£/year)</t>
  </si>
  <si>
    <t>Grouped revenues from other expenditure charges (£/year)</t>
  </si>
  <si>
    <t>Grouped revenues from matching charges (£/year)</t>
  </si>
  <si>
    <t>Grouped units (MWh)</t>
  </si>
  <si>
    <t>4317. Scaling factors for run 1</t>
  </si>
  <si>
    <t>Scaling factor for revenues from transmission exit charges (£/year)</t>
  </si>
  <si>
    <t>Scaling factor for revenues from other expenditure charges (£/year)</t>
  </si>
  <si>
    <t>Scaling factor for revenues from matching charges (£/year)</t>
  </si>
  <si>
    <t>Scaling factors for run 1</t>
  </si>
  <si>
    <t>4318. Average p/kWh</t>
  </si>
  <si>
    <t>x1 = 4316. Grouped units (MWh) (in Unrounded revenue analysis (by tariff group))</t>
  </si>
  <si>
    <t>x2 = 4316. Grouped revenues from asset charges (£/year) (in Unrounded revenue analysis (by tariff group))</t>
  </si>
  <si>
    <t>x3 = 4316. Grouped revenues from transmission exit charges (£/year) (in Unrounded revenue analysis (by tariff group))</t>
  </si>
  <si>
    <t>x4 = 4317. Scaling factor for revenues from transmission exit charges (£/year) (in Scaling factors for run 1)</t>
  </si>
  <si>
    <t>x5 = 4316. Grouped revenues from other expenditure charges (£/year) (in Unrounded revenue analysis (by tariff group))</t>
  </si>
  <si>
    <t>x6 = 4317. Scaling factor for revenues from other expenditure charges (£/year) (in Scaling factors for run 1)</t>
  </si>
  <si>
    <t>x7 = 4316. Grouped revenues from matching charges (£/year) (in Unrounded revenue analysis (by tariff group))</t>
  </si>
  <si>
    <t>x8 = 4317. Scaling factor for revenues from matching charges (£/year) (in Scaling factors for run 1)</t>
  </si>
  <si>
    <t>Calculation =IF(x1,(x2+x3*x4+x5*x6+x7*x8)/x1*0.1,0)</t>
  </si>
  <si>
    <t>Average p/kWh</t>
  </si>
  <si>
    <t>4319. Chargeable percentage</t>
  </si>
  <si>
    <t>x1 = 4318. Average p/kWh</t>
  </si>
  <si>
    <t>x2 = 4314. Discount for each tariff (except for fixed charges)</t>
  </si>
  <si>
    <t>Calculation =IF(x1,1-x2/x1,0)</t>
  </si>
  <si>
    <t>Chargeable percentage</t>
  </si>
  <si>
    <t>4320. Total discounted revenue by charge category</t>
  </si>
  <si>
    <t>x1 = 4319. Chargeable percentage</t>
  </si>
  <si>
    <t>x2 = 4315. Revenues from asset charges (£/year) (in Unrounded revenue analysis) (in Unrounded revenue analysis (with reordered tariff list))</t>
  </si>
  <si>
    <t>x3 = 4315. Revenues from transmission exit charges (£/year) (in Unrounded revenue analysis) (in Unrounded revenue analysis (with reordered tariff list))</t>
  </si>
  <si>
    <t>x4 = 4315. Revenues from other expenditure charges (£/year) (in Unrounded revenue analysis) (in Unrounded revenue analysis (with reordered tariff list))</t>
  </si>
  <si>
    <t>x5 = 4315. Revenues from matching charges (£/year) (in Unrounded revenue analysis) (in Unrounded revenue analysis (with reordered tariff list))</t>
  </si>
  <si>
    <t>=SUMPRODUCT(x1, x3)</t>
  </si>
  <si>
    <t>=SUMPRODUCT(x1, x4)</t>
  </si>
  <si>
    <t>=SUMPRODUCT(x1, x5)</t>
  </si>
  <si>
    <t>Total discounted revenue by charge category</t>
  </si>
  <si>
    <t>4321. Error values from run 1</t>
  </si>
  <si>
    <t>x1 = 4320. Revenues from transmission exit charges (£/year) (in Total discounted revenue by charge category)</t>
  </si>
  <si>
    <t>x2 = 4317. Scaling factor for revenues from transmission exit charges (£/year) (in Scaling factors for run 1)</t>
  </si>
  <si>
    <t>x3 = 4309. Baseline revenues from transmission exit charges (£/year) (in Unrounded revenue analysis (baseline totals))</t>
  </si>
  <si>
    <t>x4 = 4320. Revenues from other expenditure charges (£/year) (in Total discounted revenue by charge category)</t>
  </si>
  <si>
    <t>x5 = 4317. Scaling factor for revenues from other expenditure charges (£/year) (in Scaling factors for run 1)</t>
  </si>
  <si>
    <t>x6 = 4309. Baseline revenues from other expenditure charges (£/year) (in Unrounded revenue analysis (baseline totals))</t>
  </si>
  <si>
    <t>x7 = 4320. Revenues from matching charges (£/year) (in Total discounted revenue by charge category)</t>
  </si>
  <si>
    <t>x9 = 4309. Baseline revenues from matching charges (£/year) (in Unrounded revenue analysis (baseline totals))</t>
  </si>
  <si>
    <t>x10 = 4320. Revenues from asset charges (£/year) (in Total discounted revenue by charge category)</t>
  </si>
  <si>
    <t>x11 = 4309. Baseline revenues from asset charges (£/year) (in Unrounded revenue analysis (baseline totals))</t>
  </si>
  <si>
    <t>x12 = Error 1 (in Error values from run 1)</t>
  </si>
  <si>
    <t>x13 = Error 2 (in Error values from run 1)</t>
  </si>
  <si>
    <t>=x1*x2-x3</t>
  </si>
  <si>
    <t>=x4*x5-x6</t>
  </si>
  <si>
    <t>=x7*x8-x9+x10-x11+x12+x13</t>
  </si>
  <si>
    <t>Error 1</t>
  </si>
  <si>
    <t>Error 2</t>
  </si>
  <si>
    <t>Error 3</t>
  </si>
  <si>
    <t>Error values from run 1</t>
  </si>
  <si>
    <t>4322. Scaling factors for run 2</t>
  </si>
  <si>
    <t>Scaling factors for run 2</t>
  </si>
  <si>
    <t>4323. Average p/kWh</t>
  </si>
  <si>
    <t>x4 = 4322. Scaling factor for revenues from transmission exit charges (£/year) (in Scaling factors for run 2)</t>
  </si>
  <si>
    <t>x6 = 4322. Scaling factor for revenues from other expenditure charges (£/year) (in Scaling factors for run 2)</t>
  </si>
  <si>
    <t>x8 = 4322. Scaling factor for revenues from matching charges (£/year) (in Scaling factors for run 2)</t>
  </si>
  <si>
    <t>4324. Chargeable percentage</t>
  </si>
  <si>
    <t>x1 = 4323. Average p/kWh</t>
  </si>
  <si>
    <t>4325. Total discounted revenue by charge category</t>
  </si>
  <si>
    <t>x1 = 4324. Chargeable percentage</t>
  </si>
  <si>
    <t>4326. Error values from run 2</t>
  </si>
  <si>
    <t>x1 = 4325. Revenues from transmission exit charges (£/year) (in Total discounted revenue by charge category)</t>
  </si>
  <si>
    <t>x2 = 4322. Scaling factor for revenues from transmission exit charges (£/year) (in Scaling factors for run 2)</t>
  </si>
  <si>
    <t>x4 = 4325. Revenues from other expenditure charges (£/year) (in Total discounted revenue by charge category)</t>
  </si>
  <si>
    <t>x5 = 4322. Scaling factor for revenues from other expenditure charges (£/year) (in Scaling factors for run 2)</t>
  </si>
  <si>
    <t>x7 = 4325. Revenues from matching charges (£/year) (in Total discounted revenue by charge category)</t>
  </si>
  <si>
    <t>x10 = 4325. Revenues from asset charges (£/year) (in Total discounted revenue by charge category)</t>
  </si>
  <si>
    <t>x12 = Error 1 (in Error values from run 2)</t>
  </si>
  <si>
    <t>x13 = Error 2 (in Error values from run 2)</t>
  </si>
  <si>
    <t>Error values from run 2</t>
  </si>
  <si>
    <t>4327. Scaling factors for run 3</t>
  </si>
  <si>
    <t>Scaling factors for run 3</t>
  </si>
  <si>
    <t>4328. Average p/kWh</t>
  </si>
  <si>
    <t>x4 = 4327. Scaling factor for revenues from transmission exit charges (£/year) (in Scaling factors for run 3)</t>
  </si>
  <si>
    <t>x6 = 4327. Scaling factor for revenues from other expenditure charges (£/year) (in Scaling factors for run 3)</t>
  </si>
  <si>
    <t>x8 = 4327. Scaling factor for revenues from matching charges (£/year) (in Scaling factors for run 3)</t>
  </si>
  <si>
    <t>4329. Chargeable percentage</t>
  </si>
  <si>
    <t>x1 = 4328. Average p/kWh</t>
  </si>
  <si>
    <t>4330. Total discounted revenue by charge category</t>
  </si>
  <si>
    <t>x1 = 4329. Chargeable percentage</t>
  </si>
  <si>
    <t>4331. Error values from run 3</t>
  </si>
  <si>
    <t>x1 = 4330. Revenues from transmission exit charges (£/year) (in Total discounted revenue by charge category)</t>
  </si>
  <si>
    <t>x2 = 4327. Scaling factor for revenues from transmission exit charges (£/year) (in Scaling factors for run 3)</t>
  </si>
  <si>
    <t>x4 = 4330. Revenues from other expenditure charges (£/year) (in Total discounted revenue by charge category)</t>
  </si>
  <si>
    <t>x5 = 4327. Scaling factor for revenues from other expenditure charges (£/year) (in Scaling factors for run 3)</t>
  </si>
  <si>
    <t>x7 = 4330. Revenues from matching charges (£/year) (in Total discounted revenue by charge category)</t>
  </si>
  <si>
    <t>x10 = 4330. Revenues from asset charges (£/year) (in Total discounted revenue by charge category)</t>
  </si>
  <si>
    <t>x12 = Error 1 (in Error values from run 3)</t>
  </si>
  <si>
    <t>x13 = Error 2 (in Error values from run 3)</t>
  </si>
  <si>
    <t>Error values from run 3</t>
  </si>
  <si>
    <t>4332. Scaling factors for run 4</t>
  </si>
  <si>
    <t>Scaling factors for run 4</t>
  </si>
  <si>
    <t>4333. Average p/kWh</t>
  </si>
  <si>
    <t>x4 = 4332. Scaling factor for revenues from transmission exit charges (£/year) (in Scaling factors for run 4)</t>
  </si>
  <si>
    <t>x6 = 4332. Scaling factor for revenues from other expenditure charges (£/year) (in Scaling factors for run 4)</t>
  </si>
  <si>
    <t>x8 = 4332. Scaling factor for revenues from matching charges (£/year) (in Scaling factors for run 4)</t>
  </si>
  <si>
    <t>4334. Chargeable percentage</t>
  </si>
  <si>
    <t>x1 = 4333. Average p/kWh</t>
  </si>
  <si>
    <t>4335. Total discounted revenue by charge category</t>
  </si>
  <si>
    <t>x1 = 4334. Chargeable percentage</t>
  </si>
  <si>
    <t>4336. Error values from run 4</t>
  </si>
  <si>
    <t>x1 = 4335. Revenues from transmission exit charges (£/year) (in Total discounted revenue by charge category)</t>
  </si>
  <si>
    <t>x2 = 4332. Scaling factor for revenues from transmission exit charges (£/year) (in Scaling factors for run 4)</t>
  </si>
  <si>
    <t>x4 = 4335. Revenues from other expenditure charges (£/year) (in Total discounted revenue by charge category)</t>
  </si>
  <si>
    <t>x5 = 4332. Scaling factor for revenues from other expenditure charges (£/year) (in Scaling factors for run 4)</t>
  </si>
  <si>
    <t>x7 = 4335. Revenues from matching charges (£/year) (in Total discounted revenue by charge category)</t>
  </si>
  <si>
    <t>x10 = 4335. Revenues from asset charges (£/year) (in Total discounted revenue by charge category)</t>
  </si>
  <si>
    <t>x12 = Error 1 (in Error values from run 4)</t>
  </si>
  <si>
    <t>x13 = Error 2 (in Error values from run 4)</t>
  </si>
  <si>
    <t>Error values from run 4</t>
  </si>
  <si>
    <t>4337. First derivatives (£ million)</t>
  </si>
  <si>
    <t>x1 = 4331. Error 1 (in Error values from run 3)</t>
  </si>
  <si>
    <t>x2 = 4336. Error 1 (in Error values from run 4)</t>
  </si>
  <si>
    <t>x3 = 4317. Scaling factor for revenues from transmission exit charges (£/year) (in Scaling factors for run 1)</t>
  </si>
  <si>
    <t>x5 = 4327. Scaling factor for revenues from transmission exit charges (£/year) (in Scaling factors for run 3)</t>
  </si>
  <si>
    <t>x6 = 4332. Scaling factor for revenues from transmission exit charges (£/year) (in Scaling factors for run 4)</t>
  </si>
  <si>
    <t>x7 = 4321. Error 1 (in Error values from run 1)</t>
  </si>
  <si>
    <t>x8 = 4326. Error 1 (in Error values from run 2)</t>
  </si>
  <si>
    <t>x9 = 4331. Error 2 (in Error values from run 3)</t>
  </si>
  <si>
    <t>x10 = 4336. Error 2 (in Error values from run 4)</t>
  </si>
  <si>
    <t>x11 = 4317. Scaling factor for revenues from other expenditure charges (£/year) (in Scaling factors for run 1)</t>
  </si>
  <si>
    <t>x12 = 4322. Scaling factor for revenues from other expenditure charges (£/year) (in Scaling factors for run 2)</t>
  </si>
  <si>
    <t>x13 = 4327. Scaling factor for revenues from other expenditure charges (£/year) (in Scaling factors for run 3)</t>
  </si>
  <si>
    <t>x14 = 4332. Scaling factor for revenues from other expenditure charges (£/year) (in Scaling factors for run 4)</t>
  </si>
  <si>
    <t>x15 = 4321. Error 2 (in Error values from run 1)</t>
  </si>
  <si>
    <t>x16 = 4326. Error 2 (in Error values from run 2)</t>
  </si>
  <si>
    <t>x17 = 4331. Error 3 (in Error values from run 3)</t>
  </si>
  <si>
    <t>x18 = 4336. Error 3 (in Error values from run 4)</t>
  </si>
  <si>
    <t>x19 = 4317. Scaling factor for revenues from matching charges (£/year) (in Scaling factors for run 1)</t>
  </si>
  <si>
    <t>x20 = 4322. Scaling factor for revenues from matching charges (£/year) (in Scaling factors for run 2)</t>
  </si>
  <si>
    <t>x21 = 4327. Scaling factor for revenues from matching charges (£/year) (in Scaling factors for run 3)</t>
  </si>
  <si>
    <t>x22 = 4332. Scaling factor for revenues from matching charges (£/year) (in Scaling factors for run 4)</t>
  </si>
  <si>
    <t>x23 = 4321. Error 3 (in Error values from run 1)</t>
  </si>
  <si>
    <t>x24 = 4326. Error 3 (in Error values from run 2)</t>
  </si>
  <si>
    <t>Special calculation = Special calculation</t>
  </si>
  <si>
    <t>X</t>
  </si>
  <si>
    <t>Y</t>
  </si>
  <si>
    <t>Z</t>
  </si>
  <si>
    <t>4338. Co-determinants</t>
  </si>
  <si>
    <t>x1 = 4337. First derivatives (£ million)</t>
  </si>
  <si>
    <t>4339. Determinant</t>
  </si>
  <si>
    <t>Special calculation =SUMPRODUCT(B14_D14,B19_D19)</t>
  </si>
  <si>
    <t>Determinant</t>
  </si>
  <si>
    <t>4340. Scaling factors for run 7</t>
  </si>
  <si>
    <t>x1 = 4332. Scaling factor for revenues from transmission exit charges (£/year) (in Scaling factors for run 4)</t>
  </si>
  <si>
    <t>x3 = 4338. Co-determinants</t>
  </si>
  <si>
    <t>x4 = 4336. Error 2 (in Error values from run 4)</t>
  </si>
  <si>
    <t>x5 = 4336. Error 3 (in Error values from run 4)</t>
  </si>
  <si>
    <t>x6 = 4339. Determinant</t>
  </si>
  <si>
    <t>x7 = 4332. Scaling factor for revenues from other expenditure charges (£/year) (in Scaling factors for run 4)</t>
  </si>
  <si>
    <t>=x1-1e-6*(x2*x3+x4*x3+x5*x3)/x6</t>
  </si>
  <si>
    <t>=x7-1e-6*(x2*x3+x4*x3+x5*x3)/x6</t>
  </si>
  <si>
    <t>=x8-1e-6*(x2*x3+x4*x3+x5*x3)/x6</t>
  </si>
  <si>
    <t>New scaling factor 1</t>
  </si>
  <si>
    <t>New scaling factor 2</t>
  </si>
  <si>
    <t>New scaling factor 3</t>
  </si>
  <si>
    <t>Scaling factors for run 7</t>
  </si>
  <si>
    <t>4341. Scaling factors for run 5</t>
  </si>
  <si>
    <t>x1 = 4340. New scaling factor 1 (in Scaling factors for run 7)</t>
  </si>
  <si>
    <t>x2 = 4332. Scaling factor for revenues from other expenditure charges (£/year) (in Scaling factors for run 4)</t>
  </si>
  <si>
    <t>x3 = 4332. Scaling factor for revenues from matching charges (£/year) (in Scaling factors for run 4)</t>
  </si>
  <si>
    <t>Scaling factors for run 5</t>
  </si>
  <si>
    <t>4342. Average p/kWh</t>
  </si>
  <si>
    <t>x4 = 4341. New scaling factor 1 (copy) (in Scaling factors for run 5)</t>
  </si>
  <si>
    <t>x6 = 4341. Scaling factor for revenues from other expenditure charges (£/year) (in Scaling factors for run 4) (copy) (in Scaling factors for run 5)</t>
  </si>
  <si>
    <t>x8 = 4341. Scaling factor for revenues from matching charges (£/year) (in Scaling factors for run 4) (copy) (in Scaling factors for run 5)</t>
  </si>
  <si>
    <t>4343. Chargeable percentage</t>
  </si>
  <si>
    <t>x1 = 4342. Average p/kWh</t>
  </si>
  <si>
    <t>4344. Total discounted revenue by charge category</t>
  </si>
  <si>
    <t>x1 = 4343. Chargeable percentage</t>
  </si>
  <si>
    <t>4345. Error values from run 5</t>
  </si>
  <si>
    <t>x1 = 4344. Revenues from transmission exit charges (£/year) (in Total discounted revenue by charge category)</t>
  </si>
  <si>
    <t>x2 = 4341. New scaling factor 1 (copy) (in Scaling factors for run 5)</t>
  </si>
  <si>
    <t>x4 = 4344. Revenues from other expenditure charges (£/year) (in Total discounted revenue by charge category)</t>
  </si>
  <si>
    <t>x5 = 4341. Scaling factor for revenues from other expenditure charges (£/year) (in Scaling factors for run 4) (copy) (in Scaling factors for run 5)</t>
  </si>
  <si>
    <t>x7 = 4344. Revenues from matching charges (£/year) (in Total discounted revenue by charge category)</t>
  </si>
  <si>
    <t>x10 = 4344. Revenues from asset charges (£/year) (in Total discounted revenue by charge category)</t>
  </si>
  <si>
    <t>x12 = Error 1 (in Error values from run 5)</t>
  </si>
  <si>
    <t>x13 = Error 2 (in Error values from run 5)</t>
  </si>
  <si>
    <t>Error values from run 5</t>
  </si>
  <si>
    <t>4346. Scaling factors for run 6</t>
  </si>
  <si>
    <t>x2 = 4340. New scaling factor 2 (in Scaling factors for run 7)</t>
  </si>
  <si>
    <t>Scaling factors for run 6</t>
  </si>
  <si>
    <t>4347. Average p/kWh</t>
  </si>
  <si>
    <t>x4 = 4346. New scaling factor 1 (copy) (in Scaling factors for run 6)</t>
  </si>
  <si>
    <t>x6 = 4346. New scaling factor 2 (copy) (in Scaling factors for run 6)</t>
  </si>
  <si>
    <t>x8 = 4346. Scaling factor for revenues from matching charges (£/year) (in Scaling factors for run 4) (copy) (in Scaling factors for run 6)</t>
  </si>
  <si>
    <t>4348. Chargeable percentage</t>
  </si>
  <si>
    <t>x1 = 4347. Average p/kWh</t>
  </si>
  <si>
    <t>4349. Total discounted revenue by charge category</t>
  </si>
  <si>
    <t>x1 = 4348. Chargeable percentage</t>
  </si>
  <si>
    <t>4350. Error values from run 6</t>
  </si>
  <si>
    <t>x1 = 4349. Revenues from transmission exit charges (£/year) (in Total discounted revenue by charge category)</t>
  </si>
  <si>
    <t>x2 = 4346. New scaling factor 1 (copy) (in Scaling factors for run 6)</t>
  </si>
  <si>
    <t>x4 = 4349. Revenues from other expenditure charges (£/year) (in Total discounted revenue by charge category)</t>
  </si>
  <si>
    <t>x5 = 4346. New scaling factor 2 (copy) (in Scaling factors for run 6)</t>
  </si>
  <si>
    <t>x7 = 4349. Revenues from matching charges (£/year) (in Total discounted revenue by charge category)</t>
  </si>
  <si>
    <t>x10 = 4349. Revenues from asset charges (£/year) (in Total discounted revenue by charge category)</t>
  </si>
  <si>
    <t>x12 = Error 1 (in Error values from run 6)</t>
  </si>
  <si>
    <t>x13 = Error 2 (in Error values from run 6)</t>
  </si>
  <si>
    <t>Error values from run 6</t>
  </si>
  <si>
    <t>4351. Average p/kWh</t>
  </si>
  <si>
    <t>x4 = 4340. New scaling factor 1 (in Scaling factors for run 7)</t>
  </si>
  <si>
    <t>x6 = 4340. New scaling factor 2 (in Scaling factors for run 7)</t>
  </si>
  <si>
    <t>x8 = 4340. New scaling factor 3 (in Scaling factors for run 7)</t>
  </si>
  <si>
    <t>4352. Chargeable percentage</t>
  </si>
  <si>
    <t>x1 = 4351. Average p/kWh</t>
  </si>
  <si>
    <t>4353. Total discounted revenue by charge category</t>
  </si>
  <si>
    <t>x1 = 4352. Chargeable percentage</t>
  </si>
  <si>
    <t>4354. Error values from run 7</t>
  </si>
  <si>
    <t>x1 = 4353. Revenues from transmission exit charges (£/year) (in Total discounted revenue by charge category)</t>
  </si>
  <si>
    <t>x2 = 4340. New scaling factor 1 (in Scaling factors for run 7)</t>
  </si>
  <si>
    <t>x4 = 4353. Revenues from other expenditure charges (£/year) (in Total discounted revenue by charge category)</t>
  </si>
  <si>
    <t>x5 = 4340. New scaling factor 2 (in Scaling factors for run 7)</t>
  </si>
  <si>
    <t>x7 = 4353. Revenues from matching charges (£/year) (in Total discounted revenue by charge category)</t>
  </si>
  <si>
    <t>x10 = 4353. Revenues from asset charges (£/year) (in Total discounted revenue by charge category)</t>
  </si>
  <si>
    <t>x12 = Error 1 (in Error values from run 7)</t>
  </si>
  <si>
    <t>x13 = Error 2 (in Error values from run 7)</t>
  </si>
  <si>
    <t>Error values from run 7</t>
  </si>
  <si>
    <t>4355. First derivatives (£ million)</t>
  </si>
  <si>
    <t>x1 = 4350. Error 1 (in Error values from run 6)</t>
  </si>
  <si>
    <t>x2 = 4354. Error 1 (in Error values from run 7)</t>
  </si>
  <si>
    <t>x3 = 4332. Scaling factor for revenues from transmission exit charges (£/year) (in Scaling factors for run 4)</t>
  </si>
  <si>
    <t>x5 = 4346. New scaling factor 1 (copy) (in Scaling factors for run 6)</t>
  </si>
  <si>
    <t>x6 = 4340. New scaling factor 1 (in Scaling factors for run 7)</t>
  </si>
  <si>
    <t>x7 = 4336. Error 1 (in Error values from run 4)</t>
  </si>
  <si>
    <t>x8 = 4345. Error 1 (in Error values from run 5)</t>
  </si>
  <si>
    <t>x9 = 4350. Error 2 (in Error values from run 6)</t>
  </si>
  <si>
    <t>x10 = 4354. Error 2 (in Error values from run 7)</t>
  </si>
  <si>
    <t>x11 = 4332. Scaling factor for revenues from other expenditure charges (£/year) (in Scaling factors for run 4)</t>
  </si>
  <si>
    <t>x12 = 4341. Scaling factor for revenues from other expenditure charges (£/year) (in Scaling factors for run 4) (copy) (in Scaling factors for run 5)</t>
  </si>
  <si>
    <t>x13 = 4346. New scaling factor 2 (copy) (in Scaling factors for run 6)</t>
  </si>
  <si>
    <t>x14 = 4340. New scaling factor 2 (in Scaling factors for run 7)</t>
  </si>
  <si>
    <t>x15 = 4336. Error 2 (in Error values from run 4)</t>
  </si>
  <si>
    <t>x16 = 4345. Error 2 (in Error values from run 5)</t>
  </si>
  <si>
    <t>x17 = 4350. Error 3 (in Error values from run 6)</t>
  </si>
  <si>
    <t>x18 = 4354. Error 3 (in Error values from run 7)</t>
  </si>
  <si>
    <t>x19 = 4332. Scaling factor for revenues from matching charges (£/year) (in Scaling factors for run 4)</t>
  </si>
  <si>
    <t>x20 = 4341. Scaling factor for revenues from matching charges (£/year) (in Scaling factors for run 4) (copy) (in Scaling factors for run 5)</t>
  </si>
  <si>
    <t>x21 = 4346. Scaling factor for revenues from matching charges (£/year) (in Scaling factors for run 4) (copy) (in Scaling factors for run 6)</t>
  </si>
  <si>
    <t>x22 = 4340. New scaling factor 3 (in Scaling factors for run 7)</t>
  </si>
  <si>
    <t>x23 = 4336. Error 3 (in Error values from run 4)</t>
  </si>
  <si>
    <t>x24 = 4345. Error 3 (in Error values from run 5)</t>
  </si>
  <si>
    <t>4356. Co-determinants</t>
  </si>
  <si>
    <t>x1 = 4355. First derivatives (£ million)</t>
  </si>
  <si>
    <t>4357. Determinant</t>
  </si>
  <si>
    <t>4358. Final scaling factors</t>
  </si>
  <si>
    <t>x3 = 4356. Co-determinants</t>
  </si>
  <si>
    <t>x4 = 4354. Error 2 (in Error values from run 7)</t>
  </si>
  <si>
    <t>x5 = 4354. Error 3 (in Error values from run 7)</t>
  </si>
  <si>
    <t>x6 = 4357. Determinant</t>
  </si>
  <si>
    <t>x7 = 4340. New scaling factor 2 (in Scaling factors for run 7)</t>
  </si>
  <si>
    <t>Final scaling factors</t>
  </si>
  <si>
    <t>4359. All-the-way p/kWh</t>
  </si>
  <si>
    <t>x4 = 4358. New scaling factor 1 (in Final scaling factors)</t>
  </si>
  <si>
    <t>x6 = 4358. New scaling factor 2 (in Final scaling factors)</t>
  </si>
  <si>
    <t>x8 = 4358. New scaling factor 3 (in Final scaling factors)</t>
  </si>
  <si>
    <t>All-the-way p/kWh</t>
  </si>
  <si>
    <t>4360. LDNO discounts</t>
  </si>
  <si>
    <t>x1 = 4359. All-the-way p/kWh</t>
  </si>
  <si>
    <t>Calculation =IF(x1,x2/x1,0)</t>
  </si>
  <si>
    <t>LDNO discounts</t>
  </si>
  <si>
    <t>4361. All-the-way reference p/kWh values</t>
  </si>
  <si>
    <t>All-the-way reference p/kWh values</t>
  </si>
  <si>
    <t>4362. LDNO discounts (EDCM) ⇒1181. For EDCM model</t>
  </si>
  <si>
    <t>x1 = 2126. LDNO discounts (EDCM)</t>
  </si>
  <si>
    <t>LV demand</t>
  </si>
  <si>
    <t>LV Sub demand or LV generation</t>
  </si>
  <si>
    <t>HV demand or LV Sub generation</t>
  </si>
  <si>
    <t>HV generation</t>
  </si>
  <si>
    <t>Boundary 0000</t>
  </si>
  <si>
    <t>Boundary 132kV</t>
  </si>
  <si>
    <t>Boundary 132kV/EHV</t>
  </si>
  <si>
    <t>Boundary EHV</t>
  </si>
  <si>
    <t>Boundary HVplus</t>
  </si>
  <si>
    <t>4401. LDNO discounts ⇒1038. For CDCM</t>
  </si>
  <si>
    <t>x1 = 4360. LDNO discounts</t>
  </si>
  <si>
    <t>LDNO discounts ⇒1038. For CDCM</t>
  </si>
  <si>
    <t>4402. All-the-way reference p/kWh values ⇒1185. For EDCM model</t>
  </si>
  <si>
    <t>x1 = 4361. All-the-way reference p/kWh values</t>
  </si>
  <si>
    <t>All-the-way reference p/kWh values ⇒1185. For EDCM model</t>
  </si>
  <si>
    <t>4403. Discount p/kWh ⇒1184. For EDCM model</t>
  </si>
  <si>
    <t>x1 = 4362. LV demand (in LDNO discounts (EDCM) ⇒1181. For EDCM model)</t>
  </si>
  <si>
    <t>x2 = 2117. p/kWh split (DCP 117 modified)</t>
  </si>
  <si>
    <t>x3 = 2118. p/kWh not split</t>
  </si>
  <si>
    <t>x4 = 4362. LV Sub demand or LV generation (in LDNO discounts (EDCM) ⇒1181. For EDCM model)</t>
  </si>
  <si>
    <t>x5 = 4362. HV demand or LV Sub generation (in LDNO discounts (EDCM) ⇒1181. For EDCM model)</t>
  </si>
  <si>
    <t>x6 = 4362. HV generation (in LDNO discounts (EDCM) ⇒1181. For EDCM model)</t>
  </si>
  <si>
    <t>UNLESS STATED OTHERWISE, THIS WORKBOOK IS ONLY A PROTOTYPE FOR TESTING PURPOSES AND ALL THE DATA IN THIS MODEL ARE FOR ILLUSTRATION ONLY.</t>
  </si>
  <si>
    <t>This workbook is structured as a sequential series of named and numbered tables. There is a list of</t>
  </si>
  <si>
    <t>tables below, with hyperlinks. Above each calculation table, there is a description of the calculations</t>
  </si>
  <si>
    <t>and hyperlinks to tables from which data are used. Hyperlinks point to the first relevant table column</t>
  </si>
  <si>
    <t>heading in the relevant table. Scrolling up or down is usually required after clicking a hyperlink in</t>
  </si>
  <si>
    <t>order to bring the relevant data and/or headings into view. Some versions of Microsoft Excel can</t>
  </si>
  <si>
    <t>display a "Back" button, which can be useful when using hyperlinks to navigate around the workbook.</t>
  </si>
  <si>
    <t>Copyright 2009-2011 Energy Networks Association Limited and others. Copyright 2011-2016 Franck Latrémolière, Reckon LLP and others.</t>
  </si>
  <si>
    <t>The code used to generate this spreadsheet includes open-source software published at https://github.com/f20/power-models.</t>
  </si>
  <si>
    <t>Use and distribution of the source code is subject to the conditions stated therein.</t>
  </si>
  <si>
    <t>Any redistribution of this software must retain the following disclaimer:</t>
  </si>
  <si>
    <t>THIS SOFTWARE IS PROVIDED BY AUTHORS AND CONTRIBUTORS "AS IS" AND ANY EXPRESS OR IMPLIED WARRANTIES, INCLUDING, BUT NOT LIMITED</t>
  </si>
  <si>
    <t>TO, THE IMPLIED WARRANTIES OF MERCHANTABILITY AND FITNESS FOR A PARTICULAR PURPOSE ARE DISCLAIMED. IN NO EVENT SHALL AUTHORS OR</t>
  </si>
  <si>
    <t>CONTRIBUTORS BE LIABLE FOR ANY DIRECT, INDIRECT, INCIDENTAL, SPECIAL, EXEMPLARY, OR CONSEQUENTIAL DAMAGES (INCLUDING, BUT NOT</t>
  </si>
  <si>
    <t>LIMITED TO, PROCUREMENT OF SUBSTITUTE GOODS OR SERVICES; LOSS OF USE, DATA, OR PROFITS; OR BUSINESS INTERRUPTION) HOWEVER CAUSED</t>
  </si>
  <si>
    <t>AND ON ANY THEORY OF LIABILITY, WHETHER IN CONTRACT, STRICT LIABILITY, OR TORT (INCLUDING NEGLIGENCE OR OTHERWISE) ARISING IN</t>
  </si>
  <si>
    <t>ANY WAY OUT OF THE USE OF THIS SOFTWARE, EVEN IF ADVISED OF THE POSSIBILITY OF SUCH DAMAGE.</t>
  </si>
  <si>
    <t>Colour coding</t>
  </si>
  <si>
    <t>Input data</t>
  </si>
  <si>
    <t>Constant value</t>
  </si>
  <si>
    <t>Formula: calculation</t>
  </si>
  <si>
    <t>Formula: copy</t>
  </si>
  <si>
    <t>Unused cell in input data table</t>
  </si>
  <si>
    <t>Unused cell in other table</t>
  </si>
  <si>
    <t>Unlocked cell for notes</t>
  </si>
  <si>
    <t>Worksheet</t>
  </si>
  <si>
    <t>Table</t>
  </si>
  <si>
    <t>Type of table</t>
  </si>
  <si>
    <t>Input</t>
  </si>
  <si>
    <t>Composite</t>
  </si>
  <si>
    <t>M(CDCM)</t>
  </si>
  <si>
    <t>M(EDCM)</t>
  </si>
  <si>
    <t>LAFs</t>
  </si>
  <si>
    <t>DRM</t>
  </si>
  <si>
    <t>SM</t>
  </si>
  <si>
    <t>Loads</t>
  </si>
  <si>
    <t>Multi</t>
  </si>
  <si>
    <t>Reshape table</t>
  </si>
  <si>
    <t>SMD</t>
  </si>
  <si>
    <t>AMD</t>
  </si>
  <si>
    <t>Otex</t>
  </si>
  <si>
    <t>Contrib</t>
  </si>
  <si>
    <t>Yard</t>
  </si>
  <si>
    <t>Standing</t>
  </si>
  <si>
    <t>AggCap</t>
  </si>
  <si>
    <t>Reactive</t>
  </si>
  <si>
    <t>Aggreg</t>
  </si>
  <si>
    <t>Revenue</t>
  </si>
  <si>
    <t>Adder</t>
  </si>
  <si>
    <t>G-Calc</t>
  </si>
  <si>
    <t>G-Discounts</t>
  </si>
  <si>
    <t>Technical model rules and version control</t>
  </si>
  <si>
    <t>---</t>
  </si>
  <si>
    <t>PerlModule: CDCM</t>
  </si>
  <si>
    <t>agghhequalisation: rag</t>
  </si>
  <si>
    <t>alwaysUseRAG: 1</t>
  </si>
  <si>
    <t>blackPeakingProbabilityRequired: 1</t>
  </si>
  <si>
    <t>coincidenceAdj: groupums</t>
  </si>
  <si>
    <t>drm: top500gsp</t>
  </si>
  <si>
    <t>embeddedModelM:</t>
  </si>
  <si>
    <t xml:space="preserve">  .: DCP 266</t>
  </si>
  <si>
    <t xml:space="preserve">  AdditionalRules:</t>
  </si>
  <si>
    <t xml:space="preserve">    - calcUnits: 1</t>
  </si>
  <si>
    <t xml:space="preserve">      dcp071: 1</t>
  </si>
  <si>
    <t xml:space="preserve">      dcp096: 1</t>
  </si>
  <si>
    <t xml:space="preserve">      dcp117: 2014</t>
  </si>
  <si>
    <t xml:space="preserve">      edcm: only</t>
  </si>
  <si>
    <t xml:space="preserve">      meav: 1</t>
  </si>
  <si>
    <t xml:space="preserve">      netCapex: 1</t>
  </si>
  <si>
    <t xml:space="preserve">      ppuCalc: 1</t>
  </si>
  <si>
    <t xml:space="preserve">      suffix: EDCM</t>
  </si>
  <si>
    <t xml:space="preserve">  PerlModule: ModelM</t>
  </si>
  <si>
    <t xml:space="preserve">  calcUnits: 1</t>
  </si>
  <si>
    <t xml:space="preserve">  dcp071: 1</t>
  </si>
  <si>
    <t xml:space="preserve">  dcp095: 1</t>
  </si>
  <si>
    <t xml:space="preserve">  dcp096: 1</t>
  </si>
  <si>
    <t xml:space="preserve">  dcp117: 2014</t>
  </si>
  <si>
    <t xml:space="preserve">  dcp118: 1</t>
  </si>
  <si>
    <t xml:space="preserve">  meav: 1</t>
  </si>
  <si>
    <t xml:space="preserve">  netCapex: 1</t>
  </si>
  <si>
    <t xml:space="preserve">  ppuCalc: 1</t>
  </si>
  <si>
    <t xml:space="preserve">  suffix: CDCM</t>
  </si>
  <si>
    <t>extraLevels: 1</t>
  </si>
  <si>
    <t>fixedCap: 1-4</t>
  </si>
  <si>
    <t>noReplacement: blanket</t>
  </si>
  <si>
    <t>pcd: 1</t>
  </si>
  <si>
    <t>portfolio: 1</t>
  </si>
  <si>
    <t>protect: 1</t>
  </si>
  <si>
    <t>scaler: adderppugeneralminzeronogen</t>
  </si>
  <si>
    <t>standing: sub132</t>
  </si>
  <si>
    <t>targetRevenue: dcp249</t>
  </si>
  <si>
    <t>tariffs: commongensubdcp130dcp163pc12hhpc34hhgennoreact</t>
  </si>
  <si>
    <t>timeOfDay: timeOfDay179</t>
  </si>
  <si>
    <t>unauth: dayotex</t>
  </si>
  <si>
    <t>unroundedTariffAnalysis: modelg</t>
  </si>
  <si>
    <t>validation: lenientnomsg</t>
  </si>
  <si>
    <t>'~codeValidation':</t>
  </si>
  <si>
    <t xml:space="preserve">  CDCM/AML.pm: 456e00943a159e7b87cf01c5c4710e6a140ca47c</t>
  </si>
  <si>
    <t xml:space="preserve">  CDCM/Aggregation.pm: 1ab1305135ff5899b454abcd6274258e9efe724f</t>
  </si>
  <si>
    <t xml:space="preserve">  CDCM/Contributions.pm: 27ad354dcefbc9a811f3db79dc8efe0f1833e5f3</t>
  </si>
  <si>
    <t xml:space="preserve">  CDCM/Discounts.pm: 75f6408e990ada79a10435eec1e11a551c430454</t>
  </si>
  <si>
    <t xml:space="preserve">  CDCM/Loads.pm: 8318fd13017faf9e8cc117bc2b5f75e978e6365b</t>
  </si>
  <si>
    <t xml:space="preserve">  CDCM/Master.pm: d53c9cdbb9f5344590689dddb881c5152592be36</t>
  </si>
  <si>
    <t xml:space="preserve">  CDCM/Matching.pm: 01f6510e0d600acd5eaf457dc0ce7510a9e57a57</t>
  </si>
  <si>
    <t xml:space="preserve">  CDCM/ModelG.pm: 5f2d343fb1710d6721d258d1f5cf68a3e0815bad</t>
  </si>
  <si>
    <t xml:space="preserve">  CDCM/NetworkSizer.pm: 50def4231b67757f2bd222cc1579fa342876afd0</t>
  </si>
  <si>
    <t xml:space="preserve">  CDCM/Operating.pm: c8ee43d2a1898e7c0e12aa50754522a86c4077c3</t>
  </si>
  <si>
    <t xml:space="preserve">  CDCM/Reactive.pm: e2318e6ee9559bf7cd3cfcfff58c399eb12c866a</t>
  </si>
  <si>
    <t xml:space="preserve">  CDCM/Revenue.pm: 6c445ed34c255f9ddc0b221c97478f1622f96850</t>
  </si>
  <si>
    <t xml:space="preserve">  CDCM/Routeing.pm: 9b718b597245d1b0721d2c7a64c50c2a706295b5</t>
  </si>
  <si>
    <t xml:space="preserve">  CDCM/SML.pm: aac911646d7138ef11303d19e73c7fb180fadeeb</t>
  </si>
  <si>
    <t xml:space="preserve">  CDCM/ServiceModels.pm: 962bc7cb35ba1dba1d76a82ebf31da562bb15636</t>
  </si>
  <si>
    <t xml:space="preserve">  CDCM/Setup.pm: fa9ab9e9febf3f6681cdfa8c05e2700627cf0251</t>
  </si>
  <si>
    <t xml:space="preserve">  CDCM/Sheets.pm: 7350cff35b510496fbd34df0c7fdb9093b281d58</t>
  </si>
  <si>
    <t xml:space="preserve">  CDCM/Standing.pm: 0677863cc8c69940e82611a34f6a4cf6e6c938f6</t>
  </si>
  <si>
    <t xml:space="preserve">  CDCM/Summary.pm: 4912313bf011fe57cde71961639718e9ce77f3b1</t>
  </si>
  <si>
    <t xml:space="preserve">  CDCM/Table1001_2016.pm: d94dc3d9e09d9ab83dab788a9bcf8139cdaac5d5</t>
  </si>
  <si>
    <t xml:space="preserve">  CDCM/TariffAnalysis.pm: e361dea2c671c5a4e05b6eb189ff30bd4aed8633</t>
  </si>
  <si>
    <t xml:space="preserve">  CDCM/TariffList.pm: 64ad6df9569e545ee8cb15b755bb503f11a8d027</t>
  </si>
  <si>
    <t xml:space="preserve">  CDCM/Tariffs.pm: 76356ecc3a24bb7e0d1b998ff54ed84d4c66815d</t>
  </si>
  <si>
    <t xml:space="preserve">  CDCM/TimeOfDay179.pm: bcfbb0b849f3d51df08034f15d98c106a1026464</t>
  </si>
  <si>
    <t xml:space="preserve">  CDCM/Yardsticks.pm: 14fa4ca8c5e1b83888203f2a0a27b027b0e1be67</t>
  </si>
  <si>
    <t xml:space="preserve">  ModelM/Allocation.pm: 3d11776d94b8af73509fe1b1105740434214db97</t>
  </si>
  <si>
    <t xml:space="preserve">  ModelM/Dcp095.pm: b7068a4802f96b7a132a0e4e5ffbc3fd31d36639</t>
  </si>
  <si>
    <t xml:space="preserve">  ModelM/Dcp118.pm: e25f866f4905f437dbfa817334171de73a23880e</t>
  </si>
  <si>
    <t xml:space="preserve">  ModelM/Edcm.pm: 42d5814259442b1ed8e342cdd9fb19667cd0da30</t>
  </si>
  <si>
    <t xml:space="preserve">  ModelM/Expenditure.pm: 1e451859d6d26b1ea4ca7144ae56d83b382bbd03</t>
  </si>
  <si>
    <t xml:space="preserve">  ModelM/Inputs.pm: 1da20283132050bbba06a3a242058ac3057b8431</t>
  </si>
  <si>
    <t xml:space="preserve">  ModelM/Master.pm: 660ae9b2e8fc824c3c1000d86de0a5a5e004acfe</t>
  </si>
  <si>
    <t xml:space="preserve">  ModelM/Meav.pm: c9988baf089fe3fdbb7739eabac5426f851e7077</t>
  </si>
  <si>
    <t xml:space="preserve">  ModelM/NetCapex.pm: 079a998501867440c2f6107f41205b32dbc21ffe</t>
  </si>
  <si>
    <t xml:space="preserve">  ModelM/Options.pm: 83cf2f629eb7c97917fe669954f61482827fa05c</t>
  </si>
  <si>
    <t xml:space="preserve">  ModelM/PPU.pm: f91e30e828bdd081718fbc8acfea47bb4b2a5f0b</t>
  </si>
  <si>
    <t xml:space="preserve">  ModelM/Sheets.pm: cc391bb6b81be1a3fdf72d62ac2cef1dfaf72f09</t>
  </si>
  <si>
    <t xml:space="preserve">  ModelM/Units.pm: 8538e6762385523801685a4440264d873200ea1a</t>
  </si>
  <si>
    <t xml:space="preserve">  SpreadsheetModel/Arithmetic.pm: b1367f0a9de6b5af11373f288c79c34dcf1cd6d7</t>
  </si>
  <si>
    <t xml:space="preserve">  SpreadsheetModel/Book/FrontSheet.pm: 46ce018576f7ecdfeeb07df5d5468405cb06839c</t>
  </si>
  <si>
    <t xml:space="preserve">  SpreadsheetModel/Book/Manufacturing.pm: e9236718eb678fe97cc8bb6eba885d9a66edbfd3</t>
  </si>
  <si>
    <t xml:space="preserve">  SpreadsheetModel/Book/Validation.pm: ed2ab0782db26c535a153fdc187c4ac85d37bf0b</t>
  </si>
  <si>
    <t xml:space="preserve">  SpreadsheetModel/Book/WorkbookCreate.pm: 230c6fb651cdbfc97af55099a4b08c57a159a8f3</t>
  </si>
  <si>
    <t xml:space="preserve">  SpreadsheetModel/Book/WorkbookFormats.pm: 3f14114cd7f6a04d19e19f746fea63431b6141de</t>
  </si>
  <si>
    <t xml:space="preserve">  SpreadsheetModel/Book/WorkbookXLSX.pm: 03e47834a27af132e22a55a59715d6425e6bf316</t>
  </si>
  <si>
    <t xml:space="preserve">  SpreadsheetModel/Columnset.pm: 672a86ec91518b1756e619af3caf5fd13a83fe72</t>
  </si>
  <si>
    <t xml:space="preserve">  SpreadsheetModel/Custom.pm: 64258a1a23160d1b05311a838e34f4078f7516be</t>
  </si>
  <si>
    <t xml:space="preserve">  SpreadsheetModel/Dataset.pm: 0d4dd59d0e133cd7ac0d1f5f60d67b42da63633e</t>
  </si>
  <si>
    <t xml:space="preserve">  SpreadsheetModel/FormatLegend.pm: 6542b2c1f994e4aa10f155c435cabafa7a9f5778</t>
  </si>
  <si>
    <t xml:space="preserve">  SpreadsheetModel/GroupBy.pm: a05f4878f468a3191257c58c4711fc115bde7e7d</t>
  </si>
  <si>
    <t xml:space="preserve">  SpreadsheetModel/Label.pm: 053d8801da63a168d467ae3cf12c6c32325befe3</t>
  </si>
  <si>
    <t xml:space="preserve">  SpreadsheetModel/Labelset.pm: 9869da1561c537b93ee2cbbfe04c5047c6144169</t>
  </si>
  <si>
    <t xml:space="preserve">  SpreadsheetModel/Logger.pm: 833fe1cc3c01cd760064f51dd812b9db75a8b221</t>
  </si>
  <si>
    <t xml:space="preserve">  SpreadsheetModel/Notes.pm: deac2cc524c26b5965f89ee6ab62979a9443d683</t>
  </si>
  <si>
    <t xml:space="preserve">  SpreadsheetModel/Object.pm: ad87af5906c5d614f2ee9535b691ad91f03c7c38</t>
  </si>
  <si>
    <t xml:space="preserve">  SpreadsheetModel/Reshape.pm: 44d60329c15bdfdf839a71781406c921808898b4</t>
  </si>
  <si>
    <t xml:space="preserve">  SpreadsheetModel/SegmentRoot.pm: b9c3f399e76a3369cc6271bc475efeffbc75e604</t>
  </si>
  <si>
    <t xml:space="preserve">  SpreadsheetModel/Shortcuts.pm: 862755d9f7270e4db643182f2a94f4d19dff749b</t>
  </si>
  <si>
    <t xml:space="preserve">  SpreadsheetModel/Stack.pm: 05a927d320fe0b49a01b5d253723cf04175915ac</t>
  </si>
  <si>
    <t xml:space="preserve">  SpreadsheetModel/SumProduct.pm: c5a66046bc650db92cb5b588c8b0b207eb91f4d4</t>
  </si>
  <si>
    <t>'~datasetName': NPG-Yorkshire-2018-02-ModelGM-populated266</t>
  </si>
  <si>
    <t>'~datasetSource':</t>
  </si>
  <si>
    <t xml:space="preserve">  file: ../../Blue Badger/W_Blue Badger/NPG-Yorkshire-2018-02-ModelGM-populated266-2983.tmp/NPG-Yorkshire-2018-02-ModelGM-populated266.yml</t>
  </si>
  <si>
    <t xml:space="preserve">  validation: b0da426a5476b66ded056eb98eb1454dc6337f97</t>
  </si>
  <si>
    <t>Generated on Fri 13 Jan 2017 15:22:08</t>
  </si>
</sst>
</file>

<file path=xl/styles.xml><?xml version="1.0" encoding="utf-8"?>
<styleSheet xmlns="http://schemas.openxmlformats.org/spreadsheetml/2006/main">
  <numFmts count="9">
    <numFmt numFmtId="164" formatCode="@"/>
    <numFmt numFmtId="164" formatCode="@"/>
    <numFmt numFmtId="164" formatCode="@"/>
    <numFmt numFmtId="165" formatCode="[Black]General;[Black]-General;;[Black]@"/>
    <numFmt numFmtId="166" formatCode="[Blue]General;[Red]-General;;[Black]@"/>
    <numFmt numFmtId="166" formatCode="[Blue]General;[Red]-General;;[Black]@"/>
    <numFmt numFmtId="166" formatCode="[Blue]General;[Red]-General;;[Black]@"/>
    <numFmt numFmtId="166" formatCode="[Blue]General;[Red]-General;;[Black]@"/>
    <numFmt numFmtId="166" formatCode="[Blue]General;[Red]-General;;[Black]@"/>
    <numFmt numFmtId="166" formatCode="[Blue]General;[Red]-General;;[Black]@"/>
    <numFmt numFmtId="165" formatCode="[Black]General;[Black]-General;;[Black]@"/>
    <numFmt numFmtId="164" formatCode="@"/>
    <numFmt numFmtId="164" formatCode="@"/>
    <numFmt numFmtId="165" formatCode="[Black]General;[Black]-General;;[Black]@"/>
    <numFmt numFmtId="165" formatCode="[Black]General;[Black]-General;;[Black]@"/>
    <numFmt numFmtId="166" formatCode="[Blue]General;[Red]-General;;[Black]@"/>
    <numFmt numFmtId="166" formatCode="[Blue]General;[Red]-General;;[Black]@"/>
    <numFmt numFmtId="167" formatCode="[Black] _(???,???,??0_);[Red] (???,???,??0);;[Cyan]@"/>
    <numFmt numFmtId="168" formatCode="[Black] _(???,??0.000_);[Red] (???,??0.000);;[Cyan]@"/>
    <numFmt numFmtId="166" formatCode="[Blue]General;[Red]-General;;[Black]@"/>
    <numFmt numFmtId="166" formatCode="[Blue]General;[Red]-General;;[Black]@"/>
    <numFmt numFmtId="166" formatCode="[Blue]General;[Red]-General;;[Black]@"/>
    <numFmt numFmtId="167" formatCode="[Black] _(???,???,??0_);[Red] (???,???,??0);;[Cyan]@"/>
    <numFmt numFmtId="169" formatCode="[Black] _(?,??0.00%_);[Red] (?,??0.00%);;[Cyan]@"/>
    <numFmt numFmtId="168" formatCode="[Black] _(???,??0.000_);[Red] (???,??0.000);;[Cyan]@"/>
    <numFmt numFmtId="165" formatCode="[Black]General;[Black]-General;;[Black]@"/>
    <numFmt numFmtId="170" formatCode="[Black] _(???,??0.0_);[Red] (???,??0.0);;[Cyan]@"/>
    <numFmt numFmtId="165" formatCode="[Black]General;[Black]-General;;[Black]@"/>
    <numFmt numFmtId="164" formatCode="@"/>
    <numFmt numFmtId="167" formatCode="[Black] _(???,???,??0_);[Red] (???,???,??0);;[Cyan]@"/>
    <numFmt numFmtId="164" formatCode="@"/>
    <numFmt numFmtId="167" formatCode="[Black] _(???,???,??0_);[Red] (???,???,??0);;[Cyan]@"/>
    <numFmt numFmtId="169" formatCode="[Black] _(?,??0.00%_);[Red] (?,??0.00%);;[Cyan]@"/>
    <numFmt numFmtId="167" formatCode="[Black] _(???,???,??0_);[Red] (???,???,??0);;[Cyan]@"/>
    <numFmt numFmtId="164" formatCode="@"/>
    <numFmt numFmtId="165" formatCode="[Black]General;[Black]-General;;[Black]@"/>
    <numFmt numFmtId="171" formatCode="[Black] _(?,??0.0,, &quot;m&quot;_);[Red] (?,??0.0,, &quot;m&quot;);;[Cyan]@"/>
    <numFmt numFmtId="169" formatCode="[Black] _(?,??0.00%_);[Red] (?,??0.00%);;[Cyan]@"/>
    <numFmt numFmtId="169" formatCode="[Black] _(?,??0.00%_);[Red] (?,??0.00%);;[Cyan]@"/>
    <numFmt numFmtId="168" formatCode="[Black] _(???,??0.000_);[Red] (???,??0.000);;[Cyan]@"/>
    <numFmt numFmtId="168" formatCode="[Black] _(???,??0.000_);[Red] (???,??0.000);;[Cyan]@"/>
    <numFmt numFmtId="171" formatCode="[Black] _(?,??0.0,, &quot;m&quot;_);[Red] (?,??0.0,, &quot;m&quot;);;[Cyan]@"/>
    <numFmt numFmtId="170" formatCode="[Black] _(???,??0.0_);[Red] (???,??0.0);;[Cyan]@"/>
    <numFmt numFmtId="172" formatCode="[Blue]_-+???,???,??0;[Red]_+-???,???,??0;[Green]=;[Cyan]@"/>
  </numFmts>
  <fonts count="8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800080"/>
      <name val="Calibri"/>
      <family val="2"/>
      <scheme val="minor"/>
    </font>
    <font>
      <u/>
      <sz val="11"/>
      <color rgb="FF0066CC"/>
      <name val="Calibri"/>
      <family val="2"/>
      <scheme val="minor"/>
    </font>
    <font>
      <b/>
      <sz val="11"/>
      <color rgb="FFFF00FF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EDD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lightGrid">
        <fgColor rgb="FFE9E9E9"/>
        <bgColor rgb="FFFFFFFF"/>
      </patternFill>
    </fill>
    <fill>
      <patternFill patternType="lightUp">
        <fgColor rgb="FFE9E9E9"/>
        <bgColor rgb="FFFFFFFF"/>
      </patternFill>
    </fill>
    <fill>
      <patternFill patternType="solid">
        <fgColor rgb="FFFBF8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164" fontId="1" fillId="0" borderId="0" xfId="0" applyNumberFormat="1" applyFont="1" applyAlignment="1">
      <alignment horizontal="left"/>
    </xf>
    <xf numFmtId="164" fontId="2" fillId="0" borderId="0" xfId="0" applyNumberFormat="1" applyFont="1" applyProtection="1">
      <protection locked="0"/>
    </xf>
    <xf numFmtId="164" fontId="0" fillId="0" borderId="0" xfId="0" applyNumberFormat="1"/>
    <xf numFmtId="165" fontId="2" fillId="2" borderId="0" xfId="0" applyNumberFormat="1" applyFont="1" applyFill="1" applyAlignment="1">
      <alignment horizontal="left" wrapText="1"/>
    </xf>
    <xf numFmtId="166" fontId="3" fillId="3" borderId="0" xfId="0" applyNumberFormat="1" applyFont="1" applyFill="1" applyAlignment="1">
      <alignment horizontal="left" wrapText="1"/>
    </xf>
    <xf numFmtId="166" fontId="3" fillId="4" borderId="0" xfId="0" applyNumberFormat="1" applyFont="1" applyFill="1" applyAlignment="1">
      <alignment horizontal="left" wrapText="1"/>
    </xf>
    <xf numFmtId="166" fontId="3" fillId="5" borderId="0" xfId="0" applyNumberFormat="1" applyFont="1" applyFill="1" applyAlignment="1">
      <alignment horizontal="left" wrapText="1"/>
    </xf>
    <xf numFmtId="166" fontId="3" fillId="6" borderId="0" xfId="0" applyNumberFormat="1" applyFont="1" applyFill="1" applyAlignment="1">
      <alignment horizontal="left" wrapText="1"/>
    </xf>
    <xf numFmtId="166" fontId="0" fillId="7" borderId="0" xfId="0" applyNumberFormat="1" applyFill="1" applyAlignment="1">
      <alignment horizontal="center"/>
    </xf>
    <xf numFmtId="166" fontId="0" fillId="8" borderId="0" xfId="0" applyNumberFormat="1" applyFill="1" applyAlignment="1">
      <alignment horizontal="center"/>
    </xf>
    <xf numFmtId="0" fontId="4" fillId="9" borderId="0" xfId="0" applyFont="1" applyFill="1"/>
    <xf numFmtId="165" fontId="2" fillId="2" borderId="0" xfId="0" applyNumberFormat="1" applyFont="1" applyFill="1" applyAlignment="1" applyProtection="1">
      <alignment horizontal="left" wrapText="1"/>
      <protection locked="0"/>
    </xf>
    <xf numFmtId="164" fontId="0" fillId="0" borderId="0" xfId="0" applyNumberFormat="1" applyProtection="1">
      <protection locked="0"/>
    </xf>
    <xf numFmtId="164" fontId="5" fillId="0" borderId="0" xfId="0" applyNumberFormat="1" applyFont="1" applyProtection="1">
      <protection locked="0"/>
    </xf>
    <xf numFmtId="165" fontId="2" fillId="2" borderId="0" xfId="0" applyNumberFormat="1" applyFont="1" applyFill="1" applyAlignment="1">
      <alignment horizontal="center" wrapText="1"/>
    </xf>
    <xf numFmtId="165" fontId="3" fillId="3" borderId="0" xfId="0" applyNumberFormat="1" applyFont="1" applyFill="1" applyAlignment="1" applyProtection="1">
      <alignment horizontal="center" wrapText="1"/>
      <protection locked="0"/>
    </xf>
    <xf numFmtId="0" fontId="4" fillId="9" borderId="0" xfId="0" applyFont="1" applyFill="1" applyProtection="1">
      <protection locked="0"/>
    </xf>
    <xf numFmtId="166" fontId="3" fillId="0" borderId="0" xfId="0" applyNumberFormat="1" applyFont="1" applyAlignment="1" applyProtection="1">
      <alignment horizontal="left" wrapText="1"/>
      <protection locked="0"/>
    </xf>
    <xf numFmtId="166" fontId="3" fillId="0" borderId="0" xfId="0" applyNumberFormat="1" applyFont="1" applyAlignment="1" applyProtection="1">
      <alignment horizontal="center" wrapText="1"/>
      <protection locked="0"/>
    </xf>
    <xf numFmtId="167" fontId="3" fillId="3" borderId="0" xfId="0" applyNumberFormat="1" applyFont="1" applyFill="1" applyAlignment="1" applyProtection="1">
      <alignment horizontal="center"/>
      <protection locked="0"/>
    </xf>
    <xf numFmtId="168" fontId="3" fillId="3" borderId="0" xfId="0" applyNumberFormat="1" applyFont="1" applyFill="1" applyAlignment="1" applyProtection="1">
      <alignment horizontal="center"/>
      <protection locked="0"/>
    </xf>
    <xf numFmtId="166" fontId="6" fillId="0" borderId="0" xfId="0" applyNumberFormat="1" applyFont="1" applyAlignment="1" applyProtection="1">
      <alignment horizontal="left" wrapText="1"/>
      <protection locked="0"/>
    </xf>
    <xf numFmtId="166" fontId="6" fillId="0" borderId="0" xfId="0" applyNumberFormat="1" applyFont="1" applyAlignment="1" applyProtection="1">
      <alignment horizontal="center" wrapText="1"/>
      <protection locked="0"/>
    </xf>
    <xf numFmtId="166" fontId="0" fillId="7" borderId="0" xfId="0" applyNumberFormat="1" applyFill="1" applyAlignment="1" applyProtection="1">
      <alignment horizontal="center"/>
      <protection locked="0"/>
    </xf>
    <xf numFmtId="167" fontId="6" fillId="5" borderId="0" xfId="0" applyNumberFormat="1" applyFont="1" applyFill="1" applyAlignment="1">
      <alignment horizontal="center"/>
    </xf>
    <xf numFmtId="169" fontId="3" fillId="3" borderId="0" xfId="0" applyNumberFormat="1" applyFont="1" applyFill="1" applyAlignment="1" applyProtection="1">
      <alignment horizontal="center"/>
      <protection locked="0"/>
    </xf>
    <xf numFmtId="168" fontId="3" fillId="4" borderId="0" xfId="0" applyNumberFormat="1" applyFont="1" applyFill="1" applyAlignment="1">
      <alignment horizontal="center"/>
    </xf>
    <xf numFmtId="165" fontId="7" fillId="2" borderId="0" xfId="0" applyNumberFormat="1" applyFont="1" applyFill="1" applyAlignment="1">
      <alignment horizontal="left" wrapText="1"/>
    </xf>
    <xf numFmtId="170" fontId="3" fillId="3" borderId="0" xfId="0" applyNumberFormat="1" applyFont="1" applyFill="1" applyAlignment="1" applyProtection="1">
      <alignment horizontal="center"/>
      <protection locked="0"/>
    </xf>
    <xf numFmtId="165" fontId="7" fillId="2" borderId="1" xfId="0" applyNumberFormat="1" applyFont="1" applyFill="1" applyBorder="1" applyAlignment="1">
      <alignment horizontal="centerContinuous" wrapText="1"/>
    </xf>
    <xf numFmtId="164" fontId="5" fillId="0" borderId="0" xfId="0" applyNumberFormat="1" applyFont="1"/>
    <xf numFmtId="167" fontId="3" fillId="6" borderId="0" xfId="0" applyNumberFormat="1" applyFont="1" applyFill="1" applyAlignment="1">
      <alignment horizontal="center"/>
    </xf>
    <xf numFmtId="164" fontId="0" fillId="0" borderId="1" xfId="0" applyNumberFormat="1" applyBorder="1" applyAlignment="1">
      <alignment horizontal="centerContinuous" wrapText="1"/>
    </xf>
    <xf numFmtId="167" fontId="3" fillId="5" borderId="0" xfId="0" applyNumberFormat="1" applyFont="1" applyFill="1" applyAlignment="1">
      <alignment horizontal="center"/>
    </xf>
    <xf numFmtId="169" fontId="3" fillId="4" borderId="0" xfId="0" applyNumberFormat="1" applyFont="1" applyFill="1" applyAlignment="1">
      <alignment horizontal="center"/>
    </xf>
    <xf numFmtId="167" fontId="3" fillId="4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left"/>
    </xf>
    <xf numFmtId="165" fontId="7" fillId="2" borderId="0" xfId="0" applyNumberFormat="1" applyFont="1" applyFill="1" applyAlignment="1">
      <alignment horizontal="left"/>
    </xf>
    <xf numFmtId="171" fontId="3" fillId="5" borderId="0" xfId="0" applyNumberFormat="1" applyFont="1" applyFill="1" applyAlignment="1">
      <alignment horizontal="center"/>
    </xf>
    <xf numFmtId="169" fontId="3" fillId="5" borderId="0" xfId="0" applyNumberFormat="1" applyFont="1" applyFill="1" applyAlignment="1">
      <alignment horizontal="center"/>
    </xf>
    <xf numFmtId="169" fontId="3" fillId="6" borderId="0" xfId="0" applyNumberFormat="1" applyFont="1" applyFill="1" applyAlignment="1">
      <alignment horizontal="center"/>
    </xf>
    <xf numFmtId="168" fontId="3" fillId="5" borderId="0" xfId="0" applyNumberFormat="1" applyFont="1" applyFill="1" applyAlignment="1">
      <alignment horizontal="center"/>
    </xf>
    <xf numFmtId="168" fontId="3" fillId="6" borderId="0" xfId="0" applyNumberFormat="1" applyFont="1" applyFill="1" applyAlignment="1">
      <alignment horizontal="center"/>
    </xf>
    <xf numFmtId="171" fontId="3" fillId="6" borderId="0" xfId="0" applyNumberFormat="1" applyFont="1" applyFill="1" applyAlignment="1">
      <alignment horizontal="center"/>
    </xf>
    <xf numFmtId="170" fontId="3" fillId="5" borderId="0" xfId="0" applyNumberFormat="1" applyFont="1" applyFill="1" applyAlignment="1">
      <alignment horizontal="center"/>
    </xf>
    <xf numFmtId="172" fontId="3" fillId="5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BF8FF"/>
      <color rgb="FFEEDDFF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theme" Target="theme/theme1.xml"/><Relationship Id="rId24" Type="http://schemas.openxmlformats.org/officeDocument/2006/relationships/styles" Target="styles.xml"/><Relationship Id="rId2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89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16.7109375" customWidth="1"/>
    <col min="2" max="2" width="112.7109375" customWidth="1"/>
    <col min="3" max="251" width="32.7109375" customWidth="1"/>
  </cols>
  <sheetData>
    <row r="1" spans="1:3" ht="21" customHeight="1">
      <c r="A1" s="1">
        <f>"Index for "&amp;'Input'!B7&amp;" in "&amp;'Input'!C7&amp;" ("&amp;'Input'!D7&amp;")"</f>
        <v>0</v>
      </c>
    </row>
    <row r="3" spans="1:3">
      <c r="A3" s="2" t="s">
        <v>2281</v>
      </c>
    </row>
    <row r="5" spans="1:3">
      <c r="A5" s="3" t="s">
        <v>2282</v>
      </c>
    </row>
    <row r="6" spans="1:3">
      <c r="A6" s="3" t="s">
        <v>2283</v>
      </c>
    </row>
    <row r="7" spans="1:3">
      <c r="A7" s="3" t="s">
        <v>2284</v>
      </c>
    </row>
    <row r="8" spans="1:3">
      <c r="A8" s="3" t="s">
        <v>2285</v>
      </c>
    </row>
    <row r="9" spans="1:3">
      <c r="A9" s="3" t="s">
        <v>2286</v>
      </c>
    </row>
    <row r="10" spans="1:3">
      <c r="A10" s="3" t="s">
        <v>2287</v>
      </c>
    </row>
    <row r="12" spans="1:3">
      <c r="A12" s="3" t="s">
        <v>2288</v>
      </c>
    </row>
    <row r="13" spans="1:3">
      <c r="A13" s="3" t="s">
        <v>2289</v>
      </c>
    </row>
    <row r="14" spans="1:3">
      <c r="A14" s="3" t="s">
        <v>2290</v>
      </c>
      <c r="C14" s="4" t="s">
        <v>2298</v>
      </c>
    </row>
    <row r="15" spans="1:3">
      <c r="A15" s="3" t="s">
        <v>2291</v>
      </c>
      <c r="C15" s="5" t="s">
        <v>2299</v>
      </c>
    </row>
    <row r="16" spans="1:3">
      <c r="A16" s="3" t="s">
        <v>2292</v>
      </c>
      <c r="C16" s="6" t="s">
        <v>2300</v>
      </c>
    </row>
    <row r="17" spans="1:3">
      <c r="A17" s="3" t="s">
        <v>2293</v>
      </c>
      <c r="C17" s="7" t="s">
        <v>2301</v>
      </c>
    </row>
    <row r="18" spans="1:3">
      <c r="A18" s="3" t="s">
        <v>2294</v>
      </c>
      <c r="C18" s="8" t="s">
        <v>2302</v>
      </c>
    </row>
    <row r="19" spans="1:3">
      <c r="A19" s="3" t="s">
        <v>2295</v>
      </c>
      <c r="C19" s="9" t="s">
        <v>2303</v>
      </c>
    </row>
    <row r="20" spans="1:3">
      <c r="A20" s="3" t="s">
        <v>2296</v>
      </c>
      <c r="C20" s="10" t="s">
        <v>2304</v>
      </c>
    </row>
    <row r="21" spans="1:3">
      <c r="A21" s="3" t="s">
        <v>2297</v>
      </c>
      <c r="C21" s="11" t="s">
        <v>2305</v>
      </c>
    </row>
    <row r="23" spans="1:3">
      <c r="A23" s="12" t="s">
        <v>2306</v>
      </c>
      <c r="B23" s="12" t="s">
        <v>2307</v>
      </c>
      <c r="C23" s="12" t="s">
        <v>2308</v>
      </c>
    </row>
    <row r="24" spans="1:3">
      <c r="A24" s="13" t="s">
        <v>2309</v>
      </c>
      <c r="B24" s="14" t="s">
        <v>0</v>
      </c>
      <c r="C24" s="13" t="s">
        <v>2299</v>
      </c>
    </row>
    <row r="25" spans="1:3">
      <c r="A25" s="13" t="s">
        <v>2309</v>
      </c>
      <c r="B25" s="14" t="s">
        <v>9</v>
      </c>
      <c r="C25" s="13" t="s">
        <v>2310</v>
      </c>
    </row>
    <row r="26" spans="1:3">
      <c r="A26" s="13" t="s">
        <v>2309</v>
      </c>
      <c r="B26" s="14" t="s">
        <v>137</v>
      </c>
      <c r="C26" s="13" t="s">
        <v>2310</v>
      </c>
    </row>
    <row r="27" spans="1:3">
      <c r="A27" s="13" t="s">
        <v>2309</v>
      </c>
      <c r="B27" s="14" t="s">
        <v>146</v>
      </c>
      <c r="C27" s="13" t="s">
        <v>2299</v>
      </c>
    </row>
    <row r="28" spans="1:3">
      <c r="A28" s="13" t="s">
        <v>2309</v>
      </c>
      <c r="B28" s="14" t="s">
        <v>161</v>
      </c>
      <c r="C28" s="13" t="s">
        <v>2299</v>
      </c>
    </row>
    <row r="29" spans="1:3">
      <c r="A29" s="13" t="s">
        <v>2309</v>
      </c>
      <c r="B29" s="14" t="s">
        <v>163</v>
      </c>
      <c r="C29" s="13" t="s">
        <v>2299</v>
      </c>
    </row>
    <row r="30" spans="1:3">
      <c r="A30" s="13" t="s">
        <v>2309</v>
      </c>
      <c r="B30" s="14" t="s">
        <v>165</v>
      </c>
      <c r="C30" s="13" t="s">
        <v>2299</v>
      </c>
    </row>
    <row r="31" spans="1:3">
      <c r="A31" s="13" t="s">
        <v>2309</v>
      </c>
      <c r="B31" s="14" t="s">
        <v>167</v>
      </c>
      <c r="C31" s="13" t="s">
        <v>2299</v>
      </c>
    </row>
    <row r="32" spans="1:3">
      <c r="A32" s="13" t="s">
        <v>2309</v>
      </c>
      <c r="B32" s="14" t="s">
        <v>177</v>
      </c>
      <c r="C32" s="13" t="s">
        <v>2299</v>
      </c>
    </row>
    <row r="33" spans="1:3">
      <c r="A33" s="13" t="s">
        <v>2309</v>
      </c>
      <c r="B33" s="14" t="s">
        <v>184</v>
      </c>
      <c r="C33" s="13" t="s">
        <v>2299</v>
      </c>
    </row>
    <row r="34" spans="1:3">
      <c r="A34" s="13" t="s">
        <v>2309</v>
      </c>
      <c r="B34" s="14" t="s">
        <v>205</v>
      </c>
      <c r="C34" s="13" t="s">
        <v>2299</v>
      </c>
    </row>
    <row r="35" spans="1:3">
      <c r="A35" s="13" t="s">
        <v>2309</v>
      </c>
      <c r="B35" s="14" t="s">
        <v>209</v>
      </c>
      <c r="C35" s="13" t="s">
        <v>2299</v>
      </c>
    </row>
    <row r="36" spans="1:3">
      <c r="A36" s="13" t="s">
        <v>2309</v>
      </c>
      <c r="B36" s="14" t="s">
        <v>216</v>
      </c>
      <c r="C36" s="13" t="s">
        <v>2299</v>
      </c>
    </row>
    <row r="37" spans="1:3">
      <c r="A37" s="13" t="s">
        <v>2309</v>
      </c>
      <c r="B37" s="14" t="s">
        <v>219</v>
      </c>
      <c r="C37" s="13" t="s">
        <v>2299</v>
      </c>
    </row>
    <row r="38" spans="1:3">
      <c r="A38" s="13" t="s">
        <v>2309</v>
      </c>
      <c r="B38" s="14" t="s">
        <v>230</v>
      </c>
      <c r="C38" s="13" t="s">
        <v>2299</v>
      </c>
    </row>
    <row r="39" spans="1:3">
      <c r="A39" s="13" t="s">
        <v>2309</v>
      </c>
      <c r="B39" s="14" t="s">
        <v>317</v>
      </c>
      <c r="C39" s="13" t="s">
        <v>2299</v>
      </c>
    </row>
    <row r="40" spans="1:3">
      <c r="A40" s="13" t="s">
        <v>2309</v>
      </c>
      <c r="B40" s="14" t="s">
        <v>320</v>
      </c>
      <c r="C40" s="13" t="s">
        <v>2299</v>
      </c>
    </row>
    <row r="41" spans="1:3">
      <c r="A41" s="13" t="s">
        <v>2309</v>
      </c>
      <c r="B41" s="14" t="s">
        <v>326</v>
      </c>
      <c r="C41" s="13" t="s">
        <v>2299</v>
      </c>
    </row>
    <row r="42" spans="1:3">
      <c r="A42" s="13" t="s">
        <v>2309</v>
      </c>
      <c r="B42" s="14" t="s">
        <v>342</v>
      </c>
      <c r="C42" s="13" t="s">
        <v>2299</v>
      </c>
    </row>
    <row r="43" spans="1:3">
      <c r="A43" s="13" t="s">
        <v>2309</v>
      </c>
      <c r="B43" s="14" t="s">
        <v>346</v>
      </c>
      <c r="C43" s="13" t="s">
        <v>2299</v>
      </c>
    </row>
    <row r="44" spans="1:3">
      <c r="A44" s="13" t="s">
        <v>2309</v>
      </c>
      <c r="B44" s="14" t="s">
        <v>347</v>
      </c>
      <c r="C44" s="13" t="s">
        <v>2299</v>
      </c>
    </row>
    <row r="45" spans="1:3">
      <c r="A45" s="13" t="s">
        <v>2309</v>
      </c>
      <c r="B45" s="14" t="s">
        <v>350</v>
      </c>
      <c r="C45" s="13" t="s">
        <v>2299</v>
      </c>
    </row>
    <row r="46" spans="1:3">
      <c r="A46" s="13" t="s">
        <v>2309</v>
      </c>
      <c r="B46" s="14" t="s">
        <v>354</v>
      </c>
      <c r="C46" s="13" t="s">
        <v>2299</v>
      </c>
    </row>
    <row r="47" spans="1:3">
      <c r="A47" s="13" t="s">
        <v>2309</v>
      </c>
      <c r="B47" s="14" t="s">
        <v>355</v>
      </c>
      <c r="C47" s="13" t="s">
        <v>2299</v>
      </c>
    </row>
    <row r="48" spans="1:3">
      <c r="A48" s="13" t="s">
        <v>2309</v>
      </c>
      <c r="B48" s="14" t="s">
        <v>359</v>
      </c>
      <c r="C48" s="13" t="s">
        <v>2299</v>
      </c>
    </row>
    <row r="49" spans="1:3">
      <c r="A49" s="13" t="s">
        <v>2309</v>
      </c>
      <c r="B49" s="14" t="s">
        <v>363</v>
      </c>
      <c r="C49" s="13" t="s">
        <v>2299</v>
      </c>
    </row>
    <row r="50" spans="1:3">
      <c r="A50" s="13" t="s">
        <v>2309</v>
      </c>
      <c r="B50" s="14" t="s">
        <v>366</v>
      </c>
      <c r="C50" s="13" t="s">
        <v>2299</v>
      </c>
    </row>
    <row r="51" spans="1:3">
      <c r="A51" s="13" t="s">
        <v>2309</v>
      </c>
      <c r="B51" s="14" t="s">
        <v>369</v>
      </c>
      <c r="C51" s="13" t="s">
        <v>2299</v>
      </c>
    </row>
    <row r="52" spans="1:3">
      <c r="A52" s="13" t="s">
        <v>2309</v>
      </c>
      <c r="B52" s="14" t="s">
        <v>375</v>
      </c>
      <c r="C52" s="13" t="s">
        <v>2299</v>
      </c>
    </row>
    <row r="53" spans="1:3">
      <c r="A53" s="13" t="s">
        <v>2309</v>
      </c>
      <c r="B53" s="14" t="s">
        <v>380</v>
      </c>
      <c r="C53" s="13" t="s">
        <v>2299</v>
      </c>
    </row>
    <row r="54" spans="1:3">
      <c r="A54" s="13" t="s">
        <v>2309</v>
      </c>
      <c r="B54" s="14" t="s">
        <v>385</v>
      </c>
      <c r="C54" s="13" t="s">
        <v>2299</v>
      </c>
    </row>
    <row r="55" spans="1:3">
      <c r="A55" s="13" t="s">
        <v>2309</v>
      </c>
      <c r="B55" s="14" t="s">
        <v>388</v>
      </c>
      <c r="C55" s="13" t="s">
        <v>2299</v>
      </c>
    </row>
    <row r="56" spans="1:3">
      <c r="A56" s="13" t="s">
        <v>2309</v>
      </c>
      <c r="B56" s="14" t="s">
        <v>391</v>
      </c>
      <c r="C56" s="13" t="s">
        <v>2299</v>
      </c>
    </row>
    <row r="57" spans="1:3">
      <c r="A57" s="13" t="s">
        <v>2309</v>
      </c>
      <c r="B57" s="14" t="s">
        <v>396</v>
      </c>
      <c r="C57" s="13" t="s">
        <v>2299</v>
      </c>
    </row>
    <row r="58" spans="1:3">
      <c r="A58" s="13" t="s">
        <v>2309</v>
      </c>
      <c r="B58" s="14" t="s">
        <v>431</v>
      </c>
      <c r="C58" s="13" t="s">
        <v>2299</v>
      </c>
    </row>
    <row r="59" spans="1:3">
      <c r="A59" s="13" t="s">
        <v>2309</v>
      </c>
      <c r="B59" s="14" t="s">
        <v>441</v>
      </c>
      <c r="C59" s="13" t="s">
        <v>2299</v>
      </c>
    </row>
    <row r="60" spans="1:3">
      <c r="A60" s="13" t="s">
        <v>2309</v>
      </c>
      <c r="B60" s="14" t="s">
        <v>444</v>
      </c>
      <c r="C60" s="13" t="s">
        <v>2299</v>
      </c>
    </row>
    <row r="61" spans="1:3">
      <c r="A61" s="13" t="s">
        <v>2309</v>
      </c>
      <c r="B61" s="14" t="s">
        <v>448</v>
      </c>
      <c r="C61" s="13" t="s">
        <v>2299</v>
      </c>
    </row>
    <row r="62" spans="1:3">
      <c r="A62" s="13" t="s">
        <v>2309</v>
      </c>
      <c r="B62" s="14" t="s">
        <v>537</v>
      </c>
      <c r="C62" s="13" t="s">
        <v>2299</v>
      </c>
    </row>
    <row r="63" spans="1:3">
      <c r="A63" s="13" t="s">
        <v>2309</v>
      </c>
      <c r="B63" s="14" t="s">
        <v>541</v>
      </c>
      <c r="C63" s="13" t="s">
        <v>2299</v>
      </c>
    </row>
    <row r="64" spans="1:3">
      <c r="A64" s="13" t="s">
        <v>2311</v>
      </c>
      <c r="B64" s="14" t="s">
        <v>545</v>
      </c>
      <c r="C64" s="13" t="s">
        <v>1038</v>
      </c>
    </row>
    <row r="65" spans="1:3">
      <c r="A65" s="13" t="s">
        <v>2311</v>
      </c>
      <c r="B65" s="14" t="s">
        <v>550</v>
      </c>
      <c r="C65" s="13" t="s">
        <v>2310</v>
      </c>
    </row>
    <row r="66" spans="1:3">
      <c r="A66" s="13" t="s">
        <v>2311</v>
      </c>
      <c r="B66" s="14" t="s">
        <v>560</v>
      </c>
      <c r="C66" s="13" t="s">
        <v>571</v>
      </c>
    </row>
    <row r="67" spans="1:3">
      <c r="A67" s="13" t="s">
        <v>2311</v>
      </c>
      <c r="B67" s="14" t="s">
        <v>567</v>
      </c>
      <c r="C67" s="13" t="s">
        <v>2310</v>
      </c>
    </row>
    <row r="68" spans="1:3">
      <c r="A68" s="13" t="s">
        <v>2311</v>
      </c>
      <c r="B68" s="14" t="s">
        <v>578</v>
      </c>
      <c r="C68" s="13" t="s">
        <v>879</v>
      </c>
    </row>
    <row r="69" spans="1:3">
      <c r="A69" s="13" t="s">
        <v>2311</v>
      </c>
      <c r="B69" s="14" t="s">
        <v>583</v>
      </c>
      <c r="C69" s="13" t="s">
        <v>570</v>
      </c>
    </row>
    <row r="70" spans="1:3">
      <c r="A70" s="13" t="s">
        <v>2311</v>
      </c>
      <c r="B70" s="14" t="s">
        <v>587</v>
      </c>
      <c r="C70" s="13" t="s">
        <v>571</v>
      </c>
    </row>
    <row r="71" spans="1:3">
      <c r="A71" s="13" t="s">
        <v>2311</v>
      </c>
      <c r="B71" s="14" t="s">
        <v>589</v>
      </c>
      <c r="C71" s="13" t="s">
        <v>570</v>
      </c>
    </row>
    <row r="72" spans="1:3">
      <c r="A72" s="13" t="s">
        <v>2311</v>
      </c>
      <c r="B72" s="14" t="s">
        <v>595</v>
      </c>
      <c r="C72" s="13" t="s">
        <v>1038</v>
      </c>
    </row>
    <row r="73" spans="1:3">
      <c r="A73" s="13" t="s">
        <v>2311</v>
      </c>
      <c r="B73" s="14" t="s">
        <v>599</v>
      </c>
      <c r="C73" s="13" t="s">
        <v>570</v>
      </c>
    </row>
    <row r="74" spans="1:3">
      <c r="A74" s="13" t="s">
        <v>2311</v>
      </c>
      <c r="B74" s="14" t="s">
        <v>604</v>
      </c>
      <c r="C74" s="13" t="s">
        <v>571</v>
      </c>
    </row>
    <row r="75" spans="1:3">
      <c r="A75" s="13" t="s">
        <v>2311</v>
      </c>
      <c r="B75" s="14" t="s">
        <v>606</v>
      </c>
      <c r="C75" s="13" t="s">
        <v>571</v>
      </c>
    </row>
    <row r="76" spans="1:3">
      <c r="A76" s="13" t="s">
        <v>2311</v>
      </c>
      <c r="B76" s="14" t="s">
        <v>608</v>
      </c>
      <c r="C76" s="13" t="s">
        <v>570</v>
      </c>
    </row>
    <row r="77" spans="1:3">
      <c r="A77" s="13" t="s">
        <v>2311</v>
      </c>
      <c r="B77" s="14" t="s">
        <v>614</v>
      </c>
      <c r="C77" s="13" t="s">
        <v>570</v>
      </c>
    </row>
    <row r="78" spans="1:3">
      <c r="A78" s="13" t="s">
        <v>2311</v>
      </c>
      <c r="B78" s="14" t="s">
        <v>619</v>
      </c>
      <c r="C78" s="13" t="s">
        <v>554</v>
      </c>
    </row>
    <row r="79" spans="1:3">
      <c r="A79" s="13" t="s">
        <v>2311</v>
      </c>
      <c r="B79" s="14" t="s">
        <v>622</v>
      </c>
      <c r="C79" s="13" t="s">
        <v>570</v>
      </c>
    </row>
    <row r="80" spans="1:3">
      <c r="A80" s="13" t="s">
        <v>2311</v>
      </c>
      <c r="B80" s="14" t="s">
        <v>626</v>
      </c>
      <c r="C80" s="13" t="s">
        <v>570</v>
      </c>
    </row>
    <row r="81" spans="1:3">
      <c r="A81" s="13" t="s">
        <v>2311</v>
      </c>
      <c r="B81" s="14" t="s">
        <v>630</v>
      </c>
      <c r="C81" s="13" t="s">
        <v>570</v>
      </c>
    </row>
    <row r="82" spans="1:3">
      <c r="A82" s="13" t="s">
        <v>2311</v>
      </c>
      <c r="B82" s="14" t="s">
        <v>634</v>
      </c>
      <c r="C82" s="13" t="s">
        <v>570</v>
      </c>
    </row>
    <row r="83" spans="1:3">
      <c r="A83" s="13" t="s">
        <v>2311</v>
      </c>
      <c r="B83" s="14" t="s">
        <v>637</v>
      </c>
      <c r="C83" s="13" t="s">
        <v>1038</v>
      </c>
    </row>
    <row r="84" spans="1:3">
      <c r="A84" s="13" t="s">
        <v>2311</v>
      </c>
      <c r="B84" s="14" t="s">
        <v>642</v>
      </c>
      <c r="C84" s="13" t="s">
        <v>570</v>
      </c>
    </row>
    <row r="85" spans="1:3">
      <c r="A85" s="13" t="s">
        <v>2311</v>
      </c>
      <c r="B85" s="14" t="s">
        <v>645</v>
      </c>
      <c r="C85" s="13" t="s">
        <v>555</v>
      </c>
    </row>
    <row r="86" spans="1:3">
      <c r="A86" s="13" t="s">
        <v>2311</v>
      </c>
      <c r="B86" s="14" t="s">
        <v>649</v>
      </c>
      <c r="C86" s="13" t="s">
        <v>570</v>
      </c>
    </row>
    <row r="87" spans="1:3">
      <c r="A87" s="13" t="s">
        <v>2311</v>
      </c>
      <c r="B87" s="14" t="s">
        <v>652</v>
      </c>
      <c r="C87" s="13" t="s">
        <v>781</v>
      </c>
    </row>
    <row r="88" spans="1:3">
      <c r="A88" s="13" t="s">
        <v>2311</v>
      </c>
      <c r="B88" s="14" t="s">
        <v>656</v>
      </c>
      <c r="C88" s="13" t="s">
        <v>570</v>
      </c>
    </row>
    <row r="89" spans="1:3">
      <c r="A89" s="13" t="s">
        <v>2311</v>
      </c>
      <c r="B89" s="14" t="s">
        <v>659</v>
      </c>
      <c r="C89" s="13" t="s">
        <v>554</v>
      </c>
    </row>
    <row r="90" spans="1:3">
      <c r="A90" s="13" t="s">
        <v>2311</v>
      </c>
      <c r="B90" s="14" t="s">
        <v>662</v>
      </c>
      <c r="C90" s="13" t="s">
        <v>570</v>
      </c>
    </row>
    <row r="91" spans="1:3">
      <c r="A91" s="13" t="s">
        <v>2311</v>
      </c>
      <c r="B91" s="14" t="s">
        <v>666</v>
      </c>
      <c r="C91" s="13" t="s">
        <v>570</v>
      </c>
    </row>
    <row r="92" spans="1:3">
      <c r="A92" s="13" t="s">
        <v>2311</v>
      </c>
      <c r="B92" s="14" t="s">
        <v>668</v>
      </c>
      <c r="C92" s="13" t="s">
        <v>1038</v>
      </c>
    </row>
    <row r="93" spans="1:3">
      <c r="A93" s="13" t="s">
        <v>2311</v>
      </c>
      <c r="B93" s="14" t="s">
        <v>673</v>
      </c>
      <c r="C93" s="13" t="s">
        <v>570</v>
      </c>
    </row>
    <row r="94" spans="1:3">
      <c r="A94" s="13" t="s">
        <v>2311</v>
      </c>
      <c r="B94" s="14" t="s">
        <v>679</v>
      </c>
      <c r="C94" s="13" t="s">
        <v>570</v>
      </c>
    </row>
    <row r="95" spans="1:3">
      <c r="A95" s="13" t="s">
        <v>2311</v>
      </c>
      <c r="B95" s="14" t="s">
        <v>683</v>
      </c>
      <c r="C95" s="13" t="s">
        <v>570</v>
      </c>
    </row>
    <row r="96" spans="1:3">
      <c r="A96" s="13" t="s">
        <v>2311</v>
      </c>
      <c r="B96" s="14" t="s">
        <v>689</v>
      </c>
      <c r="C96" s="13" t="s">
        <v>781</v>
      </c>
    </row>
    <row r="97" spans="1:3">
      <c r="A97" s="13" t="s">
        <v>2311</v>
      </c>
      <c r="B97" s="14" t="s">
        <v>693</v>
      </c>
      <c r="C97" s="13" t="s">
        <v>879</v>
      </c>
    </row>
    <row r="98" spans="1:3">
      <c r="A98" s="13" t="s">
        <v>2311</v>
      </c>
      <c r="B98" s="14" t="s">
        <v>696</v>
      </c>
      <c r="C98" s="13" t="s">
        <v>554</v>
      </c>
    </row>
    <row r="99" spans="1:3">
      <c r="A99" s="13" t="s">
        <v>2311</v>
      </c>
      <c r="B99" s="14" t="s">
        <v>699</v>
      </c>
      <c r="C99" s="13" t="s">
        <v>554</v>
      </c>
    </row>
    <row r="100" spans="1:3">
      <c r="A100" s="13" t="s">
        <v>2311</v>
      </c>
      <c r="B100" s="14" t="s">
        <v>702</v>
      </c>
      <c r="C100" s="13" t="s">
        <v>554</v>
      </c>
    </row>
    <row r="101" spans="1:3">
      <c r="A101" s="13" t="s">
        <v>2311</v>
      </c>
      <c r="B101" s="14" t="s">
        <v>703</v>
      </c>
      <c r="C101" s="13" t="s">
        <v>1038</v>
      </c>
    </row>
    <row r="102" spans="1:3">
      <c r="A102" s="13" t="s">
        <v>2311</v>
      </c>
      <c r="B102" s="14" t="s">
        <v>708</v>
      </c>
      <c r="C102" s="13" t="s">
        <v>570</v>
      </c>
    </row>
    <row r="103" spans="1:3">
      <c r="A103" s="13" t="s">
        <v>2311</v>
      </c>
      <c r="B103" s="14" t="s">
        <v>717</v>
      </c>
      <c r="C103" s="13" t="s">
        <v>570</v>
      </c>
    </row>
    <row r="104" spans="1:3">
      <c r="A104" s="13" t="s">
        <v>2311</v>
      </c>
      <c r="B104" s="14" t="s">
        <v>723</v>
      </c>
      <c r="C104" s="13" t="s">
        <v>570</v>
      </c>
    </row>
    <row r="105" spans="1:3">
      <c r="A105" s="13" t="s">
        <v>2311</v>
      </c>
      <c r="B105" s="14" t="s">
        <v>728</v>
      </c>
      <c r="C105" s="13" t="s">
        <v>554</v>
      </c>
    </row>
    <row r="106" spans="1:3">
      <c r="A106" s="13" t="s">
        <v>2311</v>
      </c>
      <c r="B106" s="14" t="s">
        <v>735</v>
      </c>
      <c r="C106" s="13" t="s">
        <v>570</v>
      </c>
    </row>
    <row r="107" spans="1:3">
      <c r="A107" s="13" t="s">
        <v>2311</v>
      </c>
      <c r="B107" s="14" t="s">
        <v>737</v>
      </c>
      <c r="C107" s="13" t="s">
        <v>879</v>
      </c>
    </row>
    <row r="108" spans="1:3">
      <c r="A108" s="13" t="s">
        <v>2311</v>
      </c>
      <c r="B108" s="14" t="s">
        <v>741</v>
      </c>
      <c r="C108" s="13" t="s">
        <v>555</v>
      </c>
    </row>
    <row r="109" spans="1:3">
      <c r="A109" s="13" t="s">
        <v>2311</v>
      </c>
      <c r="B109" s="14" t="s">
        <v>743</v>
      </c>
      <c r="C109" s="13" t="s">
        <v>570</v>
      </c>
    </row>
    <row r="110" spans="1:3">
      <c r="A110" s="13" t="s">
        <v>2311</v>
      </c>
      <c r="B110" s="14" t="s">
        <v>748</v>
      </c>
      <c r="C110" s="13" t="s">
        <v>554</v>
      </c>
    </row>
    <row r="111" spans="1:3">
      <c r="A111" s="13" t="s">
        <v>2311</v>
      </c>
      <c r="B111" s="14" t="s">
        <v>753</v>
      </c>
      <c r="C111" s="13" t="s">
        <v>2310</v>
      </c>
    </row>
    <row r="112" spans="1:3">
      <c r="A112" s="13" t="s">
        <v>2311</v>
      </c>
      <c r="B112" s="14" t="s">
        <v>773</v>
      </c>
      <c r="C112" s="13" t="s">
        <v>781</v>
      </c>
    </row>
    <row r="113" spans="1:3">
      <c r="A113" s="13" t="s">
        <v>2312</v>
      </c>
      <c r="B113" s="14" t="s">
        <v>783</v>
      </c>
      <c r="C113" s="13" t="s">
        <v>570</v>
      </c>
    </row>
    <row r="114" spans="1:3">
      <c r="A114" s="13" t="s">
        <v>2312</v>
      </c>
      <c r="B114" s="14" t="s">
        <v>785</v>
      </c>
      <c r="C114" s="13" t="s">
        <v>570</v>
      </c>
    </row>
    <row r="115" spans="1:3">
      <c r="A115" s="13" t="s">
        <v>2312</v>
      </c>
      <c r="B115" s="14" t="s">
        <v>788</v>
      </c>
      <c r="C115" s="13" t="s">
        <v>570</v>
      </c>
    </row>
    <row r="116" spans="1:3">
      <c r="A116" s="13" t="s">
        <v>2312</v>
      </c>
      <c r="B116" s="14" t="s">
        <v>790</v>
      </c>
      <c r="C116" s="13" t="s">
        <v>879</v>
      </c>
    </row>
    <row r="117" spans="1:3">
      <c r="A117" s="13" t="s">
        <v>2312</v>
      </c>
      <c r="B117" s="14" t="s">
        <v>792</v>
      </c>
      <c r="C117" s="13" t="s">
        <v>555</v>
      </c>
    </row>
    <row r="118" spans="1:3">
      <c r="A118" s="13" t="s">
        <v>2312</v>
      </c>
      <c r="B118" s="14" t="s">
        <v>793</v>
      </c>
      <c r="C118" s="13" t="s">
        <v>570</v>
      </c>
    </row>
    <row r="119" spans="1:3">
      <c r="A119" s="13" t="s">
        <v>2312</v>
      </c>
      <c r="B119" s="14" t="s">
        <v>796</v>
      </c>
      <c r="C119" s="13" t="s">
        <v>781</v>
      </c>
    </row>
    <row r="120" spans="1:3">
      <c r="A120" s="13" t="s">
        <v>2312</v>
      </c>
      <c r="B120" s="14" t="s">
        <v>802</v>
      </c>
      <c r="C120" s="13" t="s">
        <v>554</v>
      </c>
    </row>
    <row r="121" spans="1:3">
      <c r="A121" s="13" t="s">
        <v>2312</v>
      </c>
      <c r="B121" s="14" t="s">
        <v>808</v>
      </c>
      <c r="C121" s="13" t="s">
        <v>554</v>
      </c>
    </row>
    <row r="122" spans="1:3">
      <c r="A122" s="13" t="s">
        <v>2312</v>
      </c>
      <c r="B122" s="14" t="s">
        <v>813</v>
      </c>
      <c r="C122" s="13" t="s">
        <v>1038</v>
      </c>
    </row>
    <row r="123" spans="1:3">
      <c r="A123" s="13" t="s">
        <v>2312</v>
      </c>
      <c r="B123" s="14" t="s">
        <v>829</v>
      </c>
      <c r="C123" s="13" t="s">
        <v>2310</v>
      </c>
    </row>
    <row r="124" spans="1:3">
      <c r="A124" s="13" t="s">
        <v>2312</v>
      </c>
      <c r="B124" s="14" t="s">
        <v>832</v>
      </c>
      <c r="C124" s="13" t="s">
        <v>879</v>
      </c>
    </row>
    <row r="125" spans="1:3">
      <c r="A125" s="13" t="s">
        <v>2312</v>
      </c>
      <c r="B125" s="14" t="s">
        <v>835</v>
      </c>
      <c r="C125" s="13" t="s">
        <v>570</v>
      </c>
    </row>
    <row r="126" spans="1:3">
      <c r="A126" s="13" t="s">
        <v>2312</v>
      </c>
      <c r="B126" s="14" t="s">
        <v>837</v>
      </c>
      <c r="C126" s="13" t="s">
        <v>570</v>
      </c>
    </row>
    <row r="127" spans="1:3">
      <c r="A127" s="13" t="s">
        <v>2312</v>
      </c>
      <c r="B127" s="14" t="s">
        <v>838</v>
      </c>
      <c r="C127" s="13" t="s">
        <v>555</v>
      </c>
    </row>
    <row r="128" spans="1:3">
      <c r="A128" s="13" t="s">
        <v>2312</v>
      </c>
      <c r="B128" s="14" t="s">
        <v>840</v>
      </c>
      <c r="C128" s="13" t="s">
        <v>570</v>
      </c>
    </row>
    <row r="129" spans="1:3">
      <c r="A129" s="13" t="s">
        <v>2312</v>
      </c>
      <c r="B129" s="14" t="s">
        <v>842</v>
      </c>
      <c r="C129" s="13" t="s">
        <v>570</v>
      </c>
    </row>
    <row r="130" spans="1:3">
      <c r="A130" s="13" t="s">
        <v>2312</v>
      </c>
      <c r="B130" s="14" t="s">
        <v>846</v>
      </c>
      <c r="C130" s="13" t="s">
        <v>570</v>
      </c>
    </row>
    <row r="131" spans="1:3">
      <c r="A131" s="13" t="s">
        <v>2312</v>
      </c>
      <c r="B131" s="14" t="s">
        <v>847</v>
      </c>
      <c r="C131" s="13" t="s">
        <v>570</v>
      </c>
    </row>
    <row r="132" spans="1:3">
      <c r="A132" s="13" t="s">
        <v>2312</v>
      </c>
      <c r="B132" s="14" t="s">
        <v>850</v>
      </c>
      <c r="C132" s="13" t="s">
        <v>554</v>
      </c>
    </row>
    <row r="133" spans="1:3">
      <c r="A133" s="13" t="s">
        <v>2312</v>
      </c>
      <c r="B133" s="14" t="s">
        <v>853</v>
      </c>
      <c r="C133" s="13" t="s">
        <v>570</v>
      </c>
    </row>
    <row r="134" spans="1:3">
      <c r="A134" s="13" t="s">
        <v>2312</v>
      </c>
      <c r="B134" s="14" t="s">
        <v>857</v>
      </c>
      <c r="C134" s="13" t="s">
        <v>1038</v>
      </c>
    </row>
    <row r="135" spans="1:3">
      <c r="A135" s="13" t="s">
        <v>2312</v>
      </c>
      <c r="B135" s="14" t="s">
        <v>861</v>
      </c>
      <c r="C135" s="13" t="s">
        <v>879</v>
      </c>
    </row>
    <row r="136" spans="1:3">
      <c r="A136" s="13" t="s">
        <v>2312</v>
      </c>
      <c r="B136" s="14" t="s">
        <v>865</v>
      </c>
      <c r="C136" s="13" t="s">
        <v>571</v>
      </c>
    </row>
    <row r="137" spans="1:3">
      <c r="A137" s="13" t="s">
        <v>2312</v>
      </c>
      <c r="B137" s="14" t="s">
        <v>866</v>
      </c>
      <c r="C137" s="13" t="s">
        <v>879</v>
      </c>
    </row>
    <row r="138" spans="1:3">
      <c r="A138" s="13" t="s">
        <v>2312</v>
      </c>
      <c r="B138" s="14" t="s">
        <v>869</v>
      </c>
      <c r="C138" s="13" t="s">
        <v>570</v>
      </c>
    </row>
    <row r="139" spans="1:3">
      <c r="A139" s="13" t="s">
        <v>2313</v>
      </c>
      <c r="B139" s="14" t="s">
        <v>876</v>
      </c>
      <c r="C139" s="13" t="s">
        <v>2310</v>
      </c>
    </row>
    <row r="140" spans="1:3">
      <c r="A140" s="13" t="s">
        <v>2313</v>
      </c>
      <c r="B140" s="14" t="s">
        <v>882</v>
      </c>
      <c r="C140" s="13" t="s">
        <v>571</v>
      </c>
    </row>
    <row r="141" spans="1:3">
      <c r="A141" s="13" t="s">
        <v>2313</v>
      </c>
      <c r="B141" s="14" t="s">
        <v>883</v>
      </c>
      <c r="C141" s="13" t="s">
        <v>879</v>
      </c>
    </row>
    <row r="142" spans="1:3">
      <c r="A142" s="13" t="s">
        <v>2313</v>
      </c>
      <c r="B142" s="14" t="s">
        <v>886</v>
      </c>
      <c r="C142" s="13" t="s">
        <v>1038</v>
      </c>
    </row>
    <row r="143" spans="1:3">
      <c r="A143" s="13" t="s">
        <v>2313</v>
      </c>
      <c r="B143" s="14" t="s">
        <v>890</v>
      </c>
      <c r="C143" s="13" t="s">
        <v>571</v>
      </c>
    </row>
    <row r="144" spans="1:3">
      <c r="A144" s="13" t="s">
        <v>2313</v>
      </c>
      <c r="B144" s="14" t="s">
        <v>894</v>
      </c>
      <c r="C144" s="13" t="s">
        <v>570</v>
      </c>
    </row>
    <row r="145" spans="1:3">
      <c r="A145" s="13" t="s">
        <v>2313</v>
      </c>
      <c r="B145" s="14" t="s">
        <v>897</v>
      </c>
      <c r="C145" s="13" t="s">
        <v>570</v>
      </c>
    </row>
    <row r="146" spans="1:3">
      <c r="A146" s="13" t="s">
        <v>2313</v>
      </c>
      <c r="B146" s="14" t="s">
        <v>898</v>
      </c>
      <c r="C146" s="13" t="s">
        <v>570</v>
      </c>
    </row>
    <row r="147" spans="1:3">
      <c r="A147" s="13" t="s">
        <v>2313</v>
      </c>
      <c r="B147" s="14" t="s">
        <v>899</v>
      </c>
      <c r="C147" s="13" t="s">
        <v>1038</v>
      </c>
    </row>
    <row r="148" spans="1:3">
      <c r="A148" s="13" t="s">
        <v>2313</v>
      </c>
      <c r="B148" s="14" t="s">
        <v>906</v>
      </c>
      <c r="C148" s="13" t="s">
        <v>879</v>
      </c>
    </row>
    <row r="149" spans="1:3">
      <c r="A149" s="13" t="s">
        <v>2313</v>
      </c>
      <c r="B149" s="14" t="s">
        <v>909</v>
      </c>
      <c r="C149" s="13" t="s">
        <v>1038</v>
      </c>
    </row>
    <row r="150" spans="1:3">
      <c r="A150" s="13" t="s">
        <v>2313</v>
      </c>
      <c r="B150" s="14" t="s">
        <v>913</v>
      </c>
      <c r="C150" s="13" t="s">
        <v>570</v>
      </c>
    </row>
    <row r="151" spans="1:3">
      <c r="A151" s="13" t="s">
        <v>2314</v>
      </c>
      <c r="B151" s="14" t="s">
        <v>919</v>
      </c>
      <c r="C151" s="13" t="s">
        <v>570</v>
      </c>
    </row>
    <row r="152" spans="1:3">
      <c r="A152" s="13" t="s">
        <v>2314</v>
      </c>
      <c r="B152" s="14" t="s">
        <v>925</v>
      </c>
      <c r="C152" s="13" t="s">
        <v>1038</v>
      </c>
    </row>
    <row r="153" spans="1:3">
      <c r="A153" s="13" t="s">
        <v>2314</v>
      </c>
      <c r="B153" s="14" t="s">
        <v>928</v>
      </c>
      <c r="C153" s="13" t="s">
        <v>2310</v>
      </c>
    </row>
    <row r="154" spans="1:3">
      <c r="A154" s="13" t="s">
        <v>2314</v>
      </c>
      <c r="B154" s="14" t="s">
        <v>936</v>
      </c>
      <c r="C154" s="13" t="s">
        <v>781</v>
      </c>
    </row>
    <row r="155" spans="1:3">
      <c r="A155" s="13" t="s">
        <v>2314</v>
      </c>
      <c r="B155" s="14" t="s">
        <v>944</v>
      </c>
      <c r="C155" s="13" t="s">
        <v>570</v>
      </c>
    </row>
    <row r="156" spans="1:3">
      <c r="A156" s="13" t="s">
        <v>2314</v>
      </c>
      <c r="B156" s="14" t="s">
        <v>948</v>
      </c>
      <c r="C156" s="13" t="s">
        <v>570</v>
      </c>
    </row>
    <row r="157" spans="1:3">
      <c r="A157" s="13" t="s">
        <v>2314</v>
      </c>
      <c r="B157" s="14" t="s">
        <v>954</v>
      </c>
      <c r="C157" s="13" t="s">
        <v>1038</v>
      </c>
    </row>
    <row r="158" spans="1:3">
      <c r="A158" s="13" t="s">
        <v>2314</v>
      </c>
      <c r="B158" s="14" t="s">
        <v>956</v>
      </c>
      <c r="C158" s="13" t="s">
        <v>879</v>
      </c>
    </row>
    <row r="159" spans="1:3">
      <c r="A159" s="13" t="s">
        <v>2314</v>
      </c>
      <c r="B159" s="14" t="s">
        <v>960</v>
      </c>
      <c r="C159" s="13" t="s">
        <v>570</v>
      </c>
    </row>
    <row r="160" spans="1:3">
      <c r="A160" s="13" t="s">
        <v>2315</v>
      </c>
      <c r="B160" s="14" t="s">
        <v>975</v>
      </c>
      <c r="C160" s="13" t="s">
        <v>879</v>
      </c>
    </row>
    <row r="161" spans="1:3">
      <c r="A161" s="13" t="s">
        <v>2315</v>
      </c>
      <c r="B161" s="14" t="s">
        <v>979</v>
      </c>
      <c r="C161" s="13" t="s">
        <v>879</v>
      </c>
    </row>
    <row r="162" spans="1:3">
      <c r="A162" s="13" t="s">
        <v>2315</v>
      </c>
      <c r="B162" s="14" t="s">
        <v>982</v>
      </c>
      <c r="C162" s="13" t="s">
        <v>570</v>
      </c>
    </row>
    <row r="163" spans="1:3">
      <c r="A163" s="13" t="s">
        <v>2315</v>
      </c>
      <c r="B163" s="14" t="s">
        <v>987</v>
      </c>
      <c r="C163" s="13" t="s">
        <v>879</v>
      </c>
    </row>
    <row r="164" spans="1:3">
      <c r="A164" s="13" t="s">
        <v>2315</v>
      </c>
      <c r="B164" s="14" t="s">
        <v>991</v>
      </c>
      <c r="C164" s="13" t="s">
        <v>1038</v>
      </c>
    </row>
    <row r="165" spans="1:3">
      <c r="A165" s="13" t="s">
        <v>2315</v>
      </c>
      <c r="B165" s="14" t="s">
        <v>994</v>
      </c>
      <c r="C165" s="13" t="s">
        <v>2310</v>
      </c>
    </row>
    <row r="166" spans="1:3">
      <c r="A166" s="13" t="s">
        <v>2316</v>
      </c>
      <c r="B166" s="14" t="s">
        <v>1010</v>
      </c>
      <c r="C166" s="13" t="s">
        <v>570</v>
      </c>
    </row>
    <row r="167" spans="1:3">
      <c r="A167" s="13" t="s">
        <v>2316</v>
      </c>
      <c r="B167" s="14" t="s">
        <v>1014</v>
      </c>
      <c r="C167" s="13" t="s">
        <v>1038</v>
      </c>
    </row>
    <row r="168" spans="1:3">
      <c r="A168" s="13" t="s">
        <v>2316</v>
      </c>
      <c r="B168" s="14" t="s">
        <v>1018</v>
      </c>
      <c r="C168" s="13" t="s">
        <v>571</v>
      </c>
    </row>
    <row r="169" spans="1:3">
      <c r="A169" s="13" t="s">
        <v>2316</v>
      </c>
      <c r="B169" s="14" t="s">
        <v>1019</v>
      </c>
      <c r="C169" s="13" t="s">
        <v>1038</v>
      </c>
    </row>
    <row r="170" spans="1:3">
      <c r="A170" s="13" t="s">
        <v>2316</v>
      </c>
      <c r="B170" s="14" t="s">
        <v>1025</v>
      </c>
      <c r="C170" s="13" t="s">
        <v>2310</v>
      </c>
    </row>
    <row r="171" spans="1:3">
      <c r="A171" s="13" t="s">
        <v>2316</v>
      </c>
      <c r="B171" s="14" t="s">
        <v>1049</v>
      </c>
      <c r="C171" s="13" t="s">
        <v>555</v>
      </c>
    </row>
    <row r="172" spans="1:3">
      <c r="A172" s="13" t="s">
        <v>2317</v>
      </c>
      <c r="B172" s="14" t="s">
        <v>1062</v>
      </c>
      <c r="C172" s="13" t="s">
        <v>2310</v>
      </c>
    </row>
    <row r="173" spans="1:3">
      <c r="A173" s="13" t="s">
        <v>2317</v>
      </c>
      <c r="B173" s="14" t="s">
        <v>1070</v>
      </c>
      <c r="C173" s="13" t="s">
        <v>2310</v>
      </c>
    </row>
    <row r="174" spans="1:3">
      <c r="A174" s="13" t="s">
        <v>2317</v>
      </c>
      <c r="B174" s="14" t="s">
        <v>1078</v>
      </c>
      <c r="C174" s="13" t="s">
        <v>1038</v>
      </c>
    </row>
    <row r="175" spans="1:3">
      <c r="A175" s="13" t="s">
        <v>2317</v>
      </c>
      <c r="B175" s="14" t="s">
        <v>1081</v>
      </c>
      <c r="C175" s="13" t="s">
        <v>2310</v>
      </c>
    </row>
    <row r="176" spans="1:3">
      <c r="A176" s="13" t="s">
        <v>2317</v>
      </c>
      <c r="B176" s="14" t="s">
        <v>1085</v>
      </c>
      <c r="C176" s="13" t="s">
        <v>1038</v>
      </c>
    </row>
    <row r="177" spans="1:3">
      <c r="A177" s="13" t="s">
        <v>2317</v>
      </c>
      <c r="B177" s="14" t="s">
        <v>1088</v>
      </c>
      <c r="C177" s="13" t="s">
        <v>571</v>
      </c>
    </row>
    <row r="178" spans="1:3">
      <c r="A178" s="13" t="s">
        <v>2317</v>
      </c>
      <c r="B178" s="14" t="s">
        <v>1089</v>
      </c>
      <c r="C178" s="13" t="s">
        <v>570</v>
      </c>
    </row>
    <row r="179" spans="1:3">
      <c r="A179" s="13" t="s">
        <v>2317</v>
      </c>
      <c r="B179" s="14" t="s">
        <v>1095</v>
      </c>
      <c r="C179" s="13" t="s">
        <v>570</v>
      </c>
    </row>
    <row r="180" spans="1:3">
      <c r="A180" s="13" t="s">
        <v>2317</v>
      </c>
      <c r="B180" s="14" t="s">
        <v>1106</v>
      </c>
      <c r="C180" s="13" t="s">
        <v>570</v>
      </c>
    </row>
    <row r="181" spans="1:3">
      <c r="A181" s="13" t="s">
        <v>2317</v>
      </c>
      <c r="B181" s="14" t="s">
        <v>1116</v>
      </c>
      <c r="C181" s="13" t="s">
        <v>570</v>
      </c>
    </row>
    <row r="182" spans="1:3">
      <c r="A182" s="13" t="s">
        <v>2317</v>
      </c>
      <c r="B182" s="14" t="s">
        <v>1126</v>
      </c>
      <c r="C182" s="13" t="s">
        <v>2310</v>
      </c>
    </row>
    <row r="183" spans="1:3">
      <c r="A183" s="13" t="s">
        <v>2317</v>
      </c>
      <c r="B183" s="14" t="s">
        <v>1136</v>
      </c>
      <c r="C183" s="13" t="s">
        <v>2310</v>
      </c>
    </row>
    <row r="184" spans="1:3">
      <c r="A184" s="13" t="s">
        <v>2317</v>
      </c>
      <c r="B184" s="14" t="s">
        <v>1144</v>
      </c>
      <c r="C184" s="13" t="s">
        <v>2318</v>
      </c>
    </row>
    <row r="185" spans="1:3">
      <c r="A185" s="13" t="s">
        <v>2317</v>
      </c>
      <c r="B185" s="14" t="s">
        <v>1148</v>
      </c>
      <c r="C185" s="13" t="s">
        <v>570</v>
      </c>
    </row>
    <row r="186" spans="1:3">
      <c r="A186" s="13" t="s">
        <v>2317</v>
      </c>
      <c r="B186" s="14" t="s">
        <v>1153</v>
      </c>
      <c r="C186" s="13" t="s">
        <v>554</v>
      </c>
    </row>
    <row r="187" spans="1:3">
      <c r="A187" s="13" t="s">
        <v>2317</v>
      </c>
      <c r="B187" s="14" t="s">
        <v>1155</v>
      </c>
      <c r="C187" s="13" t="s">
        <v>554</v>
      </c>
    </row>
    <row r="188" spans="1:3">
      <c r="A188" s="13" t="s">
        <v>2317</v>
      </c>
      <c r="B188" s="14" t="s">
        <v>1157</v>
      </c>
      <c r="C188" s="13" t="s">
        <v>554</v>
      </c>
    </row>
    <row r="189" spans="1:3">
      <c r="A189" s="13" t="s">
        <v>2317</v>
      </c>
      <c r="B189" s="14" t="s">
        <v>1159</v>
      </c>
      <c r="C189" s="13" t="s">
        <v>879</v>
      </c>
    </row>
    <row r="190" spans="1:3">
      <c r="A190" s="13" t="s">
        <v>2317</v>
      </c>
      <c r="B190" s="14" t="s">
        <v>1162</v>
      </c>
      <c r="C190" s="13" t="s">
        <v>554</v>
      </c>
    </row>
    <row r="191" spans="1:3">
      <c r="A191" s="13" t="s">
        <v>2317</v>
      </c>
      <c r="B191" s="14" t="s">
        <v>1164</v>
      </c>
      <c r="C191" s="13" t="s">
        <v>554</v>
      </c>
    </row>
    <row r="192" spans="1:3">
      <c r="A192" s="13" t="s">
        <v>2317</v>
      </c>
      <c r="B192" s="14" t="s">
        <v>1165</v>
      </c>
      <c r="C192" s="13" t="s">
        <v>554</v>
      </c>
    </row>
    <row r="193" spans="1:3">
      <c r="A193" s="13" t="s">
        <v>2317</v>
      </c>
      <c r="B193" s="14" t="s">
        <v>1167</v>
      </c>
      <c r="C193" s="13" t="s">
        <v>879</v>
      </c>
    </row>
    <row r="194" spans="1:3">
      <c r="A194" s="13" t="s">
        <v>2317</v>
      </c>
      <c r="B194" s="14" t="s">
        <v>1170</v>
      </c>
      <c r="C194" s="13" t="s">
        <v>554</v>
      </c>
    </row>
    <row r="195" spans="1:3">
      <c r="A195" s="13" t="s">
        <v>2317</v>
      </c>
      <c r="B195" s="14" t="s">
        <v>1172</v>
      </c>
      <c r="C195" s="13" t="s">
        <v>554</v>
      </c>
    </row>
    <row r="196" spans="1:3">
      <c r="A196" s="13" t="s">
        <v>2317</v>
      </c>
      <c r="B196" s="14" t="s">
        <v>1173</v>
      </c>
      <c r="C196" s="13" t="s">
        <v>554</v>
      </c>
    </row>
    <row r="197" spans="1:3">
      <c r="A197" s="13" t="s">
        <v>2317</v>
      </c>
      <c r="B197" s="14" t="s">
        <v>1174</v>
      </c>
      <c r="C197" s="13" t="s">
        <v>879</v>
      </c>
    </row>
    <row r="198" spans="1:3">
      <c r="A198" s="13" t="s">
        <v>2317</v>
      </c>
      <c r="B198" s="14" t="s">
        <v>1177</v>
      </c>
      <c r="C198" s="13" t="s">
        <v>554</v>
      </c>
    </row>
    <row r="199" spans="1:3">
      <c r="A199" s="13" t="s">
        <v>2317</v>
      </c>
      <c r="B199" s="14" t="s">
        <v>1179</v>
      </c>
      <c r="C199" s="13" t="s">
        <v>554</v>
      </c>
    </row>
    <row r="200" spans="1:3">
      <c r="A200" s="13" t="s">
        <v>2317</v>
      </c>
      <c r="B200" s="14" t="s">
        <v>1180</v>
      </c>
      <c r="C200" s="13" t="s">
        <v>554</v>
      </c>
    </row>
    <row r="201" spans="1:3">
      <c r="A201" s="13" t="s">
        <v>2317</v>
      </c>
      <c r="B201" s="14" t="s">
        <v>1182</v>
      </c>
      <c r="C201" s="13" t="s">
        <v>879</v>
      </c>
    </row>
    <row r="202" spans="1:3">
      <c r="A202" s="13" t="s">
        <v>2317</v>
      </c>
      <c r="B202" s="14" t="s">
        <v>1185</v>
      </c>
      <c r="C202" s="13" t="s">
        <v>570</v>
      </c>
    </row>
    <row r="203" spans="1:3">
      <c r="A203" s="13" t="s">
        <v>2317</v>
      </c>
      <c r="B203" s="14" t="s">
        <v>1195</v>
      </c>
      <c r="C203" s="13" t="s">
        <v>570</v>
      </c>
    </row>
    <row r="204" spans="1:3">
      <c r="A204" s="13" t="s">
        <v>2317</v>
      </c>
      <c r="B204" s="14" t="s">
        <v>1198</v>
      </c>
      <c r="C204" s="13" t="s">
        <v>879</v>
      </c>
    </row>
    <row r="205" spans="1:3">
      <c r="A205" s="13" t="s">
        <v>2317</v>
      </c>
      <c r="B205" s="14" t="s">
        <v>1200</v>
      </c>
      <c r="C205" s="13" t="s">
        <v>570</v>
      </c>
    </row>
    <row r="206" spans="1:3">
      <c r="A206" s="13" t="s">
        <v>2317</v>
      </c>
      <c r="B206" s="14" t="s">
        <v>1203</v>
      </c>
      <c r="C206" s="13" t="s">
        <v>570</v>
      </c>
    </row>
    <row r="207" spans="1:3">
      <c r="A207" s="13" t="s">
        <v>2317</v>
      </c>
      <c r="B207" s="14" t="s">
        <v>1208</v>
      </c>
      <c r="C207" s="13" t="s">
        <v>570</v>
      </c>
    </row>
    <row r="208" spans="1:3">
      <c r="A208" s="13" t="s">
        <v>2317</v>
      </c>
      <c r="B208" s="14" t="s">
        <v>1210</v>
      </c>
      <c r="C208" s="13" t="s">
        <v>570</v>
      </c>
    </row>
    <row r="209" spans="1:3">
      <c r="A209" s="13" t="s">
        <v>2317</v>
      </c>
      <c r="B209" s="14" t="s">
        <v>1211</v>
      </c>
      <c r="C209" s="13" t="s">
        <v>570</v>
      </c>
    </row>
    <row r="210" spans="1:3">
      <c r="A210" s="13" t="s">
        <v>2317</v>
      </c>
      <c r="B210" s="14" t="s">
        <v>1212</v>
      </c>
      <c r="C210" s="13" t="s">
        <v>570</v>
      </c>
    </row>
    <row r="211" spans="1:3">
      <c r="A211" s="13" t="s">
        <v>2317</v>
      </c>
      <c r="B211" s="14" t="s">
        <v>1215</v>
      </c>
      <c r="C211" s="13" t="s">
        <v>1038</v>
      </c>
    </row>
    <row r="212" spans="1:3">
      <c r="A212" s="13" t="s">
        <v>2317</v>
      </c>
      <c r="B212" s="14" t="s">
        <v>1221</v>
      </c>
      <c r="C212" s="13" t="s">
        <v>879</v>
      </c>
    </row>
    <row r="213" spans="1:3">
      <c r="A213" s="13" t="s">
        <v>2317</v>
      </c>
      <c r="B213" s="14" t="s">
        <v>1224</v>
      </c>
      <c r="C213" s="13" t="s">
        <v>879</v>
      </c>
    </row>
    <row r="214" spans="1:3">
      <c r="A214" s="13" t="s">
        <v>2317</v>
      </c>
      <c r="B214" s="14" t="s">
        <v>1226</v>
      </c>
      <c r="C214" s="13" t="s">
        <v>879</v>
      </c>
    </row>
    <row r="215" spans="1:3">
      <c r="A215" s="13" t="s">
        <v>2317</v>
      </c>
      <c r="B215" s="14" t="s">
        <v>1228</v>
      </c>
      <c r="C215" s="13" t="s">
        <v>2310</v>
      </c>
    </row>
    <row r="216" spans="1:3">
      <c r="A216" s="13" t="s">
        <v>2317</v>
      </c>
      <c r="B216" s="14" t="s">
        <v>1233</v>
      </c>
      <c r="C216" s="13" t="s">
        <v>2310</v>
      </c>
    </row>
    <row r="217" spans="1:3">
      <c r="A217" s="13" t="s">
        <v>2317</v>
      </c>
      <c r="B217" s="14" t="s">
        <v>1238</v>
      </c>
      <c r="C217" s="13" t="s">
        <v>1038</v>
      </c>
    </row>
    <row r="218" spans="1:3">
      <c r="A218" s="13" t="s">
        <v>2317</v>
      </c>
      <c r="B218" s="14" t="s">
        <v>1241</v>
      </c>
      <c r="C218" s="13" t="s">
        <v>571</v>
      </c>
    </row>
    <row r="219" spans="1:3">
      <c r="A219" s="13" t="s">
        <v>2317</v>
      </c>
      <c r="B219" s="14" t="s">
        <v>1242</v>
      </c>
      <c r="C219" s="13" t="s">
        <v>571</v>
      </c>
    </row>
    <row r="220" spans="1:3">
      <c r="A220" s="13" t="s">
        <v>2317</v>
      </c>
      <c r="B220" s="14" t="s">
        <v>1243</v>
      </c>
      <c r="C220" s="13" t="s">
        <v>570</v>
      </c>
    </row>
    <row r="221" spans="1:3">
      <c r="A221" s="13" t="s">
        <v>2317</v>
      </c>
      <c r="B221" s="14" t="s">
        <v>1249</v>
      </c>
      <c r="C221" s="13" t="s">
        <v>570</v>
      </c>
    </row>
    <row r="222" spans="1:3">
      <c r="A222" s="13" t="s">
        <v>2317</v>
      </c>
      <c r="B222" s="14" t="s">
        <v>1256</v>
      </c>
      <c r="C222" s="13" t="s">
        <v>2310</v>
      </c>
    </row>
    <row r="223" spans="1:3">
      <c r="A223" s="13" t="s">
        <v>2317</v>
      </c>
      <c r="B223" s="14" t="s">
        <v>1269</v>
      </c>
      <c r="C223" s="13" t="s">
        <v>570</v>
      </c>
    </row>
    <row r="224" spans="1:3">
      <c r="A224" s="13" t="s">
        <v>2317</v>
      </c>
      <c r="B224" s="14" t="s">
        <v>1274</v>
      </c>
      <c r="C224" s="13" t="s">
        <v>2310</v>
      </c>
    </row>
    <row r="225" spans="1:3">
      <c r="A225" s="13" t="s">
        <v>2317</v>
      </c>
      <c r="B225" s="14" t="s">
        <v>1287</v>
      </c>
      <c r="C225" s="13" t="s">
        <v>1038</v>
      </c>
    </row>
    <row r="226" spans="1:3">
      <c r="A226" s="13" t="s">
        <v>2317</v>
      </c>
      <c r="B226" s="14" t="s">
        <v>1291</v>
      </c>
      <c r="C226" s="13" t="s">
        <v>2318</v>
      </c>
    </row>
    <row r="227" spans="1:3">
      <c r="A227" s="13" t="s">
        <v>2317</v>
      </c>
      <c r="B227" s="14" t="s">
        <v>1293</v>
      </c>
      <c r="C227" s="13" t="s">
        <v>570</v>
      </c>
    </row>
    <row r="228" spans="1:3">
      <c r="A228" s="13" t="s">
        <v>2317</v>
      </c>
      <c r="B228" s="14" t="s">
        <v>1298</v>
      </c>
      <c r="C228" s="13" t="s">
        <v>879</v>
      </c>
    </row>
    <row r="229" spans="1:3">
      <c r="A229" s="13" t="s">
        <v>2317</v>
      </c>
      <c r="B229" s="14" t="s">
        <v>1301</v>
      </c>
      <c r="C229" s="13" t="s">
        <v>879</v>
      </c>
    </row>
    <row r="230" spans="1:3">
      <c r="A230" s="13" t="s">
        <v>2317</v>
      </c>
      <c r="B230" s="14" t="s">
        <v>1303</v>
      </c>
      <c r="C230" s="13" t="s">
        <v>879</v>
      </c>
    </row>
    <row r="231" spans="1:3">
      <c r="A231" s="13" t="s">
        <v>2317</v>
      </c>
      <c r="B231" s="14" t="s">
        <v>1305</v>
      </c>
      <c r="C231" s="13" t="s">
        <v>1038</v>
      </c>
    </row>
    <row r="232" spans="1:3">
      <c r="A232" s="13" t="s">
        <v>2317</v>
      </c>
      <c r="B232" s="14" t="s">
        <v>1308</v>
      </c>
      <c r="C232" s="13" t="s">
        <v>1038</v>
      </c>
    </row>
    <row r="233" spans="1:3">
      <c r="A233" s="13" t="s">
        <v>2317</v>
      </c>
      <c r="B233" s="14" t="s">
        <v>1311</v>
      </c>
      <c r="C233" s="13" t="s">
        <v>1038</v>
      </c>
    </row>
    <row r="234" spans="1:3">
      <c r="A234" s="13" t="s">
        <v>2319</v>
      </c>
      <c r="B234" s="14" t="s">
        <v>1314</v>
      </c>
      <c r="C234" s="13" t="s">
        <v>570</v>
      </c>
    </row>
    <row r="235" spans="1:3">
      <c r="A235" s="13" t="s">
        <v>2319</v>
      </c>
      <c r="B235" s="14" t="s">
        <v>1318</v>
      </c>
      <c r="C235" s="13" t="s">
        <v>570</v>
      </c>
    </row>
    <row r="236" spans="1:3">
      <c r="A236" s="13" t="s">
        <v>2319</v>
      </c>
      <c r="B236" s="14" t="s">
        <v>1323</v>
      </c>
      <c r="C236" s="13" t="s">
        <v>570</v>
      </c>
    </row>
    <row r="237" spans="1:3">
      <c r="A237" s="13" t="s">
        <v>2319</v>
      </c>
      <c r="B237" s="14" t="s">
        <v>1328</v>
      </c>
      <c r="C237" s="13" t="s">
        <v>570</v>
      </c>
    </row>
    <row r="238" spans="1:3">
      <c r="A238" s="13" t="s">
        <v>2319</v>
      </c>
      <c r="B238" s="14" t="s">
        <v>1331</v>
      </c>
      <c r="C238" s="13" t="s">
        <v>1038</v>
      </c>
    </row>
    <row r="239" spans="1:3">
      <c r="A239" s="13" t="s">
        <v>2319</v>
      </c>
      <c r="B239" s="14" t="s">
        <v>1336</v>
      </c>
      <c r="C239" s="13" t="s">
        <v>555</v>
      </c>
    </row>
    <row r="240" spans="1:3">
      <c r="A240" s="13" t="s">
        <v>2320</v>
      </c>
      <c r="B240" s="14" t="s">
        <v>1339</v>
      </c>
      <c r="C240" s="13" t="s">
        <v>2310</v>
      </c>
    </row>
    <row r="241" spans="1:3">
      <c r="A241" s="13" t="s">
        <v>2320</v>
      </c>
      <c r="B241" s="14" t="s">
        <v>1347</v>
      </c>
      <c r="C241" s="13" t="s">
        <v>1038</v>
      </c>
    </row>
    <row r="242" spans="1:3">
      <c r="A242" s="13" t="s">
        <v>2320</v>
      </c>
      <c r="B242" s="14" t="s">
        <v>1351</v>
      </c>
      <c r="C242" s="13" t="s">
        <v>570</v>
      </c>
    </row>
    <row r="243" spans="1:3">
      <c r="A243" s="13" t="s">
        <v>2320</v>
      </c>
      <c r="B243" s="14" t="s">
        <v>1357</v>
      </c>
      <c r="C243" s="13" t="s">
        <v>570</v>
      </c>
    </row>
    <row r="244" spans="1:3">
      <c r="A244" s="13" t="s">
        <v>2320</v>
      </c>
      <c r="B244" s="14" t="s">
        <v>1361</v>
      </c>
      <c r="C244" s="13" t="s">
        <v>1038</v>
      </c>
    </row>
    <row r="245" spans="1:3">
      <c r="A245" s="13" t="s">
        <v>2320</v>
      </c>
      <c r="B245" s="14" t="s">
        <v>1364</v>
      </c>
      <c r="C245" s="13" t="s">
        <v>555</v>
      </c>
    </row>
    <row r="246" spans="1:3">
      <c r="A246" s="13" t="s">
        <v>2320</v>
      </c>
      <c r="B246" s="14" t="s">
        <v>1367</v>
      </c>
      <c r="C246" s="13" t="s">
        <v>570</v>
      </c>
    </row>
    <row r="247" spans="1:3">
      <c r="A247" s="13" t="s">
        <v>2320</v>
      </c>
      <c r="B247" s="14" t="s">
        <v>1369</v>
      </c>
      <c r="C247" s="13" t="s">
        <v>555</v>
      </c>
    </row>
    <row r="248" spans="1:3">
      <c r="A248" s="13" t="s">
        <v>2320</v>
      </c>
      <c r="B248" s="14" t="s">
        <v>1372</v>
      </c>
      <c r="C248" s="13" t="s">
        <v>570</v>
      </c>
    </row>
    <row r="249" spans="1:3">
      <c r="A249" s="13" t="s">
        <v>2320</v>
      </c>
      <c r="B249" s="14" t="s">
        <v>1377</v>
      </c>
      <c r="C249" s="13" t="s">
        <v>571</v>
      </c>
    </row>
    <row r="250" spans="1:3">
      <c r="A250" s="13" t="s">
        <v>2320</v>
      </c>
      <c r="B250" s="14" t="s">
        <v>1378</v>
      </c>
      <c r="C250" s="13" t="s">
        <v>879</v>
      </c>
    </row>
    <row r="251" spans="1:3">
      <c r="A251" s="13" t="s">
        <v>2320</v>
      </c>
      <c r="B251" s="14" t="s">
        <v>1382</v>
      </c>
      <c r="C251" s="13" t="s">
        <v>1038</v>
      </c>
    </row>
    <row r="252" spans="1:3">
      <c r="A252" s="13" t="s">
        <v>2320</v>
      </c>
      <c r="B252" s="14" t="s">
        <v>1386</v>
      </c>
      <c r="C252" s="13" t="s">
        <v>570</v>
      </c>
    </row>
    <row r="253" spans="1:3">
      <c r="A253" s="13" t="s">
        <v>2321</v>
      </c>
      <c r="B253" s="14" t="s">
        <v>1392</v>
      </c>
      <c r="C253" s="13" t="s">
        <v>1038</v>
      </c>
    </row>
    <row r="254" spans="1:3">
      <c r="A254" s="13" t="s">
        <v>2321</v>
      </c>
      <c r="B254" s="14" t="s">
        <v>1406</v>
      </c>
      <c r="C254" s="13" t="s">
        <v>570</v>
      </c>
    </row>
    <row r="255" spans="1:3">
      <c r="A255" s="13" t="s">
        <v>2321</v>
      </c>
      <c r="B255" s="14" t="s">
        <v>1411</v>
      </c>
      <c r="C255" s="13" t="s">
        <v>554</v>
      </c>
    </row>
    <row r="256" spans="1:3">
      <c r="A256" s="13" t="s">
        <v>2321</v>
      </c>
      <c r="B256" s="14" t="s">
        <v>1413</v>
      </c>
      <c r="C256" s="13" t="s">
        <v>555</v>
      </c>
    </row>
    <row r="257" spans="1:3">
      <c r="A257" s="13" t="s">
        <v>2321</v>
      </c>
      <c r="B257" s="14" t="s">
        <v>1416</v>
      </c>
      <c r="C257" s="13" t="s">
        <v>2310</v>
      </c>
    </row>
    <row r="258" spans="1:3">
      <c r="A258" s="13" t="s">
        <v>2321</v>
      </c>
      <c r="B258" s="14" t="s">
        <v>1431</v>
      </c>
      <c r="C258" s="13" t="s">
        <v>2310</v>
      </c>
    </row>
    <row r="259" spans="1:3">
      <c r="A259" s="13" t="s">
        <v>2321</v>
      </c>
      <c r="B259" s="14" t="s">
        <v>1438</v>
      </c>
      <c r="C259" s="13" t="s">
        <v>570</v>
      </c>
    </row>
    <row r="260" spans="1:3">
      <c r="A260" s="13" t="s">
        <v>2321</v>
      </c>
      <c r="B260" s="14" t="s">
        <v>1445</v>
      </c>
      <c r="C260" s="13" t="s">
        <v>570</v>
      </c>
    </row>
    <row r="261" spans="1:3">
      <c r="A261" s="13" t="s">
        <v>2321</v>
      </c>
      <c r="B261" s="14" t="s">
        <v>1452</v>
      </c>
      <c r="C261" s="13" t="s">
        <v>570</v>
      </c>
    </row>
    <row r="262" spans="1:3">
      <c r="A262" s="13" t="s">
        <v>2321</v>
      </c>
      <c r="B262" s="14" t="s">
        <v>1457</v>
      </c>
      <c r="C262" s="13" t="s">
        <v>570</v>
      </c>
    </row>
    <row r="263" spans="1:3">
      <c r="A263" s="13" t="s">
        <v>2321</v>
      </c>
      <c r="B263" s="14" t="s">
        <v>1461</v>
      </c>
      <c r="C263" s="13" t="s">
        <v>2310</v>
      </c>
    </row>
    <row r="264" spans="1:3">
      <c r="A264" s="13" t="s">
        <v>2321</v>
      </c>
      <c r="B264" s="14" t="s">
        <v>1468</v>
      </c>
      <c r="C264" s="13" t="s">
        <v>570</v>
      </c>
    </row>
    <row r="265" spans="1:3">
      <c r="A265" s="13" t="s">
        <v>2322</v>
      </c>
      <c r="B265" s="14" t="s">
        <v>1472</v>
      </c>
      <c r="C265" s="13" t="s">
        <v>571</v>
      </c>
    </row>
    <row r="266" spans="1:3">
      <c r="A266" s="13" t="s">
        <v>2322</v>
      </c>
      <c r="B266" s="14" t="s">
        <v>1473</v>
      </c>
      <c r="C266" s="13" t="s">
        <v>570</v>
      </c>
    </row>
    <row r="267" spans="1:3">
      <c r="A267" s="13" t="s">
        <v>2322</v>
      </c>
      <c r="B267" s="14" t="s">
        <v>1476</v>
      </c>
      <c r="C267" s="13" t="s">
        <v>879</v>
      </c>
    </row>
    <row r="268" spans="1:3">
      <c r="A268" s="13" t="s">
        <v>2322</v>
      </c>
      <c r="B268" s="14" t="s">
        <v>1479</v>
      </c>
      <c r="C268" s="13" t="s">
        <v>1038</v>
      </c>
    </row>
    <row r="269" spans="1:3">
      <c r="A269" s="13" t="s">
        <v>2323</v>
      </c>
      <c r="B269" s="14" t="s">
        <v>1484</v>
      </c>
      <c r="C269" s="13" t="s">
        <v>1038</v>
      </c>
    </row>
    <row r="270" spans="1:3">
      <c r="A270" s="13" t="s">
        <v>2323</v>
      </c>
      <c r="B270" s="14" t="s">
        <v>1488</v>
      </c>
      <c r="C270" s="13" t="s">
        <v>570</v>
      </c>
    </row>
    <row r="271" spans="1:3">
      <c r="A271" s="13" t="s">
        <v>2323</v>
      </c>
      <c r="B271" s="14" t="s">
        <v>1492</v>
      </c>
      <c r="C271" s="13" t="s">
        <v>570</v>
      </c>
    </row>
    <row r="272" spans="1:3">
      <c r="A272" s="13" t="s">
        <v>2323</v>
      </c>
      <c r="B272" s="14" t="s">
        <v>1496</v>
      </c>
      <c r="C272" s="13" t="s">
        <v>570</v>
      </c>
    </row>
    <row r="273" spans="1:3">
      <c r="A273" s="13" t="s">
        <v>2323</v>
      </c>
      <c r="B273" s="14" t="s">
        <v>1498</v>
      </c>
      <c r="C273" s="13" t="s">
        <v>570</v>
      </c>
    </row>
    <row r="274" spans="1:3">
      <c r="A274" s="13" t="s">
        <v>2324</v>
      </c>
      <c r="B274" s="14" t="s">
        <v>1501</v>
      </c>
      <c r="C274" s="13" t="s">
        <v>570</v>
      </c>
    </row>
    <row r="275" spans="1:3">
      <c r="A275" s="13" t="s">
        <v>2324</v>
      </c>
      <c r="B275" s="14" t="s">
        <v>1505</v>
      </c>
      <c r="C275" s="13" t="s">
        <v>570</v>
      </c>
    </row>
    <row r="276" spans="1:3">
      <c r="A276" s="13" t="s">
        <v>2324</v>
      </c>
      <c r="B276" s="14" t="s">
        <v>1513</v>
      </c>
      <c r="C276" s="13" t="s">
        <v>570</v>
      </c>
    </row>
    <row r="277" spans="1:3">
      <c r="A277" s="13" t="s">
        <v>2324</v>
      </c>
      <c r="B277" s="14" t="s">
        <v>1516</v>
      </c>
      <c r="C277" s="13" t="s">
        <v>570</v>
      </c>
    </row>
    <row r="278" spans="1:3">
      <c r="A278" s="13" t="s">
        <v>2324</v>
      </c>
      <c r="B278" s="14" t="s">
        <v>1518</v>
      </c>
      <c r="C278" s="13" t="s">
        <v>570</v>
      </c>
    </row>
    <row r="279" spans="1:3">
      <c r="A279" s="13" t="s">
        <v>2324</v>
      </c>
      <c r="B279" s="14" t="s">
        <v>1520</v>
      </c>
      <c r="C279" s="13" t="s">
        <v>570</v>
      </c>
    </row>
    <row r="280" spans="1:3">
      <c r="A280" s="13" t="s">
        <v>2324</v>
      </c>
      <c r="B280" s="14" t="s">
        <v>1522</v>
      </c>
      <c r="C280" s="13" t="s">
        <v>570</v>
      </c>
    </row>
    <row r="281" spans="1:3">
      <c r="A281" s="13" t="s">
        <v>2325</v>
      </c>
      <c r="B281" s="14" t="s">
        <v>1525</v>
      </c>
      <c r="C281" s="13" t="s">
        <v>571</v>
      </c>
    </row>
    <row r="282" spans="1:3">
      <c r="A282" s="13" t="s">
        <v>2325</v>
      </c>
      <c r="B282" s="14" t="s">
        <v>1530</v>
      </c>
      <c r="C282" s="13" t="s">
        <v>2310</v>
      </c>
    </row>
    <row r="283" spans="1:3">
      <c r="A283" s="13" t="s">
        <v>2325</v>
      </c>
      <c r="B283" s="14" t="s">
        <v>1535</v>
      </c>
      <c r="C283" s="13" t="s">
        <v>879</v>
      </c>
    </row>
    <row r="284" spans="1:3">
      <c r="A284" s="13" t="s">
        <v>2325</v>
      </c>
      <c r="B284" s="14" t="s">
        <v>1539</v>
      </c>
      <c r="C284" s="13" t="s">
        <v>879</v>
      </c>
    </row>
    <row r="285" spans="1:3">
      <c r="A285" s="13" t="s">
        <v>2325</v>
      </c>
      <c r="B285" s="14" t="s">
        <v>1542</v>
      </c>
      <c r="C285" s="13" t="s">
        <v>570</v>
      </c>
    </row>
    <row r="286" spans="1:3">
      <c r="A286" s="13" t="s">
        <v>2325</v>
      </c>
      <c r="B286" s="14" t="s">
        <v>1547</v>
      </c>
      <c r="C286" s="13" t="s">
        <v>879</v>
      </c>
    </row>
    <row r="287" spans="1:3">
      <c r="A287" s="13" t="s">
        <v>2325</v>
      </c>
      <c r="B287" s="14" t="s">
        <v>1550</v>
      </c>
      <c r="C287" s="13" t="s">
        <v>570</v>
      </c>
    </row>
    <row r="288" spans="1:3">
      <c r="A288" s="13" t="s">
        <v>2326</v>
      </c>
      <c r="B288" s="14" t="s">
        <v>1553</v>
      </c>
      <c r="C288" s="13" t="s">
        <v>571</v>
      </c>
    </row>
    <row r="289" spans="1:3">
      <c r="A289" s="13" t="s">
        <v>2326</v>
      </c>
      <c r="B289" s="14" t="s">
        <v>1556</v>
      </c>
      <c r="C289" s="13" t="s">
        <v>570</v>
      </c>
    </row>
    <row r="290" spans="1:3">
      <c r="A290" s="13" t="s">
        <v>2326</v>
      </c>
      <c r="B290" s="14" t="s">
        <v>1559</v>
      </c>
      <c r="C290" s="13" t="s">
        <v>570</v>
      </c>
    </row>
    <row r="291" spans="1:3">
      <c r="A291" s="13" t="s">
        <v>2326</v>
      </c>
      <c r="B291" s="14" t="s">
        <v>1562</v>
      </c>
      <c r="C291" s="13" t="s">
        <v>570</v>
      </c>
    </row>
    <row r="292" spans="1:3">
      <c r="A292" s="13" t="s">
        <v>2326</v>
      </c>
      <c r="B292" s="14" t="s">
        <v>1565</v>
      </c>
      <c r="C292" s="13" t="s">
        <v>570</v>
      </c>
    </row>
    <row r="293" spans="1:3">
      <c r="A293" s="13" t="s">
        <v>2326</v>
      </c>
      <c r="B293" s="14" t="s">
        <v>1572</v>
      </c>
      <c r="C293" s="13" t="s">
        <v>570</v>
      </c>
    </row>
    <row r="294" spans="1:3">
      <c r="A294" s="13" t="s">
        <v>2327</v>
      </c>
      <c r="B294" s="14" t="s">
        <v>1575</v>
      </c>
      <c r="C294" s="13" t="s">
        <v>1038</v>
      </c>
    </row>
    <row r="295" spans="1:3">
      <c r="A295" s="13" t="s">
        <v>2327</v>
      </c>
      <c r="B295" s="14" t="s">
        <v>1582</v>
      </c>
      <c r="C295" s="13" t="s">
        <v>1038</v>
      </c>
    </row>
    <row r="296" spans="1:3">
      <c r="A296" s="13" t="s">
        <v>2327</v>
      </c>
      <c r="B296" s="14" t="s">
        <v>1588</v>
      </c>
      <c r="C296" s="13" t="s">
        <v>1038</v>
      </c>
    </row>
    <row r="297" spans="1:3">
      <c r="A297" s="13" t="s">
        <v>2327</v>
      </c>
      <c r="B297" s="14" t="s">
        <v>1594</v>
      </c>
      <c r="C297" s="13" t="s">
        <v>1038</v>
      </c>
    </row>
    <row r="298" spans="1:3">
      <c r="A298" s="13" t="s">
        <v>2327</v>
      </c>
      <c r="B298" s="14" t="s">
        <v>1600</v>
      </c>
      <c r="C298" s="13" t="s">
        <v>554</v>
      </c>
    </row>
    <row r="299" spans="1:3">
      <c r="A299" s="13" t="s">
        <v>2327</v>
      </c>
      <c r="B299" s="14" t="s">
        <v>1602</v>
      </c>
      <c r="C299" s="13" t="s">
        <v>554</v>
      </c>
    </row>
    <row r="300" spans="1:3">
      <c r="A300" s="13" t="s">
        <v>2327</v>
      </c>
      <c r="B300" s="14" t="s">
        <v>1604</v>
      </c>
      <c r="C300" s="13" t="s">
        <v>1038</v>
      </c>
    </row>
    <row r="301" spans="1:3">
      <c r="A301" s="13" t="s">
        <v>2327</v>
      </c>
      <c r="B301" s="14" t="s">
        <v>1607</v>
      </c>
      <c r="C301" s="13" t="s">
        <v>555</v>
      </c>
    </row>
    <row r="302" spans="1:3">
      <c r="A302" s="13" t="s">
        <v>2328</v>
      </c>
      <c r="B302" s="14" t="s">
        <v>1622</v>
      </c>
      <c r="C302" s="13" t="s">
        <v>570</v>
      </c>
    </row>
    <row r="303" spans="1:3">
      <c r="A303" s="13" t="s">
        <v>2328</v>
      </c>
      <c r="B303" s="14" t="s">
        <v>1639</v>
      </c>
      <c r="C303" s="13" t="s">
        <v>2310</v>
      </c>
    </row>
    <row r="304" spans="1:3">
      <c r="A304" s="13" t="s">
        <v>2328</v>
      </c>
      <c r="B304" s="14" t="s">
        <v>1647</v>
      </c>
      <c r="C304" s="13" t="s">
        <v>2310</v>
      </c>
    </row>
    <row r="305" spans="1:3">
      <c r="A305" s="13" t="s">
        <v>2329</v>
      </c>
      <c r="B305" s="14" t="s">
        <v>1654</v>
      </c>
      <c r="C305" s="13" t="s">
        <v>570</v>
      </c>
    </row>
    <row r="306" spans="1:3">
      <c r="A306" s="13" t="s">
        <v>2329</v>
      </c>
      <c r="B306" s="14" t="s">
        <v>1664</v>
      </c>
      <c r="C306" s="13" t="s">
        <v>570</v>
      </c>
    </row>
    <row r="307" spans="1:3">
      <c r="A307" s="13" t="s">
        <v>2329</v>
      </c>
      <c r="B307" s="14" t="s">
        <v>1672</v>
      </c>
      <c r="C307" s="13" t="s">
        <v>570</v>
      </c>
    </row>
    <row r="308" spans="1:3">
      <c r="A308" s="13" t="s">
        <v>2329</v>
      </c>
      <c r="B308" s="14" t="s">
        <v>1679</v>
      </c>
      <c r="C308" s="13" t="s">
        <v>570</v>
      </c>
    </row>
    <row r="309" spans="1:3">
      <c r="A309" s="13" t="s">
        <v>2329</v>
      </c>
      <c r="B309" s="14" t="s">
        <v>1686</v>
      </c>
      <c r="C309" s="13" t="s">
        <v>2310</v>
      </c>
    </row>
    <row r="310" spans="1:3">
      <c r="A310" s="13" t="s">
        <v>2329</v>
      </c>
      <c r="B310" s="14" t="s">
        <v>1824</v>
      </c>
      <c r="C310" s="13" t="s">
        <v>570</v>
      </c>
    </row>
    <row r="311" spans="1:3">
      <c r="A311" s="13" t="s">
        <v>2329</v>
      </c>
      <c r="B311" s="14" t="s">
        <v>1828</v>
      </c>
      <c r="C311" s="13" t="s">
        <v>570</v>
      </c>
    </row>
    <row r="312" spans="1:3">
      <c r="A312" s="13" t="s">
        <v>2330</v>
      </c>
      <c r="B312" s="14" t="s">
        <v>1847</v>
      </c>
      <c r="C312" s="13" t="s">
        <v>571</v>
      </c>
    </row>
    <row r="313" spans="1:3">
      <c r="A313" s="13" t="s">
        <v>2330</v>
      </c>
      <c r="B313" s="14" t="s">
        <v>1849</v>
      </c>
      <c r="C313" s="13" t="s">
        <v>879</v>
      </c>
    </row>
    <row r="314" spans="1:3">
      <c r="A314" s="13" t="s">
        <v>2330</v>
      </c>
      <c r="B314" s="14" t="s">
        <v>1870</v>
      </c>
      <c r="C314" s="13" t="s">
        <v>571</v>
      </c>
    </row>
    <row r="315" spans="1:3">
      <c r="A315" s="13" t="s">
        <v>2330</v>
      </c>
      <c r="B315" s="14" t="s">
        <v>1872</v>
      </c>
      <c r="C315" s="13" t="s">
        <v>879</v>
      </c>
    </row>
    <row r="316" spans="1:3">
      <c r="A316" s="13" t="s">
        <v>2330</v>
      </c>
      <c r="B316" s="14" t="s">
        <v>1881</v>
      </c>
      <c r="C316" s="13" t="s">
        <v>571</v>
      </c>
    </row>
    <row r="317" spans="1:3">
      <c r="A317" s="13" t="s">
        <v>2330</v>
      </c>
      <c r="B317" s="14" t="s">
        <v>1883</v>
      </c>
      <c r="C317" s="13" t="s">
        <v>879</v>
      </c>
    </row>
    <row r="318" spans="1:3">
      <c r="A318" s="13" t="s">
        <v>2330</v>
      </c>
      <c r="B318" s="14" t="s">
        <v>1892</v>
      </c>
      <c r="C318" s="13" t="s">
        <v>2310</v>
      </c>
    </row>
    <row r="319" spans="1:3">
      <c r="A319" s="13" t="s">
        <v>2330</v>
      </c>
      <c r="B319" s="14" t="s">
        <v>1901</v>
      </c>
      <c r="C319" s="13" t="s">
        <v>570</v>
      </c>
    </row>
    <row r="320" spans="1:3">
      <c r="A320" s="13" t="s">
        <v>2330</v>
      </c>
      <c r="B320" s="14" t="s">
        <v>1938</v>
      </c>
      <c r="C320" s="13" t="s">
        <v>555</v>
      </c>
    </row>
    <row r="321" spans="1:3">
      <c r="A321" s="13" t="s">
        <v>2330</v>
      </c>
      <c r="B321" s="14" t="s">
        <v>1944</v>
      </c>
      <c r="C321" s="13" t="s">
        <v>1038</v>
      </c>
    </row>
    <row r="322" spans="1:3">
      <c r="A322" s="13" t="s">
        <v>2330</v>
      </c>
      <c r="B322" s="14" t="s">
        <v>1948</v>
      </c>
      <c r="C322" s="13" t="s">
        <v>570</v>
      </c>
    </row>
    <row r="323" spans="1:3">
      <c r="A323" s="13" t="s">
        <v>2330</v>
      </c>
      <c r="B323" s="14" t="s">
        <v>1960</v>
      </c>
      <c r="C323" s="13" t="s">
        <v>554</v>
      </c>
    </row>
    <row r="324" spans="1:3">
      <c r="A324" s="13" t="s">
        <v>2330</v>
      </c>
      <c r="B324" s="14" t="s">
        <v>1963</v>
      </c>
      <c r="C324" s="13" t="s">
        <v>1038</v>
      </c>
    </row>
    <row r="325" spans="1:3">
      <c r="A325" s="13" t="s">
        <v>2330</v>
      </c>
      <c r="B325" s="14" t="s">
        <v>1970</v>
      </c>
      <c r="C325" s="13" t="s">
        <v>879</v>
      </c>
    </row>
    <row r="326" spans="1:3">
      <c r="A326" s="13" t="s">
        <v>2330</v>
      </c>
      <c r="B326" s="14" t="s">
        <v>1973</v>
      </c>
      <c r="C326" s="13" t="s">
        <v>2310</v>
      </c>
    </row>
    <row r="327" spans="1:3">
      <c r="A327" s="13" t="s">
        <v>2330</v>
      </c>
      <c r="B327" s="14" t="s">
        <v>1981</v>
      </c>
      <c r="C327" s="13" t="s">
        <v>555</v>
      </c>
    </row>
    <row r="328" spans="1:3">
      <c r="A328" s="13" t="s">
        <v>2330</v>
      </c>
      <c r="B328" s="14" t="s">
        <v>1992</v>
      </c>
      <c r="C328" s="13" t="s">
        <v>571</v>
      </c>
    </row>
    <row r="329" spans="1:3">
      <c r="A329" s="13" t="s">
        <v>2330</v>
      </c>
      <c r="B329" s="14" t="s">
        <v>1997</v>
      </c>
      <c r="C329" s="13" t="s">
        <v>570</v>
      </c>
    </row>
    <row r="330" spans="1:3">
      <c r="A330" s="13" t="s">
        <v>2330</v>
      </c>
      <c r="B330" s="14" t="s">
        <v>2008</v>
      </c>
      <c r="C330" s="13" t="s">
        <v>570</v>
      </c>
    </row>
    <row r="331" spans="1:3">
      <c r="A331" s="13" t="s">
        <v>2330</v>
      </c>
      <c r="B331" s="14" t="s">
        <v>2013</v>
      </c>
      <c r="C331" s="13" t="s">
        <v>879</v>
      </c>
    </row>
    <row r="332" spans="1:3">
      <c r="A332" s="13" t="s">
        <v>2330</v>
      </c>
      <c r="B332" s="14" t="s">
        <v>2023</v>
      </c>
      <c r="C332" s="13" t="s">
        <v>570</v>
      </c>
    </row>
    <row r="333" spans="1:3">
      <c r="A333" s="13" t="s">
        <v>2330</v>
      </c>
      <c r="B333" s="14" t="s">
        <v>2043</v>
      </c>
      <c r="C333" s="13" t="s">
        <v>571</v>
      </c>
    </row>
    <row r="334" spans="1:3">
      <c r="A334" s="13" t="s">
        <v>2330</v>
      </c>
      <c r="B334" s="14" t="s">
        <v>2045</v>
      </c>
      <c r="C334" s="13" t="s">
        <v>570</v>
      </c>
    </row>
    <row r="335" spans="1:3">
      <c r="A335" s="13" t="s">
        <v>2330</v>
      </c>
      <c r="B335" s="14" t="s">
        <v>2049</v>
      </c>
      <c r="C335" s="13" t="s">
        <v>570</v>
      </c>
    </row>
    <row r="336" spans="1:3">
      <c r="A336" s="13" t="s">
        <v>2330</v>
      </c>
      <c r="B336" s="14" t="s">
        <v>2051</v>
      </c>
      <c r="C336" s="13" t="s">
        <v>879</v>
      </c>
    </row>
    <row r="337" spans="1:3">
      <c r="A337" s="13" t="s">
        <v>2330</v>
      </c>
      <c r="B337" s="14" t="s">
        <v>2053</v>
      </c>
      <c r="C337" s="13" t="s">
        <v>570</v>
      </c>
    </row>
    <row r="338" spans="1:3">
      <c r="A338" s="13" t="s">
        <v>2330</v>
      </c>
      <c r="B338" s="14" t="s">
        <v>2063</v>
      </c>
      <c r="C338" s="13" t="s">
        <v>571</v>
      </c>
    </row>
    <row r="339" spans="1:3">
      <c r="A339" s="13" t="s">
        <v>2330</v>
      </c>
      <c r="B339" s="14" t="s">
        <v>2065</v>
      </c>
      <c r="C339" s="13" t="s">
        <v>570</v>
      </c>
    </row>
    <row r="340" spans="1:3">
      <c r="A340" s="13" t="s">
        <v>2330</v>
      </c>
      <c r="B340" s="14" t="s">
        <v>2069</v>
      </c>
      <c r="C340" s="13" t="s">
        <v>570</v>
      </c>
    </row>
    <row r="341" spans="1:3">
      <c r="A341" s="13" t="s">
        <v>2330</v>
      </c>
      <c r="B341" s="14" t="s">
        <v>2071</v>
      </c>
      <c r="C341" s="13" t="s">
        <v>879</v>
      </c>
    </row>
    <row r="342" spans="1:3">
      <c r="A342" s="13" t="s">
        <v>2330</v>
      </c>
      <c r="B342" s="14" t="s">
        <v>2073</v>
      </c>
      <c r="C342" s="13" t="s">
        <v>570</v>
      </c>
    </row>
    <row r="343" spans="1:3">
      <c r="A343" s="13" t="s">
        <v>2330</v>
      </c>
      <c r="B343" s="14" t="s">
        <v>2083</v>
      </c>
      <c r="C343" s="13" t="s">
        <v>571</v>
      </c>
    </row>
    <row r="344" spans="1:3">
      <c r="A344" s="13" t="s">
        <v>2330</v>
      </c>
      <c r="B344" s="14" t="s">
        <v>2085</v>
      </c>
      <c r="C344" s="13" t="s">
        <v>570</v>
      </c>
    </row>
    <row r="345" spans="1:3">
      <c r="A345" s="13" t="s">
        <v>2330</v>
      </c>
      <c r="B345" s="14" t="s">
        <v>2089</v>
      </c>
      <c r="C345" s="13" t="s">
        <v>570</v>
      </c>
    </row>
    <row r="346" spans="1:3">
      <c r="A346" s="13" t="s">
        <v>2330</v>
      </c>
      <c r="B346" s="14" t="s">
        <v>2091</v>
      </c>
      <c r="C346" s="13" t="s">
        <v>879</v>
      </c>
    </row>
    <row r="347" spans="1:3">
      <c r="A347" s="13" t="s">
        <v>2330</v>
      </c>
      <c r="B347" s="14" t="s">
        <v>2093</v>
      </c>
      <c r="C347" s="13" t="s">
        <v>570</v>
      </c>
    </row>
    <row r="348" spans="1:3">
      <c r="A348" s="13" t="s">
        <v>2330</v>
      </c>
      <c r="B348" s="14" t="s">
        <v>2103</v>
      </c>
      <c r="C348" s="13" t="s">
        <v>781</v>
      </c>
    </row>
    <row r="349" spans="1:3">
      <c r="A349" s="13" t="s">
        <v>2330</v>
      </c>
      <c r="B349" s="14" t="s">
        <v>2131</v>
      </c>
      <c r="C349" s="13" t="s">
        <v>781</v>
      </c>
    </row>
    <row r="350" spans="1:3">
      <c r="A350" s="13" t="s">
        <v>2330</v>
      </c>
      <c r="B350" s="14" t="s">
        <v>2133</v>
      </c>
      <c r="C350" s="13" t="s">
        <v>781</v>
      </c>
    </row>
    <row r="351" spans="1:3">
      <c r="A351" s="13" t="s">
        <v>2330</v>
      </c>
      <c r="B351" s="14" t="s">
        <v>2136</v>
      </c>
      <c r="C351" s="13" t="s">
        <v>781</v>
      </c>
    </row>
    <row r="352" spans="1:3">
      <c r="A352" s="13" t="s">
        <v>2330</v>
      </c>
      <c r="B352" s="14" t="s">
        <v>2150</v>
      </c>
      <c r="C352" s="13" t="s">
        <v>554</v>
      </c>
    </row>
    <row r="353" spans="1:3">
      <c r="A353" s="13" t="s">
        <v>2330</v>
      </c>
      <c r="B353" s="14" t="s">
        <v>2155</v>
      </c>
      <c r="C353" s="13" t="s">
        <v>570</v>
      </c>
    </row>
    <row r="354" spans="1:3">
      <c r="A354" s="13" t="s">
        <v>2330</v>
      </c>
      <c r="B354" s="14" t="s">
        <v>2159</v>
      </c>
      <c r="C354" s="13" t="s">
        <v>570</v>
      </c>
    </row>
    <row r="355" spans="1:3">
      <c r="A355" s="13" t="s">
        <v>2330</v>
      </c>
      <c r="B355" s="14" t="s">
        <v>2161</v>
      </c>
      <c r="C355" s="13" t="s">
        <v>879</v>
      </c>
    </row>
    <row r="356" spans="1:3">
      <c r="A356" s="13" t="s">
        <v>2330</v>
      </c>
      <c r="B356" s="14" t="s">
        <v>2163</v>
      </c>
      <c r="C356" s="13" t="s">
        <v>570</v>
      </c>
    </row>
    <row r="357" spans="1:3">
      <c r="A357" s="13" t="s">
        <v>2330</v>
      </c>
      <c r="B357" s="14" t="s">
        <v>2173</v>
      </c>
      <c r="C357" s="13" t="s">
        <v>554</v>
      </c>
    </row>
    <row r="358" spans="1:3">
      <c r="A358" s="13" t="s">
        <v>2330</v>
      </c>
      <c r="B358" s="14" t="s">
        <v>2176</v>
      </c>
      <c r="C358" s="13" t="s">
        <v>570</v>
      </c>
    </row>
    <row r="359" spans="1:3">
      <c r="A359" s="13" t="s">
        <v>2330</v>
      </c>
      <c r="B359" s="14" t="s">
        <v>2180</v>
      </c>
      <c r="C359" s="13" t="s">
        <v>570</v>
      </c>
    </row>
    <row r="360" spans="1:3">
      <c r="A360" s="13" t="s">
        <v>2330</v>
      </c>
      <c r="B360" s="14" t="s">
        <v>2182</v>
      </c>
      <c r="C360" s="13" t="s">
        <v>879</v>
      </c>
    </row>
    <row r="361" spans="1:3">
      <c r="A361" s="13" t="s">
        <v>2330</v>
      </c>
      <c r="B361" s="14" t="s">
        <v>2184</v>
      </c>
      <c r="C361" s="13" t="s">
        <v>570</v>
      </c>
    </row>
    <row r="362" spans="1:3">
      <c r="A362" s="13" t="s">
        <v>2330</v>
      </c>
      <c r="B362" s="14" t="s">
        <v>2194</v>
      </c>
      <c r="C362" s="13" t="s">
        <v>570</v>
      </c>
    </row>
    <row r="363" spans="1:3">
      <c r="A363" s="13" t="s">
        <v>2330</v>
      </c>
      <c r="B363" s="14" t="s">
        <v>2198</v>
      </c>
      <c r="C363" s="13" t="s">
        <v>570</v>
      </c>
    </row>
    <row r="364" spans="1:3">
      <c r="A364" s="13" t="s">
        <v>2330</v>
      </c>
      <c r="B364" s="14" t="s">
        <v>2200</v>
      </c>
      <c r="C364" s="13" t="s">
        <v>879</v>
      </c>
    </row>
    <row r="365" spans="1:3">
      <c r="A365" s="13" t="s">
        <v>2330</v>
      </c>
      <c r="B365" s="14" t="s">
        <v>2202</v>
      </c>
      <c r="C365" s="13" t="s">
        <v>570</v>
      </c>
    </row>
    <row r="366" spans="1:3">
      <c r="A366" s="13" t="s">
        <v>2330</v>
      </c>
      <c r="B366" s="14" t="s">
        <v>2212</v>
      </c>
      <c r="C366" s="13" t="s">
        <v>781</v>
      </c>
    </row>
    <row r="367" spans="1:3">
      <c r="A367" s="13" t="s">
        <v>2330</v>
      </c>
      <c r="B367" s="14" t="s">
        <v>2236</v>
      </c>
      <c r="C367" s="13" t="s">
        <v>781</v>
      </c>
    </row>
    <row r="368" spans="1:3">
      <c r="A368" s="13" t="s">
        <v>2330</v>
      </c>
      <c r="B368" s="14" t="s">
        <v>2238</v>
      </c>
      <c r="C368" s="13" t="s">
        <v>781</v>
      </c>
    </row>
    <row r="369" spans="1:3">
      <c r="A369" s="13" t="s">
        <v>2330</v>
      </c>
      <c r="B369" s="14" t="s">
        <v>2239</v>
      </c>
      <c r="C369" s="13" t="s">
        <v>781</v>
      </c>
    </row>
    <row r="370" spans="1:3">
      <c r="A370" s="13" t="s">
        <v>2330</v>
      </c>
      <c r="B370" s="14" t="s">
        <v>2246</v>
      </c>
      <c r="C370" s="13" t="s">
        <v>570</v>
      </c>
    </row>
    <row r="371" spans="1:3">
      <c r="A371" s="13" t="s">
        <v>2330</v>
      </c>
      <c r="B371" s="14" t="s">
        <v>2251</v>
      </c>
      <c r="C371" s="13" t="s">
        <v>570</v>
      </c>
    </row>
    <row r="372" spans="1:3">
      <c r="A372" s="13" t="s">
        <v>2330</v>
      </c>
      <c r="B372" s="14" t="s">
        <v>2255</v>
      </c>
      <c r="C372" s="13" t="s">
        <v>554</v>
      </c>
    </row>
    <row r="373" spans="1:3">
      <c r="A373" s="13" t="s">
        <v>2330</v>
      </c>
      <c r="B373" s="14" t="s">
        <v>2257</v>
      </c>
      <c r="C373" s="13" t="s">
        <v>781</v>
      </c>
    </row>
    <row r="374" spans="1:3">
      <c r="A374" s="13" t="s">
        <v>2331</v>
      </c>
      <c r="B374" s="14" t="s">
        <v>2268</v>
      </c>
      <c r="C374" s="13" t="s">
        <v>554</v>
      </c>
    </row>
    <row r="375" spans="1:3">
      <c r="A375" s="13" t="s">
        <v>2331</v>
      </c>
      <c r="B375" s="14" t="s">
        <v>2271</v>
      </c>
      <c r="C375" s="13" t="s">
        <v>554</v>
      </c>
    </row>
    <row r="376" spans="1:3">
      <c r="A376" s="13" t="s">
        <v>2331</v>
      </c>
      <c r="B376" s="14" t="s">
        <v>2274</v>
      </c>
      <c r="C376" s="13" t="s">
        <v>781</v>
      </c>
    </row>
    <row r="378" spans="1:3" ht="21" customHeight="1">
      <c r="A378" s="1" t="s">
        <v>2332</v>
      </c>
    </row>
    <row r="379" spans="1:3">
      <c r="A379" s="3" t="s">
        <v>2333</v>
      </c>
    </row>
    <row r="380" spans="1:3">
      <c r="A380" s="3" t="s">
        <v>2334</v>
      </c>
    </row>
    <row r="381" spans="1:3">
      <c r="A381" s="3" t="s">
        <v>2335</v>
      </c>
    </row>
    <row r="382" spans="1:3">
      <c r="A382" s="3" t="s">
        <v>2336</v>
      </c>
    </row>
    <row r="383" spans="1:3">
      <c r="A383" s="3" t="s">
        <v>2337</v>
      </c>
    </row>
    <row r="384" spans="1:3">
      <c r="A384" s="3" t="s">
        <v>2338</v>
      </c>
    </row>
    <row r="385" spans="1:1">
      <c r="A385" s="3" t="s">
        <v>2339</v>
      </c>
    </row>
    <row r="386" spans="1:1">
      <c r="A386" s="3" t="s">
        <v>2340</v>
      </c>
    </row>
    <row r="387" spans="1:1">
      <c r="A387" s="3" t="s">
        <v>2341</v>
      </c>
    </row>
    <row r="388" spans="1:1">
      <c r="A388" s="3" t="s">
        <v>2342</v>
      </c>
    </row>
    <row r="389" spans="1:1">
      <c r="A389" s="3" t="s">
        <v>2343</v>
      </c>
    </row>
    <row r="390" spans="1:1">
      <c r="A390" s="3" t="s">
        <v>2344</v>
      </c>
    </row>
    <row r="391" spans="1:1">
      <c r="A391" s="3" t="s">
        <v>2345</v>
      </c>
    </row>
    <row r="392" spans="1:1">
      <c r="A392" s="3" t="s">
        <v>2346</v>
      </c>
    </row>
    <row r="393" spans="1:1">
      <c r="A393" s="3" t="s">
        <v>2347</v>
      </c>
    </row>
    <row r="394" spans="1:1">
      <c r="A394" s="3" t="s">
        <v>2348</v>
      </c>
    </row>
    <row r="395" spans="1:1">
      <c r="A395" s="3" t="s">
        <v>2349</v>
      </c>
    </row>
    <row r="396" spans="1:1">
      <c r="A396" s="3" t="s">
        <v>2350</v>
      </c>
    </row>
    <row r="397" spans="1:1">
      <c r="A397" s="3" t="s">
        <v>2351</v>
      </c>
    </row>
    <row r="398" spans="1:1">
      <c r="A398" s="3" t="s">
        <v>2352</v>
      </c>
    </row>
    <row r="399" spans="1:1">
      <c r="A399" s="3" t="s">
        <v>2353</v>
      </c>
    </row>
    <row r="400" spans="1:1">
      <c r="A400" s="3" t="s">
        <v>2354</v>
      </c>
    </row>
    <row r="401" spans="1:1">
      <c r="A401" s="3" t="s">
        <v>2355</v>
      </c>
    </row>
    <row r="402" spans="1:1">
      <c r="A402" s="3" t="s">
        <v>2356</v>
      </c>
    </row>
    <row r="403" spans="1:1">
      <c r="A403" s="3" t="s">
        <v>2357</v>
      </c>
    </row>
    <row r="404" spans="1:1">
      <c r="A404" s="3" t="s">
        <v>2358</v>
      </c>
    </row>
    <row r="405" spans="1:1">
      <c r="A405" s="3" t="s">
        <v>2359</v>
      </c>
    </row>
    <row r="406" spans="1:1">
      <c r="A406" s="3" t="s">
        <v>2360</v>
      </c>
    </row>
    <row r="407" spans="1:1">
      <c r="A407" s="3" t="s">
        <v>2361</v>
      </c>
    </row>
    <row r="408" spans="1:1">
      <c r="A408" s="3" t="s">
        <v>2362</v>
      </c>
    </row>
    <row r="409" spans="1:1">
      <c r="A409" s="3" t="s">
        <v>2363</v>
      </c>
    </row>
    <row r="410" spans="1:1">
      <c r="A410" s="3" t="s">
        <v>2364</v>
      </c>
    </row>
    <row r="411" spans="1:1">
      <c r="A411" s="3" t="s">
        <v>2365</v>
      </c>
    </row>
    <row r="412" spans="1:1">
      <c r="A412" s="3" t="s">
        <v>2366</v>
      </c>
    </row>
    <row r="413" spans="1:1">
      <c r="A413" s="3" t="s">
        <v>2367</v>
      </c>
    </row>
    <row r="414" spans="1:1">
      <c r="A414" s="3" t="s">
        <v>2368</v>
      </c>
    </row>
    <row r="415" spans="1:1">
      <c r="A415" s="3" t="s">
        <v>2369</v>
      </c>
    </row>
    <row r="416" spans="1:1">
      <c r="A416" s="3" t="s">
        <v>2370</v>
      </c>
    </row>
    <row r="417" spans="1:1">
      <c r="A417" s="3" t="s">
        <v>2371</v>
      </c>
    </row>
    <row r="418" spans="1:1">
      <c r="A418" s="3" t="s">
        <v>2372</v>
      </c>
    </row>
    <row r="419" spans="1:1">
      <c r="A419" s="3" t="s">
        <v>2373</v>
      </c>
    </row>
    <row r="420" spans="1:1">
      <c r="A420" s="3" t="s">
        <v>2374</v>
      </c>
    </row>
    <row r="421" spans="1:1">
      <c r="A421" s="3" t="s">
        <v>2375</v>
      </c>
    </row>
    <row r="422" spans="1:1">
      <c r="A422" s="3" t="s">
        <v>2376</v>
      </c>
    </row>
    <row r="423" spans="1:1">
      <c r="A423" s="3" t="s">
        <v>2377</v>
      </c>
    </row>
    <row r="424" spans="1:1">
      <c r="A424" s="3" t="s">
        <v>2378</v>
      </c>
    </row>
    <row r="425" spans="1:1">
      <c r="A425" s="3" t="s">
        <v>2379</v>
      </c>
    </row>
    <row r="426" spans="1:1">
      <c r="A426" s="3" t="s">
        <v>2380</v>
      </c>
    </row>
    <row r="427" spans="1:1">
      <c r="A427" s="3" t="s">
        <v>2381</v>
      </c>
    </row>
    <row r="428" spans="1:1">
      <c r="A428" s="3" t="s">
        <v>2382</v>
      </c>
    </row>
    <row r="429" spans="1:1">
      <c r="A429" s="3" t="s">
        <v>2383</v>
      </c>
    </row>
    <row r="430" spans="1:1">
      <c r="A430" s="3" t="s">
        <v>2384</v>
      </c>
    </row>
    <row r="431" spans="1:1">
      <c r="A431" s="3" t="s">
        <v>2385</v>
      </c>
    </row>
    <row r="432" spans="1:1">
      <c r="A432" s="3" t="s">
        <v>2386</v>
      </c>
    </row>
    <row r="433" spans="1:1">
      <c r="A433" s="3" t="s">
        <v>2387</v>
      </c>
    </row>
    <row r="434" spans="1:1">
      <c r="A434" s="3" t="s">
        <v>2388</v>
      </c>
    </row>
    <row r="435" spans="1:1">
      <c r="A435" s="3" t="s">
        <v>2389</v>
      </c>
    </row>
    <row r="436" spans="1:1">
      <c r="A436" s="3" t="s">
        <v>2390</v>
      </c>
    </row>
    <row r="437" spans="1:1">
      <c r="A437" s="3" t="s">
        <v>2391</v>
      </c>
    </row>
    <row r="438" spans="1:1">
      <c r="A438" s="3" t="s">
        <v>2392</v>
      </c>
    </row>
    <row r="439" spans="1:1">
      <c r="A439" s="3" t="s">
        <v>2393</v>
      </c>
    </row>
    <row r="440" spans="1:1">
      <c r="A440" s="3" t="s">
        <v>2394</v>
      </c>
    </row>
    <row r="441" spans="1:1">
      <c r="A441" s="3" t="s">
        <v>2395</v>
      </c>
    </row>
    <row r="442" spans="1:1">
      <c r="A442" s="3" t="s">
        <v>2396</v>
      </c>
    </row>
    <row r="443" spans="1:1">
      <c r="A443" s="3" t="s">
        <v>2397</v>
      </c>
    </row>
    <row r="444" spans="1:1">
      <c r="A444" s="3" t="s">
        <v>2398</v>
      </c>
    </row>
    <row r="445" spans="1:1">
      <c r="A445" s="3" t="s">
        <v>2399</v>
      </c>
    </row>
    <row r="446" spans="1:1">
      <c r="A446" s="3" t="s">
        <v>2400</v>
      </c>
    </row>
    <row r="447" spans="1:1">
      <c r="A447" s="3" t="s">
        <v>2401</v>
      </c>
    </row>
    <row r="448" spans="1:1">
      <c r="A448" s="3" t="s">
        <v>2402</v>
      </c>
    </row>
    <row r="449" spans="1:1">
      <c r="A449" s="3" t="s">
        <v>2403</v>
      </c>
    </row>
    <row r="450" spans="1:1">
      <c r="A450" s="3" t="s">
        <v>2404</v>
      </c>
    </row>
    <row r="451" spans="1:1">
      <c r="A451" s="3" t="s">
        <v>2405</v>
      </c>
    </row>
    <row r="452" spans="1:1">
      <c r="A452" s="3" t="s">
        <v>2406</v>
      </c>
    </row>
    <row r="453" spans="1:1">
      <c r="A453" s="3" t="s">
        <v>2407</v>
      </c>
    </row>
    <row r="454" spans="1:1">
      <c r="A454" s="3" t="s">
        <v>2408</v>
      </c>
    </row>
    <row r="455" spans="1:1">
      <c r="A455" s="3" t="s">
        <v>2409</v>
      </c>
    </row>
    <row r="456" spans="1:1">
      <c r="A456" s="3" t="s">
        <v>2410</v>
      </c>
    </row>
    <row r="457" spans="1:1">
      <c r="A457" s="3" t="s">
        <v>2411</v>
      </c>
    </row>
    <row r="458" spans="1:1">
      <c r="A458" s="3" t="s">
        <v>2412</v>
      </c>
    </row>
    <row r="459" spans="1:1">
      <c r="A459" s="3" t="s">
        <v>2413</v>
      </c>
    </row>
    <row r="460" spans="1:1">
      <c r="A460" s="3" t="s">
        <v>2414</v>
      </c>
    </row>
    <row r="461" spans="1:1">
      <c r="A461" s="3" t="s">
        <v>2415</v>
      </c>
    </row>
    <row r="462" spans="1:1">
      <c r="A462" s="3" t="s">
        <v>2416</v>
      </c>
    </row>
    <row r="463" spans="1:1">
      <c r="A463" s="3" t="s">
        <v>2417</v>
      </c>
    </row>
    <row r="464" spans="1:1">
      <c r="A464" s="3" t="s">
        <v>2418</v>
      </c>
    </row>
    <row r="465" spans="1:1">
      <c r="A465" s="3" t="s">
        <v>2419</v>
      </c>
    </row>
    <row r="466" spans="1:1">
      <c r="A466" s="3" t="s">
        <v>2420</v>
      </c>
    </row>
    <row r="467" spans="1:1">
      <c r="A467" s="3" t="s">
        <v>2421</v>
      </c>
    </row>
    <row r="468" spans="1:1">
      <c r="A468" s="3" t="s">
        <v>2422</v>
      </c>
    </row>
    <row r="469" spans="1:1">
      <c r="A469" s="3" t="s">
        <v>2423</v>
      </c>
    </row>
    <row r="470" spans="1:1">
      <c r="A470" s="3" t="s">
        <v>2424</v>
      </c>
    </row>
    <row r="471" spans="1:1">
      <c r="A471" s="3" t="s">
        <v>2425</v>
      </c>
    </row>
    <row r="472" spans="1:1">
      <c r="A472" s="3" t="s">
        <v>2426</v>
      </c>
    </row>
    <row r="473" spans="1:1">
      <c r="A473" s="3" t="s">
        <v>2427</v>
      </c>
    </row>
    <row r="474" spans="1:1">
      <c r="A474" s="3" t="s">
        <v>2428</v>
      </c>
    </row>
    <row r="475" spans="1:1">
      <c r="A475" s="3" t="s">
        <v>2429</v>
      </c>
    </row>
    <row r="476" spans="1:1">
      <c r="A476" s="3" t="s">
        <v>2430</v>
      </c>
    </row>
    <row r="477" spans="1:1">
      <c r="A477" s="3" t="s">
        <v>2431</v>
      </c>
    </row>
    <row r="478" spans="1:1">
      <c r="A478" s="3" t="s">
        <v>2432</v>
      </c>
    </row>
    <row r="479" spans="1:1">
      <c r="A479" s="3" t="s">
        <v>2433</v>
      </c>
    </row>
    <row r="480" spans="1:1">
      <c r="A480" s="3" t="s">
        <v>2434</v>
      </c>
    </row>
    <row r="481" spans="1:1">
      <c r="A481" s="3" t="s">
        <v>2435</v>
      </c>
    </row>
    <row r="482" spans="1:1">
      <c r="A482" s="3" t="s">
        <v>2436</v>
      </c>
    </row>
    <row r="483" spans="1:1">
      <c r="A483" s="3" t="s">
        <v>2437</v>
      </c>
    </row>
    <row r="484" spans="1:1">
      <c r="A484" s="3" t="s">
        <v>2438</v>
      </c>
    </row>
    <row r="485" spans="1:1">
      <c r="A485" s="3" t="s">
        <v>2439</v>
      </c>
    </row>
    <row r="486" spans="1:1">
      <c r="A486" s="3" t="s">
        <v>2440</v>
      </c>
    </row>
    <row r="487" spans="1:1">
      <c r="A487" s="3" t="s">
        <v>2441</v>
      </c>
    </row>
    <row r="488" spans="1:1">
      <c r="A488" s="3"/>
    </row>
    <row r="489" spans="1:1">
      <c r="A489" s="3" t="s">
        <v>2442</v>
      </c>
    </row>
  </sheetData>
  <sheetProtection sheet="1" objects="1" scenarios="1" sort="0" autoFilter="0"/>
  <autoFilter ref="A23:C376"/>
  <hyperlinks>
    <hyperlink ref="B24" location="'Input'!B6" display="1000. Company, charging year, data version"/>
    <hyperlink ref="B25" location="'Input'!B11" display="1001. CDCM target revenue (£ unless otherwise stated)"/>
    <hyperlink ref="B26" location="'Input'!B59" display="1010. Financial and general assumptions"/>
    <hyperlink ref="B27" location="'Input'!B69" display="1017. Diversity allowance between top and bottom of network level"/>
    <hyperlink ref="B28" location="'Input'!B81" display="1018. Proportion of relevant load going through 132kV/HV direct transformation"/>
    <hyperlink ref="B29" location="'Input'!B86" display="1019. Network model GSP peak demand (MW)"/>
    <hyperlink ref="B30" location="'Input'!B91" display="1020. Gross asset cost by network level (£)"/>
    <hyperlink ref="B31" location="'Input'!B103" display="1022. LV service model asset cost (£)"/>
    <hyperlink ref="B32" location="'Input'!B108" display="1023. HV service model asset cost (£)"/>
    <hyperlink ref="B33" location="'Input'!B113" display="1025. Matrix of applicability of LV service models to tariffs with fixed charges"/>
    <hyperlink ref="B34" location="'Input'!B139" display="1026. Matrix of applicability of LV service models to unmetered tariffs"/>
    <hyperlink ref="B35" location="'Input'!B144" display="1028. Matrix of applicability of HV service models to tariffs with fixed charges"/>
    <hyperlink ref="B36" location="'Input'!B155" display="1032. Loss adjustment factors to transmission"/>
    <hyperlink ref="B37" location="'Input'!B161" display="1041. Load profile data for demand users"/>
    <hyperlink ref="B38" location="'Input'!B187" display="1053. Volume forecasts for the charging year"/>
    <hyperlink ref="B39" location="'Input'!B301" display="1055. Transmission exit charges (£/year)"/>
    <hyperlink ref="B40" location="'Input'!B306" display="1059. Other expenditure"/>
    <hyperlink ref="B41" location="'Input'!B314" display="1060. Customer contributions under current connection charging policy"/>
    <hyperlink ref="B42" location="'Input'!B322" display="1061. Average split of rate 1 units by distribution time band"/>
    <hyperlink ref="B43" location="'Input'!B335" display="1062. Average split of rate 2 units by distribution time band"/>
    <hyperlink ref="B44" location="'Input'!B344" display="1064. Average split of rate 1 units by special distribution time band"/>
    <hyperlink ref="B45" location="'Input'!B354" display="1066. Typical annual hours by special distribution time band"/>
    <hyperlink ref="B46" location="'Input'!B361" display="1068. Typical annual hours by distribution time band"/>
    <hyperlink ref="B47" location="'Input'!B368" display="1069. Peaking probabilities by network level"/>
    <hyperlink ref="B48" location="'Input'!B383" display="1092. Average kVAr by kVA, by network level"/>
    <hyperlink ref="B49" location="'Input'!B389" display="1301. DNO LV mains usage"/>
    <hyperlink ref="B50" location="'Input'!B395" display="1302. DNO HV mains usage"/>
    <hyperlink ref="B51" location="'Input'!B401" display="1310. DPCR4 aggregate allowances (£)"/>
    <hyperlink ref="B52" location="'Input'!B407" display="1315. Analysis of allowed revenue for 2007/2008 (£/year)"/>
    <hyperlink ref="B53" location="'Input'!B413" display="1321. Units distributed (GWh)"/>
    <hyperlink ref="B54" location="'Input'!B421" display="1322. Losses (GWh)"/>
    <hyperlink ref="B55" location="'Input'!B427" display="1328. DCP 117/DCP 231 additional annual income (£)"/>
    <hyperlink ref="B56" location="'Input'!B434" display="1329. Net new connections and reinforcement costs (£)"/>
    <hyperlink ref="B57" location="'Input'!B441" display="1330. Allocated costs (£/year)"/>
    <hyperlink ref="B58" location="'Input'!B480" display="1331. Assets in CDCM model (£)"/>
    <hyperlink ref="B59" location="'Input'!B486" display="1332. All notional assets in EDCM (£)"/>
    <hyperlink ref="B60" location="'Input'!B493" display="1335. Total costs (£/year)"/>
    <hyperlink ref="B61" location="'Input'!B531" display="1355. MEAV data"/>
    <hyperlink ref="B62" location="'Input'!B621" display="1369. Net capex analysis pre-DCP 118 (£)"/>
    <hyperlink ref="B63" location="'Input'!B631" display="1380. Net capex: ratio of LV services to LV total"/>
    <hyperlink ref="B64" location="'M(CDCM)'!B9" display="2001. Allocated costs after DCP 117 adjustments"/>
    <hyperlink ref="B65" location="'M(CDCM)'!B51" display="2002. Expenditure data"/>
    <hyperlink ref="B66" location="'M(CDCM)'!B88" display="2003. Allocation rules"/>
    <hyperlink ref="B67" location="'M(CDCM)'!B131" display="2004. MEAV calculations"/>
    <hyperlink ref="B68" location="'M(CDCM)'!B224" display="2005. MEAV by network level (£)"/>
    <hyperlink ref="B69" location="'M(CDCM)'!B232" display="2006. MEAV percentages"/>
    <hyperlink ref="B70" location="'M(CDCM)'!B237" display="2007. EHV asset levels"/>
    <hyperlink ref="B71" location="'M(CDCM)'!B247" display="2008. Proportion of EHV notional assets which are in the CDCM"/>
    <hyperlink ref="B72" location="'M(CDCM)'!B256" display="2009. Proportion to be kept"/>
    <hyperlink ref="B73" location="'M(CDCM)'!B265" display="2010. MEAV percentages after DCP 118 exclusions"/>
    <hyperlink ref="B74" location="'M(CDCM)'!B270" display="2011. EHV only"/>
    <hyperlink ref="B75" location="'M(CDCM)'!B275" display="2012. LV only"/>
    <hyperlink ref="B76" location="'M(CDCM)'!B286" display="2013. All allocation percentages"/>
    <hyperlink ref="B77" location="'M(CDCM)'!B330" display="2014. Complete allocation"/>
    <hyperlink ref="B78" location="'M(CDCM)'!B370" display="2015. Complete allocation: LV total share"/>
    <hyperlink ref="B79" location="'M(CDCM)'!B412" display="2016. MEAV: ratio of LV services to LV total"/>
    <hyperlink ref="B80" location="'M(CDCM)'!B421" display="2017. Allocation of LV to LV services"/>
    <hyperlink ref="B81" location="'M(CDCM)'!B462" display="2018. Allocation to LV services"/>
    <hyperlink ref="B82" location="'M(CDCM)'!B503" display="2019. Allocation to LV mains"/>
    <hyperlink ref="B83" location="'M(CDCM)'!B545" display="2020. Complete allocation split between LV mains and services"/>
    <hyperlink ref="B84" location="'M(CDCM)'!B586" display="2021. Complete allocation, adjusted for regulatory capitalisation"/>
    <hyperlink ref="B85" location="'M(CDCM)'!B626" display="2022. Total expensed for each level"/>
    <hyperlink ref="B86" location="'M(CDCM)'!B634" display="2023. Expensed proportions"/>
    <hyperlink ref="B87" location="'M(CDCM)'!B642" display="2024. Net capex percentages"/>
    <hyperlink ref="B88" location="'M(CDCM)'!B651" display="2025. Net capex percentages after DCP 118 exclusions"/>
    <hyperlink ref="B89" location="'M(CDCM)'!B659" display="2026. Net capex: LV total share"/>
    <hyperlink ref="B90" location="'M(CDCM)'!B668" display="2027. Allocation to LV services"/>
    <hyperlink ref="B91" location="'M(CDCM)'!B677" display="2028. Allocation to LV mains"/>
    <hyperlink ref="B92" location="'M(CDCM)'!B687" display="2029. Net capex allocation split between LV mains and services"/>
    <hyperlink ref="B93" location="'M(CDCM)'!B697" display="2030. Proportion of price control revenue attributed to opex"/>
    <hyperlink ref="B94" location="'M(CDCM)'!B706" display="2031. To be deducted from revenue and treated as &quot;upstream&quot; cost"/>
    <hyperlink ref="B95" location="'M(CDCM)'!B716" display="2032. Revenue to be allocated between network levels (£/year)"/>
    <hyperlink ref="B96" location="'M(CDCM)'!B725" display="2033. Adjustment factors to LV (kWh/GWh)"/>
    <hyperlink ref="B97" location="'M(CDCM)'!B736" display="2034. Units flowing, loss adjusted to LV (kWh)"/>
    <hyperlink ref="B98" location="'M(CDCM)'!B744" display="2035. Units at LV"/>
    <hyperlink ref="B99" location="'M(CDCM)'!B752" display="2036. Allocation to LV services"/>
    <hyperlink ref="B100" location="'M(CDCM)'!B760" display="2037. Allocation to LV mains"/>
    <hyperlink ref="B101" location="'M(CDCM)'!B770" display="2038. Units"/>
    <hyperlink ref="B102" location="'M(CDCM)'!B783" display="2039. p/kWh split (DCP 117 modified)"/>
    <hyperlink ref="B103" location="'M(CDCM)'!B793" display="2040. p/kWh not split"/>
    <hyperlink ref="B104" location="'M(CDCM)'!B802" display="2041. Allocated proportion"/>
    <hyperlink ref="B105" location="'M(CDCM)'!B811" display="2042. Allocations to network levels"/>
    <hyperlink ref="B106" location="'M(CDCM)'!B819" display="2043. Complete allocation, zeroing out negative numbers"/>
    <hyperlink ref="B107" location="'M(CDCM)'!B860" display="2044. Direct costs"/>
    <hyperlink ref="B108" location="'M(CDCM)'!B868" display="2045. Total costs"/>
    <hyperlink ref="B109" location="'M(CDCM)'!B877" display="2046. Direct cost proportion for each network level"/>
    <hyperlink ref="B110" location="'M(CDCM)'!B886" display="2047. HV and LV direct cost proportions"/>
    <hyperlink ref="B111" location="'M(CDCM)'!B902" display="2048. LDNO discounts (CDCM) ⇒1037. For CDCM model"/>
    <hyperlink ref="B112" location="'M(CDCM)'!B917" display="2049. Discount p/kWh ⇒1039. For Model G"/>
    <hyperlink ref="B113" location="'M(EDCM)'!B11" display="2101. All allocation percentages"/>
    <hyperlink ref="B114" location="'M(EDCM)'!B55" display="2102. Complete allocation"/>
    <hyperlink ref="B115" location="'M(EDCM)'!B95" display="2103. Complete allocation, zeroing out negative numbers"/>
    <hyperlink ref="B116" location="'M(EDCM)'!B136" display="2104. Direct costs"/>
    <hyperlink ref="B117" location="'M(EDCM)'!B144" display="2105. Total costs"/>
    <hyperlink ref="B118" location="'M(EDCM)'!B153" display="2106. Direct cost proportion for each network level"/>
    <hyperlink ref="B119" location="'M(EDCM)'!B163" display="2107. Splitting factors"/>
    <hyperlink ref="B120" location="'M(EDCM)'!B171" display="2108. Splitting factor 132kV"/>
    <hyperlink ref="B121" location="'M(EDCM)'!B182" display="2109. Splitting factor EHV"/>
    <hyperlink ref="B122" location="'M(EDCM)'!B195" display="2110. Network levels not covered by DNO network"/>
    <hyperlink ref="B123" location="'M(EDCM)'!B224" display="2111. MEAV calculations"/>
    <hyperlink ref="B124" location="'M(EDCM)'!B317" display="2112. MEAV by network level (£)"/>
    <hyperlink ref="B125" location="'M(EDCM)'!B325" display="2113. MEAV percentages"/>
    <hyperlink ref="B126" location="'M(EDCM)'!B334" display="2114. Complete allocation, adjusted for regulatory capitalisation"/>
    <hyperlink ref="B127" location="'M(EDCM)'!B374" display="2115. Total expensed for each level"/>
    <hyperlink ref="B128" location="'M(EDCM)'!B382" display="2116. Expensed proportions"/>
    <hyperlink ref="B129" location="'M(EDCM)'!B395" display="2117. p/kWh split (DCP 117 modified)"/>
    <hyperlink ref="B130" location="'M(EDCM)'!B405" display="2118. p/kWh not split"/>
    <hyperlink ref="B131" location="'M(EDCM)'!B414" display="2119. Allocated proportion"/>
    <hyperlink ref="B132" location="'M(EDCM)'!B422" display="2120. Allocation to EHV network levels"/>
    <hyperlink ref="B133" location="'M(EDCM)'!B431" display="2121. Allocation between EHV network levels"/>
    <hyperlink ref="B134" location="'M(EDCM)'!B440" display="2122. Extended allocation"/>
    <hyperlink ref="B135" location="'M(EDCM)'!B449" display="2123. Proportion of costs not covered by DNO network"/>
    <hyperlink ref="B136" location="'M(EDCM)'!B473" display="2124. Network levels not covered by all-the-way tariff"/>
    <hyperlink ref="B137" location="'M(EDCM)'!B501" display="2125. Proportion of costs not covered by all-the-way tariff"/>
    <hyperlink ref="B138" location="'M(EDCM)'!B529" display="2126. LDNO discounts (EDCM)"/>
    <hyperlink ref="B139" location="'LAFs'!B13" display="2201. Loss adjustment factors to transmission"/>
    <hyperlink ref="B140" location="'LAFs'!B50" display="2202. Mapping of DRM network levels to core network levels"/>
    <hyperlink ref="B141" location="'LAFs'!B66" display="2203. Loss adjustment factor to transmission for each DRM network level"/>
    <hyperlink ref="B142" location="'LAFs'!B82" display="2204. Loss adjustment factor to transmission for each network level"/>
    <hyperlink ref="B143" location="'LAFs'!B90" display="2205. Network use factors"/>
    <hyperlink ref="B144" location="'LAFs'!B130" display="2206. Proportion going through 132kV/EHV"/>
    <hyperlink ref="B145" location="'LAFs'!B138" display="2207. Proportion going through EHV"/>
    <hyperlink ref="B146" location="'LAFs'!B146" display="2208. Proportion going through EHV/HV"/>
    <hyperlink ref="B147" location="'LAFs'!B159" display="2209. Rerouteing matrix for all network levels"/>
    <hyperlink ref="B148" location="'LAFs'!B176" display="2210. Network use factors: interim step in calculations before adjustments"/>
    <hyperlink ref="B149" location="'LAFs'!B218" display="2211. Network use factors for all tariffs"/>
    <hyperlink ref="B150" location="'LAFs'!B260" display="2212. Loss adjustment factors between end user meter reading and each network level, scaled by network use"/>
    <hyperlink ref="B151" location="'DRM'!B11" display="2301. Annuity rate"/>
    <hyperlink ref="B152" location="'DRM'!B20" display="2302. Loss adjustment factor to transmission for each core level"/>
    <hyperlink ref="B153" location="'DRM'!B30" display="2303. Loss adjustment factors"/>
    <hyperlink ref="B154" location="'DRM'!B47" display="2304. Diversity calculations"/>
    <hyperlink ref="B155" location="'DRM'!B63" display="2305. Network model total maximum demand at substation (MW)"/>
    <hyperlink ref="B156" location="'DRM'!B79" display="2306. Network model contribution to system maximum load measured at network level exit (MW)"/>
    <hyperlink ref="B157" location="'DRM'!B97" display="2307. Rerouteing matrix for DRM network levels"/>
    <hyperlink ref="B158" location="'DRM'!B112" display="2308. GSP simultaneous maximum load assumed through each network level (MW)"/>
    <hyperlink ref="B159" location="'DRM'!B129" display="2309. Network model annuity by simultaneous maximum load for each network level (£/kW/year)"/>
    <hyperlink ref="B160" location="'SM'!B10" display="2401. Asset £/customer from LV service models"/>
    <hyperlink ref="B161" location="'SM'!B38" display="2402. LV unmetered service model assets £/(MWh/year)"/>
    <hyperlink ref="B162" location="'SM'!B48" display="2403. LV unmetered service model asset charge (p/kWh)"/>
    <hyperlink ref="B163" location="'SM'!B57" display="2404. Asset £/customer from HV service models"/>
    <hyperlink ref="B164" location="'SM'!B71" display="2405. Service model assets by tariff (£)"/>
    <hyperlink ref="B165" location="'SM'!B117" display="2406. Replacement annuities for service models"/>
    <hyperlink ref="B166" location="'Loads'!B18" display="2501. Demand coefficient (load at time of system maximum load divided by average load)"/>
    <hyperlink ref="B167" location="'Loads'!B45" display="2502. Load coefficient"/>
    <hyperlink ref="B168" location="'Loads'!B82" display="2503. Discount map"/>
    <hyperlink ref="B169" location="'Loads'!B201" display="2504. Embedded network (LDNO) discounts"/>
    <hyperlink ref="B170" location="'Loads'!B221" display="2505. LDNO discounts and volumes adjusted for discount"/>
    <hyperlink ref="B171" location="'Loads'!B344" display="2506. Equivalent volume for each end user"/>
    <hyperlink ref="B172" location="'Multi'!B12" display="2601. Adjust annual hours by distribution time band to match days in year"/>
    <hyperlink ref="B173" location="'Multi'!B25" display="2602. Normalisation of split of rate 1 units by time band"/>
    <hyperlink ref="B174" location="'Multi'!B42" display="2603. Split of rate 1 units between distribution time bands"/>
    <hyperlink ref="B175" location="'Multi'!B74" display="2604. Normalisation of split of rate 2 units by time band"/>
    <hyperlink ref="B176" location="'Multi'!B87" display="2605. Split of rate 2 units between distribution time bands"/>
    <hyperlink ref="B177" location="'Multi'!B107" display="2606. Split of rate 3 units between distribution time bands (default)"/>
    <hyperlink ref="B178" location="'Multi'!B127" display="2607. All units (MWh)"/>
    <hyperlink ref="B179" location="'Multi'!B174" display="2608. Calculation of implied load coefficients for one-rate users"/>
    <hyperlink ref="B180" location="'Multi'!B192" display="2609. Calculation of implied load coefficients for two-rate users"/>
    <hyperlink ref="B181" location="'Multi'!B215" display="2610. Calculation of implied load coefficients for three-rate users"/>
    <hyperlink ref="B182" location="'Multi'!B232" display="2611. Calculation of adjusted time band load coefficients"/>
    <hyperlink ref="B183" location="'Multi'!B264" display="2612. Normalisation of peaking probabilities"/>
    <hyperlink ref="B184" location="'Multi'!B280" display="2613. Peaking probabilities by network level (reshaped)"/>
    <hyperlink ref="B185" location="'Multi'!B291" display="2614. Pseudo load coefficient by time band and network level"/>
    <hyperlink ref="B186" location="'Multi'!B318" display="2615. Single rate non half hourly pseudo timeband load coefficients"/>
    <hyperlink ref="B187" location="'Multi'!B327" display="2616. Single rate non half hourly units (MWh)"/>
    <hyperlink ref="B188" location="'Multi'!B336" display="2617. Single rate non half hourly timeband use"/>
    <hyperlink ref="B189" location="'Multi'!B346" display="2618. Single rate non half hourly tariff pseudo load coefficient"/>
    <hyperlink ref="B190" location="'Multi'!B355" display="2619. Multi rate non half hourly units (MWh)"/>
    <hyperlink ref="B191" location="'Multi'!B364" display="2620. Multi rate non half hourly pseudo timeband load coefficients"/>
    <hyperlink ref="B192" location="'Multi'!B373" display="2621. Multi rate non half hourly timeband use"/>
    <hyperlink ref="B193" location="'Multi'!B383" display="2622. Multi rate non half hourly tariff pseudo load coefficient"/>
    <hyperlink ref="B194" location="'Multi'!B392" display="2623. Off-peak non half hourly units (MWh)"/>
    <hyperlink ref="B195" location="'Multi'!B401" display="2624. Off-peak non half hourly pseudo timeband load coefficients"/>
    <hyperlink ref="B196" location="'Multi'!B410" display="2625. Off-peak non half hourly timeband use"/>
    <hyperlink ref="B197" location="'Multi'!B420" display="2626. Off-peak non half hourly tariff pseudo load coefficient"/>
    <hyperlink ref="B198" location="'Multi'!B429" display="2627. Aggregated half hourly units (MWh)"/>
    <hyperlink ref="B199" location="'Multi'!B438" display="2628. Aggregated half hourly pseudo timeband load coefficients"/>
    <hyperlink ref="B200" location="'Multi'!B447" display="2629. Aggregated half hourly timeband use"/>
    <hyperlink ref="B201" location="'Multi'!B457" display="2630. Aggregated half hourly tariff pseudo load coefficient"/>
    <hyperlink ref="B202" location="'Multi'!B471" display="2631. Average non half hourly tariff pseudo load coefficient"/>
    <hyperlink ref="B203" location="'Multi'!B485" display="2632. Average non half hourly timeband use"/>
    <hyperlink ref="B204" location="'Multi'!B495" display="2633. Aggregated half hourly tariff pseudo load coefficient using average non half hourly unit mix"/>
    <hyperlink ref="B205" location="'Multi'!B505" display="2634. Relative correction factor for aggregated half hourly tariff"/>
    <hyperlink ref="B206" location="'Multi'!B522" display="2635. Correction factor for non half hourly tariffs"/>
    <hyperlink ref="B207" location="'Multi'!B532" display="2636. Single rate non half hourly corrected pseudo timeband load coefficient"/>
    <hyperlink ref="B208" location="'Multi'!B542" display="2637. Multi rate non half hourly corrected pseudo timeband load coefficient"/>
    <hyperlink ref="B209" location="'Multi'!B552" display="2638. Off-peak non half hourly corrected pseudo timeband load coefficient"/>
    <hyperlink ref="B210" location="'Multi'!B563" display="2639. Aggregated half hourly corrected pseudo timeband load coefficient"/>
    <hyperlink ref="B211" location="'Multi'!B576" display="2640. Pseudo load coefficient by time band and network level (equalised)"/>
    <hyperlink ref="B212" location="'Multi'!B604" display="2641. Unit rate 1 pseudo load coefficient by network level"/>
    <hyperlink ref="B213" location="'Multi'!B632" display="2642. Unit rate 2 pseudo load coefficient by network level"/>
    <hyperlink ref="B214" location="'Multi'!B656" display="2643. Unit rate 3 pseudo load coefficient by network level"/>
    <hyperlink ref="B215" location="'Multi'!B678" display="2644. Adjust annual hours by special distribution time band to match days in year"/>
    <hyperlink ref="B216" location="'Multi'!B691" display="2645. Normalisation of split of rate 1 units by special time band"/>
    <hyperlink ref="B217" location="'Multi'!B703" display="2646. Split of rate 1 units between special distribution time bands"/>
    <hyperlink ref="B218" location="'Multi'!B712" display="2647. Split of rate 2 units between special distribution time bands (default)"/>
    <hyperlink ref="B219" location="'Multi'!B717" display="2648. Split of rate 3 units between special distribution time bands (default)"/>
    <hyperlink ref="B220" location="'Multi'!B732" display="2649. Calculation of implied special load coefficients for one-rate users"/>
    <hyperlink ref="B221" location="'Multi'!B754" display="2650. Calculation of implied special load coefficients for three-rate users"/>
    <hyperlink ref="B222" location="'Multi'!B768" display="2651. Estimated contributions to peak demand"/>
    <hyperlink ref="B223" location="'Multi'!B781" display="2652. Load coefficient correction factor for the group"/>
    <hyperlink ref="B224" location="'Multi'!B796" display="2653. Calculation of special peaking probabilities"/>
    <hyperlink ref="B225" location="'Multi'!B814" display="2654. Special peaking probabilities by network level"/>
    <hyperlink ref="B226" location="'Multi'!B830" display="2655. Special peaking probabilities by network level (reshaped)"/>
    <hyperlink ref="B227" location="'Multi'!B841" display="2656. Pseudo load coefficient by special time band and network level"/>
    <hyperlink ref="B228" location="'Multi'!B850" display="2657. Unit rate 1 pseudo load coefficient by network level (special)"/>
    <hyperlink ref="B229" location="'Multi'!B863" display="2658. Unit rate 2 pseudo load coefficient by network level (special)"/>
    <hyperlink ref="B230" location="'Multi'!B872" display="2659. Unit rate 3 pseudo load coefficient by network level (special)"/>
    <hyperlink ref="B231" location="'Multi'!B881" display="2660. Unit rate 1 pseudo load coefficient by network level (combined)"/>
    <hyperlink ref="B232" location="'Multi'!B914" display="2661. Unit rate 2 pseudo load coefficient by network level (combined)"/>
    <hyperlink ref="B233" location="'Multi'!B939" display="2662. Unit rate 3 pseudo load coefficient by network level (combined)"/>
    <hyperlink ref="B234" location="'SMD'!B11" display="2701. Contributions of users on one-rate multi tariffs to system simultaneous maximum load by network level (kW)"/>
    <hyperlink ref="B235" location="'SMD'!B31" display="2702. Contributions of users on two-rate multi tariffs to system simultaneous maximum load by network level (kW)"/>
    <hyperlink ref="B236" location="'SMD'!B50" display="2703. Contributions of users on three-rate multi tariffs to system simultaneous maximum load by network level (kW)"/>
    <hyperlink ref="B237" location="'SMD'!B72" display="2704. Estimated contributions of users on each tariff to system simultaneous maximum load by network level (kW)"/>
    <hyperlink ref="B238" location="'SMD'!B115" display="2705. Contributions of users on each tariff to system simultaneous maximum load by network level (kW)"/>
    <hyperlink ref="B239" location="'SMD'!B155" display="2706. Forecast system simultaneous maximum load (kW) from forecast units"/>
    <hyperlink ref="B240" location="'AMD'!B12" display="2801. Pre-processing of data for standing charge factors"/>
    <hyperlink ref="B241" location="'AMD'!B40" display="2802. Standing charges factors adapted to use 132kV/HV"/>
    <hyperlink ref="B242" location="'AMD'!B70" display="2803. Capacity-based contributions to chargeable aggregate maximum load by network level (kW)"/>
    <hyperlink ref="B243" location="'AMD'!B84" display="2804. Unit-based contributions to chargeable aggregate maximum load (kW)"/>
    <hyperlink ref="B244" location="'AMD'!B101" display="2805. Contributions to aggregate maximum load by network level (kW)"/>
    <hyperlink ref="B245" location="'AMD'!B120" display="2806. Forecast chargeable aggregate maximum load (kW)"/>
    <hyperlink ref="B246" location="'AMD'!B129" display="2807. Forecast simultaneous load subject to standing charge factors (kW)"/>
    <hyperlink ref="B247" location="'AMD'!B155" display="2808. Forecast simultaneous load replaced by standing charge (kW)"/>
    <hyperlink ref="B248" location="'AMD'!B164" display="2809. Calculated LV diversity allowance"/>
    <hyperlink ref="B249" location="'AMD'!B169" display="2810. Network level mapping for diversity allowances"/>
    <hyperlink ref="B250" location="'AMD'!B185" display="2811. Diversity allowances including 132kV/HV"/>
    <hyperlink ref="B251" location="'AMD'!B202" display="2812. Diversity allowances (including calculated LV value)"/>
    <hyperlink ref="B252" location="'AMD'!B213" display="2813. Forecast simultaneous maximum load (kW) adjusted for standing charges"/>
    <hyperlink ref="B253" location="'Otex'!B9" display="2901. Operating expenditure coded by network level (£/year)"/>
    <hyperlink ref="B254" location="'Otex'!B19" display="2902. Network model assets (£) scaled by load forecast"/>
    <hyperlink ref="B255" location="'Otex'!B27" display="2903. Annual consumption by tariff for unmetered users (MWh)"/>
    <hyperlink ref="B256" location="'Otex'!B39" display="2904. Total unmetered units"/>
    <hyperlink ref="B257" location="'Otex'!B55" display="2905. Service model asset data"/>
    <hyperlink ref="B258" location="'Otex'!B67" display="2906. Data for allocation of operating expenditure"/>
    <hyperlink ref="B259" location="'Otex'!B78" display="2907. Amount of expenditure to be allocated according to asset values (£/year)"/>
    <hyperlink ref="B260" location="'Otex'!B89" display="2908. Total operating expenditure by network level  (£/year)"/>
    <hyperlink ref="B261" location="'Otex'!B98" display="2909. Operating expenditure percentage by network level"/>
    <hyperlink ref="B262" location="'Otex'!B107" display="2910. Unit operating expenditure based on simultaneous maximum load (£/kW/year)"/>
    <hyperlink ref="B263" location="'Otex'!B120" display="2911. Operating expenditure for customer assets p/MPAN/day"/>
    <hyperlink ref="B264" location="'Otex'!B161" display="2912. Operating expenditure for unmetered customer assets (p/kWh)"/>
    <hyperlink ref="B265" location="'Contrib'!B6" display="3001. Network level of supply (for customer contributions) by tariff"/>
    <hyperlink ref="B266" location="'Contrib'!B47" display="3002. Contribution proportion of asset annuities, by customer type and network level of assets"/>
    <hyperlink ref="B267" location="'Contrib'!B63" display="3003. Proportion of asset annuities deemed to be covered by customer contributions"/>
    <hyperlink ref="B268" location="'Contrib'!B105" display="3004. Proportion of annual charge covered by contributions (for all charging levels)"/>
    <hyperlink ref="B269" location="'Yard'!B10" display="3101. Unit cost at each level, £/kW/year (relative to system simultaneous maximum load)"/>
    <hyperlink ref="B270" location="'Yard'!B22" display="3102. Pay-as-you-go yardstick unit costs by charging level (p/kWh)"/>
    <hyperlink ref="B271" location="'Yard'!B66" display="3103. Contributions to pay-as-you-go unit rate 1 (p/kWh)"/>
    <hyperlink ref="B272" location="'Yard'!B102" display="3104. Contributions to pay-as-you-go unit rate 2 (p/kWh)"/>
    <hyperlink ref="B273" location="'Yard'!B130" display="3105. Contributions to pay-as-you-go unit rate 3 (p/kWh)"/>
    <hyperlink ref="B274" location="'Standing'!B10" display="3201. Costs based on aggregate maximum load (£/kW/year)"/>
    <hyperlink ref="B275" location="'Standing'!B24" display="3202. Capacity elements p/kVA/day"/>
    <hyperlink ref="B276" location="'Standing'!B51" display="3203. Yardstick components p/kWh (taking account of standing charges)"/>
    <hyperlink ref="B277" location="'Standing'!B78" display="3204. Contributions to unit rate 1 p/kWh by network level (taking account of standing charges)"/>
    <hyperlink ref="B278" location="'Standing'!B105" display="3205. Contributions to unit rate 2 p/kWh by network level (taking account of standing charges)"/>
    <hyperlink ref="B279" location="'Standing'!B124" display="3206. Contributions to unit rate 3 p/kWh by network level (taking account of standing charges)"/>
    <hyperlink ref="B280" location="'Standing'!B141" display="3207. Exceeded capacity charge elements p/kVA/day"/>
    <hyperlink ref="B281" location="'AggCap'!B6" display="3301. Mapping of tariffs to tariff groups"/>
    <hyperlink ref="B282" location="'AggCap'!B26" display="3302. Capacity use for tariffs charged for capacity on an exit point basis"/>
    <hyperlink ref="B283" location="'AggCap'!B43" display="3303. Aggregate capacity (kW)"/>
    <hyperlink ref="B284" location="'AggCap'!B52" display="3304. Aggregate number of users charged for capacity on an exit point basis"/>
    <hyperlink ref="B285" location="'AggCap'!B62" display="3305. Average maximum kVA by exit point"/>
    <hyperlink ref="B286" location="'AggCap'!B71" display="3306. Deemed average maximum kVA for each tariff"/>
    <hyperlink ref="B287" location="'AggCap'!B88" display="3307. Capacity-driven fixed charge elements from standing charges factors p/MPAN/day"/>
    <hyperlink ref="B288" location="'Reactive'!B7" display="3401. Network use factors for generator reactive unit charges"/>
    <hyperlink ref="B289" location="'Reactive'!B20" display="3402. Standard components p/kWh for reactive power (absolute value)"/>
    <hyperlink ref="B290" location="'Reactive'!B32" display="3403. Standard reactive p/kVArh"/>
    <hyperlink ref="B291" location="'Reactive'!B42" display="3404. Absolute value of load coefficient (kW peak / average kW)"/>
    <hyperlink ref="B292" location="'Reactive'!B61" display="3405. Pay-as-you-go components p/kWh for reactive power (absolute value)"/>
    <hyperlink ref="B293" location="'Reactive'!B76" display="3406. Pay-as-you-go reactive p/kVArh"/>
    <hyperlink ref="B294" location="'Aggreg'!B14" display="3501. Unit rate 1 p/kWh (elements)"/>
    <hyperlink ref="B295" location="'Aggreg'!B58" display="3502. Unit rate 2 p/kWh (elements)"/>
    <hyperlink ref="B296" location="'Aggreg'!B102" display="3503. Unit rate 3 p/kWh (elements)"/>
    <hyperlink ref="B297" location="'Aggreg'!B146" display="3504. Fixed charge p/MPAN/day (elements)"/>
    <hyperlink ref="B298" location="'Aggreg'!B186" display="3505. Capacity charge p/kVA/day (elements)"/>
    <hyperlink ref="B299" location="'Aggreg'!B226" display="3506. Exceeded capacity charge p/kVA/day (elements)"/>
    <hyperlink ref="B300" location="'Aggreg'!B267" display="3507. Reactive power charge p/kVArh (elements)"/>
    <hyperlink ref="B301" location="'Aggreg'!B314" display="3508. Summary of charges before revenue matching"/>
    <hyperlink ref="B302" location="'Revenue'!B22" display="3601. Net revenues by tariff before matching (£)"/>
    <hyperlink ref="B303" location="'Revenue'!B65" display="3602. Target CDCM revenue"/>
    <hyperlink ref="B304" location="'Revenue'!B76" display="3603. Revenue surplus or shortfall"/>
    <hyperlink ref="B305" location="'Adder'!B11" display="3701. Adder value at which the minimum is breached"/>
    <hyperlink ref="B306" location="'Adder'!B55" display="3702. Marginal revenue effect of adder"/>
    <hyperlink ref="B307" location="'Adder'!B98" display="3703. Constraint-free solution"/>
    <hyperlink ref="B308" location="'Adder'!B109" display="3704. Starting point"/>
    <hyperlink ref="B309" location="'Adder'!B138" display="3705. Solve for General adder rate (p/kWh)"/>
    <hyperlink ref="B310" location="'Adder'!B245" display="3706. General adder rate (p/kWh)"/>
    <hyperlink ref="B311" location="'Adder'!B264" display="3707. Adder"/>
    <hyperlink ref="B312" location="'G-Calc'!B5" display="4301. Levels containing asset charges"/>
    <hyperlink ref="B313" location="'G-Calc'!B21" display="4302. Unrounded tariff analysis: Asset charges"/>
    <hyperlink ref="B314" location="'G-Calc'!B58" display="4303. Levels containing transmission exit charges"/>
    <hyperlink ref="B315" location="'G-Calc'!B74" display="4304. Unrounded tariff analysis: Transmission exit charges"/>
    <hyperlink ref="B316" location="'G-Calc'!B111" display="4305. Levels containing other expenditure charges"/>
    <hyperlink ref="B317" location="'G-Calc'!B127" display="4306. Unrounded tariff analysis: Other expenditure charges"/>
    <hyperlink ref="B318" location="'G-Calc'!B170" display="4307. Unrounded tariff analysis: Matching charges"/>
    <hyperlink ref="B319" location="'G-Calc'!B246" display="4308. Unrounded revenue analysis (baseline)"/>
    <hyperlink ref="B320" location="'G-Calc'!B290" display="4309. Unrounded revenue analysis (baseline totals)"/>
    <hyperlink ref="B321" location="'G-Calc'!B299" display="4310. MPANs excluding LDNO generation"/>
    <hyperlink ref="B322" location="'G-Calc'!B451" display="4311. Unrounded revenue analysis"/>
    <hyperlink ref="B323" location="'G-Calc'!B567" display="4312. Discount map (re-grouped)"/>
    <hyperlink ref="B324" location="'G-Calc'!B685" display="4313. LDNO discounts (p/kWh)"/>
    <hyperlink ref="B325" location="'G-Calc'!B694" display="4314. Discount for each tariff (except for fixed charges)"/>
    <hyperlink ref="B326" location="'G-Calc'!B815" display="4315. Unrounded revenue analysis (with reordered tariff list)"/>
    <hyperlink ref="B327" location="'G-Calc'!B934" display="4316. Unrounded revenue analysis (by tariff group)"/>
    <hyperlink ref="B328" location="'G-Calc'!B969" display="4317. Scaling factors for run 1"/>
    <hyperlink ref="B329" location="'G-Calc'!B984" display="4318. Average p/kWh"/>
    <hyperlink ref="B330" location="'G-Calc'!B1023" display="4319. Chargeable percentage"/>
    <hyperlink ref="B331" location="'G-Calc'!B1142" display="4320. Total discounted revenue by charge category"/>
    <hyperlink ref="B332" location="'G-Calc'!B1163" display="4321. Error values from run 1"/>
    <hyperlink ref="B333" location="'G-Calc'!B1168" display="4322. Scaling factors for run 2"/>
    <hyperlink ref="B334" location="'G-Calc'!B1183" display="4323. Average p/kWh"/>
    <hyperlink ref="B335" location="'G-Calc'!B1222" display="4324. Chargeable percentage"/>
    <hyperlink ref="B336" location="'G-Calc'!B1341" display="4325. Total discounted revenue by charge category"/>
    <hyperlink ref="B337" location="'G-Calc'!B1362" display="4326. Error values from run 2"/>
    <hyperlink ref="B338" location="'G-Calc'!B1367" display="4327. Scaling factors for run 3"/>
    <hyperlink ref="B339" location="'G-Calc'!B1382" display="4328. Average p/kWh"/>
    <hyperlink ref="B340" location="'G-Calc'!B1421" display="4329. Chargeable percentage"/>
    <hyperlink ref="B341" location="'G-Calc'!B1540" display="4330. Total discounted revenue by charge category"/>
    <hyperlink ref="B342" location="'G-Calc'!B1561" display="4331. Error values from run 3"/>
    <hyperlink ref="B343" location="'G-Calc'!B1566" display="4332. Scaling factors for run 4"/>
    <hyperlink ref="B344" location="'G-Calc'!B1581" display="4333. Average p/kWh"/>
    <hyperlink ref="B345" location="'G-Calc'!B1620" display="4334. Chargeable percentage"/>
    <hyperlink ref="B346" location="'G-Calc'!B1739" display="4335. Total discounted revenue by charge category"/>
    <hyperlink ref="B347" location="'G-Calc'!B1760" display="4336. Error values from run 4"/>
    <hyperlink ref="B348" location="'G-Calc'!B1791" display="4337. First derivatives (£ million)"/>
    <hyperlink ref="B349" location="'G-Calc'!B1801" display="4338. Co-determinants"/>
    <hyperlink ref="B350" location="'G-Calc'!B1809" display="4339. Determinant"/>
    <hyperlink ref="B351" location="'G-Calc'!B1825" display="4340. Scaling factors for run 7"/>
    <hyperlink ref="B352" location="'G-Calc'!B1836" display="4341. Scaling factors for run 5"/>
    <hyperlink ref="B353" location="'G-Calc'!B1851" display="4342. Average p/kWh"/>
    <hyperlink ref="B354" location="'G-Calc'!B1890" display="4343. Chargeable percentage"/>
    <hyperlink ref="B355" location="'G-Calc'!B2009" display="4344. Total discounted revenue by charge category"/>
    <hyperlink ref="B356" location="'G-Calc'!B2030" display="4345. Error values from run 5"/>
    <hyperlink ref="B357" location="'G-Calc'!B2041" display="4346. Scaling factors for run 6"/>
    <hyperlink ref="B358" location="'G-Calc'!B2056" display="4347. Average p/kWh"/>
    <hyperlink ref="B359" location="'G-Calc'!B2095" display="4348. Chargeable percentage"/>
    <hyperlink ref="B360" location="'G-Calc'!B2214" display="4349. Total discounted revenue by charge category"/>
    <hyperlink ref="B361" location="'G-Calc'!B2235" display="4350. Error values from run 6"/>
    <hyperlink ref="B362" location="'G-Calc'!B2250" display="4351. Average p/kWh"/>
    <hyperlink ref="B363" location="'G-Calc'!B2289" display="4352. Chargeable percentage"/>
    <hyperlink ref="B364" location="'G-Calc'!B2408" display="4353. Total discounted revenue by charge category"/>
    <hyperlink ref="B365" location="'G-Calc'!B2429" display="4354. Error values from run 7"/>
    <hyperlink ref="B366" location="'G-Calc'!B2460" display="4355. First derivatives (£ million)"/>
    <hyperlink ref="B367" location="'G-Calc'!B2470" display="4356. Co-determinants"/>
    <hyperlink ref="B368" location="'G-Calc'!B2478" display="4357. Determinant"/>
    <hyperlink ref="B369" location="'G-Calc'!B2494" display="4358. Final scaling factors"/>
    <hyperlink ref="B370" location="'G-Calc'!B2509" display="4359. All-the-way p/kWh"/>
    <hyperlink ref="B371" location="'G-Calc'!B2548" display="4360. LDNO discounts"/>
    <hyperlink ref="B372" location="'G-Calc'!B2662" display="4361. All-the-way reference p/kWh values"/>
    <hyperlink ref="B373" location="'G-Calc'!B2734" display="4362. LDNO discounts (EDCM) ⇒1181. For EDCM model"/>
    <hyperlink ref="B374" location="'G-Discounts'!B8" display="4401. LDNO discounts ⇒1038. For CDCM"/>
    <hyperlink ref="B375" location="'G-Discounts'!B124" display="4402. All-the-way reference p/kWh values ⇒1185. For EDCM model"/>
    <hyperlink ref="B376" location="'G-Discounts'!B170" display="4403. Discount p/kWh ⇒1184. For EDCM model"/>
  </hyperlinks>
  <pageMargins left="0.7" right="0.7" top="0.75" bottom="0.75" header="0.3" footer="0.3"/>
  <pageSetup paperSize="9" scale="50" fitToHeight="0" orientation="portrait"/>
  <headerFooter>
    <oddHeader>&amp;L&amp;A&amp;C&amp;R&amp;P of &amp;N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 ht="21" customHeight="1">
      <c r="A1" s="1">
        <f>"Forecast simultaneous maximum load for "&amp;'Input'!B7&amp;" in "&amp;'Input'!C7&amp;" ("&amp;'Input'!D7&amp;")"</f>
        <v>0</v>
      </c>
    </row>
    <row r="3" spans="1:11" ht="21" customHeight="1">
      <c r="A3" s="1" t="s">
        <v>1314</v>
      </c>
    </row>
    <row r="4" spans="1:11">
      <c r="A4" s="3" t="s">
        <v>546</v>
      </c>
    </row>
    <row r="5" spans="1:11">
      <c r="A5" s="31" t="s">
        <v>1090</v>
      </c>
    </row>
    <row r="6" spans="1:11">
      <c r="A6" s="31" t="s">
        <v>1315</v>
      </c>
    </row>
    <row r="7" spans="1:11">
      <c r="A7" s="31" t="s">
        <v>1316</v>
      </c>
    </row>
    <row r="8" spans="1:11">
      <c r="A8" s="31" t="s">
        <v>1074</v>
      </c>
    </row>
    <row r="9" spans="1:11">
      <c r="A9" s="3" t="s">
        <v>1317</v>
      </c>
    </row>
    <row r="11" spans="1:11">
      <c r="B11" s="15" t="s">
        <v>153</v>
      </c>
      <c r="C11" s="15" t="s">
        <v>154</v>
      </c>
      <c r="D11" s="15" t="s">
        <v>155</v>
      </c>
      <c r="E11" s="15" t="s">
        <v>156</v>
      </c>
      <c r="F11" s="15" t="s">
        <v>157</v>
      </c>
      <c r="G11" s="15" t="s">
        <v>162</v>
      </c>
      <c r="H11" s="15" t="s">
        <v>158</v>
      </c>
      <c r="I11" s="15" t="s">
        <v>159</v>
      </c>
      <c r="J11" s="15" t="s">
        <v>160</v>
      </c>
    </row>
    <row r="12" spans="1:11">
      <c r="A12" s="4" t="s">
        <v>185</v>
      </c>
      <c r="B12" s="34">
        <f>('Loads'!$B$345*'Multi'!B$882)*'LAFs'!B$261/(24*'Input'!$F$60)*1000</f>
        <v>0</v>
      </c>
      <c r="C12" s="34">
        <f>('Loads'!$B$345*'Multi'!C$882)*'LAFs'!C$261/(24*'Input'!$F$60)*1000</f>
        <v>0</v>
      </c>
      <c r="D12" s="34">
        <f>('Loads'!$B$345*'Multi'!D$882)*'LAFs'!D$261/(24*'Input'!$F$60)*1000</f>
        <v>0</v>
      </c>
      <c r="E12" s="34">
        <f>('Loads'!$B$345*'Multi'!E$882)*'LAFs'!E$261/(24*'Input'!$F$60)*1000</f>
        <v>0</v>
      </c>
      <c r="F12" s="34">
        <f>('Loads'!$B$345*'Multi'!F$882)*'LAFs'!F$261/(24*'Input'!$F$60)*1000</f>
        <v>0</v>
      </c>
      <c r="G12" s="34">
        <f>('Loads'!$B$345*'Multi'!G$882)*'LAFs'!G$261/(24*'Input'!$F$60)*1000</f>
        <v>0</v>
      </c>
      <c r="H12" s="34">
        <f>('Loads'!$B$345*'Multi'!H$882)*'LAFs'!H$261/(24*'Input'!$F$60)*1000</f>
        <v>0</v>
      </c>
      <c r="I12" s="34">
        <f>('Loads'!$B$345*'Multi'!I$882)*'LAFs'!I$261/(24*'Input'!$F$60)*1000</f>
        <v>0</v>
      </c>
      <c r="J12" s="34">
        <f>('Loads'!$B$345*'Multi'!J$882)*'LAFs'!J$261/(24*'Input'!$F$60)*1000</f>
        <v>0</v>
      </c>
      <c r="K12" s="17"/>
    </row>
    <row r="13" spans="1:11">
      <c r="A13" s="4" t="s">
        <v>223</v>
      </c>
      <c r="B13" s="34">
        <f>('Loads'!$B$347*'Multi'!B$884)*'LAFs'!B$263/(24*'Input'!$F$60)*1000</f>
        <v>0</v>
      </c>
      <c r="C13" s="34">
        <f>('Loads'!$B$347*'Multi'!C$884)*'LAFs'!C$263/(24*'Input'!$F$60)*1000</f>
        <v>0</v>
      </c>
      <c r="D13" s="34">
        <f>('Loads'!$B$347*'Multi'!D$884)*'LAFs'!D$263/(24*'Input'!$F$60)*1000</f>
        <v>0</v>
      </c>
      <c r="E13" s="34">
        <f>('Loads'!$B$347*'Multi'!E$884)*'LAFs'!E$263/(24*'Input'!$F$60)*1000</f>
        <v>0</v>
      </c>
      <c r="F13" s="34">
        <f>('Loads'!$B$347*'Multi'!F$884)*'LAFs'!F$263/(24*'Input'!$F$60)*1000</f>
        <v>0</v>
      </c>
      <c r="G13" s="34">
        <f>('Loads'!$B$347*'Multi'!G$884)*'LAFs'!G$263/(24*'Input'!$F$60)*1000</f>
        <v>0</v>
      </c>
      <c r="H13" s="34">
        <f>('Loads'!$B$347*'Multi'!H$884)*'LAFs'!H$263/(24*'Input'!$F$60)*1000</f>
        <v>0</v>
      </c>
      <c r="I13" s="34">
        <f>('Loads'!$B$347*'Multi'!I$884)*'LAFs'!I$263/(24*'Input'!$F$60)*1000</f>
        <v>0</v>
      </c>
      <c r="J13" s="34">
        <f>('Loads'!$B$347*'Multi'!J$884)*'LAFs'!J$263/(24*'Input'!$F$60)*1000</f>
        <v>0</v>
      </c>
      <c r="K13" s="17"/>
    </row>
    <row r="14" spans="1:11">
      <c r="A14" s="4" t="s">
        <v>187</v>
      </c>
      <c r="B14" s="34">
        <f>('Loads'!$B$348*'Multi'!B$885)*'LAFs'!B$264/(24*'Input'!$F$60)*1000</f>
        <v>0</v>
      </c>
      <c r="C14" s="34">
        <f>('Loads'!$B$348*'Multi'!C$885)*'LAFs'!C$264/(24*'Input'!$F$60)*1000</f>
        <v>0</v>
      </c>
      <c r="D14" s="34">
        <f>('Loads'!$B$348*'Multi'!D$885)*'LAFs'!D$264/(24*'Input'!$F$60)*1000</f>
        <v>0</v>
      </c>
      <c r="E14" s="34">
        <f>('Loads'!$B$348*'Multi'!E$885)*'LAFs'!E$264/(24*'Input'!$F$60)*1000</f>
        <v>0</v>
      </c>
      <c r="F14" s="34">
        <f>('Loads'!$B$348*'Multi'!F$885)*'LAFs'!F$264/(24*'Input'!$F$60)*1000</f>
        <v>0</v>
      </c>
      <c r="G14" s="34">
        <f>('Loads'!$B$348*'Multi'!G$885)*'LAFs'!G$264/(24*'Input'!$F$60)*1000</f>
        <v>0</v>
      </c>
      <c r="H14" s="34">
        <f>('Loads'!$B$348*'Multi'!H$885)*'LAFs'!H$264/(24*'Input'!$F$60)*1000</f>
        <v>0</v>
      </c>
      <c r="I14" s="34">
        <f>('Loads'!$B$348*'Multi'!I$885)*'LAFs'!I$264/(24*'Input'!$F$60)*1000</f>
        <v>0</v>
      </c>
      <c r="J14" s="34">
        <f>('Loads'!$B$348*'Multi'!J$885)*'LAFs'!J$264/(24*'Input'!$F$60)*1000</f>
        <v>0</v>
      </c>
      <c r="K14" s="17"/>
    </row>
    <row r="15" spans="1:11">
      <c r="A15" s="4" t="s">
        <v>224</v>
      </c>
      <c r="B15" s="34">
        <f>('Loads'!$B$350*'Multi'!B$887)*'LAFs'!B$266/(24*'Input'!$F$60)*1000</f>
        <v>0</v>
      </c>
      <c r="C15" s="34">
        <f>('Loads'!$B$350*'Multi'!C$887)*'LAFs'!C$266/(24*'Input'!$F$60)*1000</f>
        <v>0</v>
      </c>
      <c r="D15" s="34">
        <f>('Loads'!$B$350*'Multi'!D$887)*'LAFs'!D$266/(24*'Input'!$F$60)*1000</f>
        <v>0</v>
      </c>
      <c r="E15" s="34">
        <f>('Loads'!$B$350*'Multi'!E$887)*'LAFs'!E$266/(24*'Input'!$F$60)*1000</f>
        <v>0</v>
      </c>
      <c r="F15" s="34">
        <f>('Loads'!$B$350*'Multi'!F$887)*'LAFs'!F$266/(24*'Input'!$F$60)*1000</f>
        <v>0</v>
      </c>
      <c r="G15" s="34">
        <f>('Loads'!$B$350*'Multi'!G$887)*'LAFs'!G$266/(24*'Input'!$F$60)*1000</f>
        <v>0</v>
      </c>
      <c r="H15" s="34">
        <f>('Loads'!$B$350*'Multi'!H$887)*'LAFs'!H$266/(24*'Input'!$F$60)*1000</f>
        <v>0</v>
      </c>
      <c r="I15" s="34">
        <f>('Loads'!$B$350*'Multi'!I$887)*'LAFs'!I$266/(24*'Input'!$F$60)*1000</f>
        <v>0</v>
      </c>
      <c r="J15" s="34">
        <f>('Loads'!$B$350*'Multi'!J$887)*'LAFs'!J$266/(24*'Input'!$F$60)*1000</f>
        <v>0</v>
      </c>
      <c r="K15" s="17"/>
    </row>
    <row r="16" spans="1:11">
      <c r="A16" s="4" t="s">
        <v>225</v>
      </c>
      <c r="B16" s="34">
        <f>('Loads'!$B$359*'Multi'!B$896)*'LAFs'!B$275/(24*'Input'!$F$60)*1000</f>
        <v>0</v>
      </c>
      <c r="C16" s="34">
        <f>('Loads'!$B$359*'Multi'!C$896)*'LAFs'!C$275/(24*'Input'!$F$60)*1000</f>
        <v>0</v>
      </c>
      <c r="D16" s="34">
        <f>('Loads'!$B$359*'Multi'!D$896)*'LAFs'!D$275/(24*'Input'!$F$60)*1000</f>
        <v>0</v>
      </c>
      <c r="E16" s="34">
        <f>('Loads'!$B$359*'Multi'!E$896)*'LAFs'!E$275/(24*'Input'!$F$60)*1000</f>
        <v>0</v>
      </c>
      <c r="F16" s="34">
        <f>('Loads'!$B$359*'Multi'!F$896)*'LAFs'!F$275/(24*'Input'!$F$60)*1000</f>
        <v>0</v>
      </c>
      <c r="G16" s="34">
        <f>('Loads'!$B$359*'Multi'!G$896)*'LAFs'!G$275/(24*'Input'!$F$60)*1000</f>
        <v>0</v>
      </c>
      <c r="H16" s="34">
        <f>('Loads'!$B$359*'Multi'!H$896)*'LAFs'!H$275/(24*'Input'!$F$60)*1000</f>
        <v>0</v>
      </c>
      <c r="I16" s="34">
        <f>('Loads'!$B$359*'Multi'!I$896)*'LAFs'!I$275/(24*'Input'!$F$60)*1000</f>
        <v>0</v>
      </c>
      <c r="J16" s="34">
        <f>('Loads'!$B$359*'Multi'!J$896)*'LAFs'!J$275/(24*'Input'!$F$60)*1000</f>
        <v>0</v>
      </c>
      <c r="K16" s="17"/>
    </row>
    <row r="17" spans="1:11">
      <c r="A17" s="4" t="s">
        <v>226</v>
      </c>
      <c r="B17" s="34">
        <f>('Loads'!$B$360*'Multi'!B$897)*'LAFs'!B$276/(24*'Input'!$F$60)*1000</f>
        <v>0</v>
      </c>
      <c r="C17" s="34">
        <f>('Loads'!$B$360*'Multi'!C$897)*'LAFs'!C$276/(24*'Input'!$F$60)*1000</f>
        <v>0</v>
      </c>
      <c r="D17" s="34">
        <f>('Loads'!$B$360*'Multi'!D$897)*'LAFs'!D$276/(24*'Input'!$F$60)*1000</f>
        <v>0</v>
      </c>
      <c r="E17" s="34">
        <f>('Loads'!$B$360*'Multi'!E$897)*'LAFs'!E$276/(24*'Input'!$F$60)*1000</f>
        <v>0</v>
      </c>
      <c r="F17" s="34">
        <f>('Loads'!$B$360*'Multi'!F$897)*'LAFs'!F$276/(24*'Input'!$F$60)*1000</f>
        <v>0</v>
      </c>
      <c r="G17" s="34">
        <f>('Loads'!$B$360*'Multi'!G$897)*'LAFs'!G$276/(24*'Input'!$F$60)*1000</f>
        <v>0</v>
      </c>
      <c r="H17" s="34">
        <f>('Loads'!$B$360*'Multi'!H$897)*'LAFs'!H$276/(24*'Input'!$F$60)*1000</f>
        <v>0</v>
      </c>
      <c r="I17" s="34">
        <f>('Loads'!$B$360*'Multi'!I$897)*'LAFs'!I$276/(24*'Input'!$F$60)*1000</f>
        <v>0</v>
      </c>
      <c r="J17" s="34">
        <f>('Loads'!$B$360*'Multi'!J$897)*'LAFs'!J$276/(24*'Input'!$F$60)*1000</f>
        <v>0</v>
      </c>
      <c r="K17" s="17"/>
    </row>
    <row r="18" spans="1:11">
      <c r="A18" s="4" t="s">
        <v>227</v>
      </c>
      <c r="B18" s="34">
        <f>('Loads'!$B$361*'Multi'!B$898)*'LAFs'!B$277/(24*'Input'!$F$60)*1000</f>
        <v>0</v>
      </c>
      <c r="C18" s="34">
        <f>('Loads'!$B$361*'Multi'!C$898)*'LAFs'!C$277/(24*'Input'!$F$60)*1000</f>
        <v>0</v>
      </c>
      <c r="D18" s="34">
        <f>('Loads'!$B$361*'Multi'!D$898)*'LAFs'!D$277/(24*'Input'!$F$60)*1000</f>
        <v>0</v>
      </c>
      <c r="E18" s="34">
        <f>('Loads'!$B$361*'Multi'!E$898)*'LAFs'!E$277/(24*'Input'!$F$60)*1000</f>
        <v>0</v>
      </c>
      <c r="F18" s="34">
        <f>('Loads'!$B$361*'Multi'!F$898)*'LAFs'!F$277/(24*'Input'!$F$60)*1000</f>
        <v>0</v>
      </c>
      <c r="G18" s="34">
        <f>('Loads'!$B$361*'Multi'!G$898)*'LAFs'!G$277/(24*'Input'!$F$60)*1000</f>
        <v>0</v>
      </c>
      <c r="H18" s="34">
        <f>('Loads'!$B$361*'Multi'!H$898)*'LAFs'!H$277/(24*'Input'!$F$60)*1000</f>
        <v>0</v>
      </c>
      <c r="I18" s="34">
        <f>('Loads'!$B$361*'Multi'!I$898)*'LAFs'!I$277/(24*'Input'!$F$60)*1000</f>
        <v>0</v>
      </c>
      <c r="J18" s="34">
        <f>('Loads'!$B$361*'Multi'!J$898)*'LAFs'!J$277/(24*'Input'!$F$60)*1000</f>
        <v>0</v>
      </c>
      <c r="K18" s="17"/>
    </row>
    <row r="19" spans="1:11">
      <c r="A19" s="4" t="s">
        <v>228</v>
      </c>
      <c r="B19" s="34">
        <f>('Loads'!$B$362*'Multi'!B$899)*'LAFs'!B$278/(24*'Input'!$F$60)*1000</f>
        <v>0</v>
      </c>
      <c r="C19" s="34">
        <f>('Loads'!$B$362*'Multi'!C$899)*'LAFs'!C$278/(24*'Input'!$F$60)*1000</f>
        <v>0</v>
      </c>
      <c r="D19" s="34">
        <f>('Loads'!$B$362*'Multi'!D$899)*'LAFs'!D$278/(24*'Input'!$F$60)*1000</f>
        <v>0</v>
      </c>
      <c r="E19" s="34">
        <f>('Loads'!$B$362*'Multi'!E$899)*'LAFs'!E$278/(24*'Input'!$F$60)*1000</f>
        <v>0</v>
      </c>
      <c r="F19" s="34">
        <f>('Loads'!$B$362*'Multi'!F$899)*'LAFs'!F$278/(24*'Input'!$F$60)*1000</f>
        <v>0</v>
      </c>
      <c r="G19" s="34">
        <f>('Loads'!$B$362*'Multi'!G$899)*'LAFs'!G$278/(24*'Input'!$F$60)*1000</f>
        <v>0</v>
      </c>
      <c r="H19" s="34">
        <f>('Loads'!$B$362*'Multi'!H$899)*'LAFs'!H$278/(24*'Input'!$F$60)*1000</f>
        <v>0</v>
      </c>
      <c r="I19" s="34">
        <f>('Loads'!$B$362*'Multi'!I$899)*'LAFs'!I$278/(24*'Input'!$F$60)*1000</f>
        <v>0</v>
      </c>
      <c r="J19" s="34">
        <f>('Loads'!$B$362*'Multi'!J$899)*'LAFs'!J$278/(24*'Input'!$F$60)*1000</f>
        <v>0</v>
      </c>
      <c r="K19" s="17"/>
    </row>
    <row r="21" spans="1:11" ht="21" customHeight="1">
      <c r="A21" s="1" t="s">
        <v>1318</v>
      </c>
    </row>
    <row r="22" spans="1:11">
      <c r="A22" s="3" t="s">
        <v>546</v>
      </c>
    </row>
    <row r="23" spans="1:11">
      <c r="A23" s="31" t="s">
        <v>1090</v>
      </c>
    </row>
    <row r="24" spans="1:11">
      <c r="A24" s="31" t="s">
        <v>1315</v>
      </c>
    </row>
    <row r="25" spans="1:11">
      <c r="A25" s="31" t="s">
        <v>1319</v>
      </c>
    </row>
    <row r="26" spans="1:11">
      <c r="A26" s="31" t="s">
        <v>1320</v>
      </c>
    </row>
    <row r="27" spans="1:11">
      <c r="A27" s="31" t="s">
        <v>1321</v>
      </c>
    </row>
    <row r="28" spans="1:11">
      <c r="A28" s="31" t="s">
        <v>1101</v>
      </c>
    </row>
    <row r="29" spans="1:11">
      <c r="A29" s="3" t="s">
        <v>1322</v>
      </c>
    </row>
    <row r="31" spans="1:11">
      <c r="B31" s="15" t="s">
        <v>153</v>
      </c>
      <c r="C31" s="15" t="s">
        <v>154</v>
      </c>
      <c r="D31" s="15" t="s">
        <v>155</v>
      </c>
      <c r="E31" s="15" t="s">
        <v>156</v>
      </c>
      <c r="F31" s="15" t="s">
        <v>157</v>
      </c>
      <c r="G31" s="15" t="s">
        <v>162</v>
      </c>
      <c r="H31" s="15" t="s">
        <v>158</v>
      </c>
      <c r="I31" s="15" t="s">
        <v>159</v>
      </c>
      <c r="J31" s="15" t="s">
        <v>160</v>
      </c>
    </row>
    <row r="32" spans="1:11">
      <c r="A32" s="4" t="s">
        <v>186</v>
      </c>
      <c r="B32" s="34">
        <f>('Loads'!$B$346*'Multi'!B$883+'Loads'!$C$346*'Multi'!B$915)*'LAFs'!B$262/(24*'Input'!$F$60)*1000</f>
        <v>0</v>
      </c>
      <c r="C32" s="34">
        <f>('Loads'!$B$346*'Multi'!C$883+'Loads'!$C$346*'Multi'!C$915)*'LAFs'!C$262/(24*'Input'!$F$60)*1000</f>
        <v>0</v>
      </c>
      <c r="D32" s="34">
        <f>('Loads'!$B$346*'Multi'!D$883+'Loads'!$C$346*'Multi'!D$915)*'LAFs'!D$262/(24*'Input'!$F$60)*1000</f>
        <v>0</v>
      </c>
      <c r="E32" s="34">
        <f>('Loads'!$B$346*'Multi'!E$883+'Loads'!$C$346*'Multi'!E$915)*'LAFs'!E$262/(24*'Input'!$F$60)*1000</f>
        <v>0</v>
      </c>
      <c r="F32" s="34">
        <f>('Loads'!$B$346*'Multi'!F$883+'Loads'!$C$346*'Multi'!F$915)*'LAFs'!F$262/(24*'Input'!$F$60)*1000</f>
        <v>0</v>
      </c>
      <c r="G32" s="34">
        <f>('Loads'!$B$346*'Multi'!G$883+'Loads'!$C$346*'Multi'!G$915)*'LAFs'!G$262/(24*'Input'!$F$60)*1000</f>
        <v>0</v>
      </c>
      <c r="H32" s="34">
        <f>('Loads'!$B$346*'Multi'!H$883+'Loads'!$C$346*'Multi'!H$915)*'LAFs'!H$262/(24*'Input'!$F$60)*1000</f>
        <v>0</v>
      </c>
      <c r="I32" s="34">
        <f>('Loads'!$B$346*'Multi'!I$883+'Loads'!$C$346*'Multi'!I$915)*'LAFs'!I$262/(24*'Input'!$F$60)*1000</f>
        <v>0</v>
      </c>
      <c r="J32" s="34">
        <f>('Loads'!$B$346*'Multi'!J$883+'Loads'!$C$346*'Multi'!J$915)*'LAFs'!J$262/(24*'Input'!$F$60)*1000</f>
        <v>0</v>
      </c>
      <c r="K32" s="17"/>
    </row>
    <row r="33" spans="1:11">
      <c r="A33" s="4" t="s">
        <v>188</v>
      </c>
      <c r="B33" s="34">
        <f>('Loads'!$B$349*'Multi'!B$886+'Loads'!$C$349*'Multi'!B$916)*'LAFs'!B$265/(24*'Input'!$F$60)*1000</f>
        <v>0</v>
      </c>
      <c r="C33" s="34">
        <f>('Loads'!$B$349*'Multi'!C$886+'Loads'!$C$349*'Multi'!C$916)*'LAFs'!C$265/(24*'Input'!$F$60)*1000</f>
        <v>0</v>
      </c>
      <c r="D33" s="34">
        <f>('Loads'!$B$349*'Multi'!D$886+'Loads'!$C$349*'Multi'!D$916)*'LAFs'!D$265/(24*'Input'!$F$60)*1000</f>
        <v>0</v>
      </c>
      <c r="E33" s="34">
        <f>('Loads'!$B$349*'Multi'!E$886+'Loads'!$C$349*'Multi'!E$916)*'LAFs'!E$265/(24*'Input'!$F$60)*1000</f>
        <v>0</v>
      </c>
      <c r="F33" s="34">
        <f>('Loads'!$B$349*'Multi'!F$886+'Loads'!$C$349*'Multi'!F$916)*'LAFs'!F$265/(24*'Input'!$F$60)*1000</f>
        <v>0</v>
      </c>
      <c r="G33" s="34">
        <f>('Loads'!$B$349*'Multi'!G$886+'Loads'!$C$349*'Multi'!G$916)*'LAFs'!G$265/(24*'Input'!$F$60)*1000</f>
        <v>0</v>
      </c>
      <c r="H33" s="34">
        <f>('Loads'!$B$349*'Multi'!H$886+'Loads'!$C$349*'Multi'!H$916)*'LAFs'!H$265/(24*'Input'!$F$60)*1000</f>
        <v>0</v>
      </c>
      <c r="I33" s="34">
        <f>('Loads'!$B$349*'Multi'!I$886+'Loads'!$C$349*'Multi'!I$916)*'LAFs'!I$265/(24*'Input'!$F$60)*1000</f>
        <v>0</v>
      </c>
      <c r="J33" s="34">
        <f>('Loads'!$B$349*'Multi'!J$886+'Loads'!$C$349*'Multi'!J$916)*'LAFs'!J$265/(24*'Input'!$F$60)*1000</f>
        <v>0</v>
      </c>
      <c r="K33" s="17"/>
    </row>
    <row r="34" spans="1:11">
      <c r="A34" s="4" t="s">
        <v>189</v>
      </c>
      <c r="B34" s="34">
        <f>('Loads'!$B$351*'Multi'!B$888+'Loads'!$C$351*'Multi'!B$917)*'LAFs'!B$267/(24*'Input'!$F$60)*1000</f>
        <v>0</v>
      </c>
      <c r="C34" s="34">
        <f>('Loads'!$B$351*'Multi'!C$888+'Loads'!$C$351*'Multi'!C$917)*'LAFs'!C$267/(24*'Input'!$F$60)*1000</f>
        <v>0</v>
      </c>
      <c r="D34" s="34">
        <f>('Loads'!$B$351*'Multi'!D$888+'Loads'!$C$351*'Multi'!D$917)*'LAFs'!D$267/(24*'Input'!$F$60)*1000</f>
        <v>0</v>
      </c>
      <c r="E34" s="34">
        <f>('Loads'!$B$351*'Multi'!E$888+'Loads'!$C$351*'Multi'!E$917)*'LAFs'!E$267/(24*'Input'!$F$60)*1000</f>
        <v>0</v>
      </c>
      <c r="F34" s="34">
        <f>('Loads'!$B$351*'Multi'!F$888+'Loads'!$C$351*'Multi'!F$917)*'LAFs'!F$267/(24*'Input'!$F$60)*1000</f>
        <v>0</v>
      </c>
      <c r="G34" s="34">
        <f>('Loads'!$B$351*'Multi'!G$888+'Loads'!$C$351*'Multi'!G$917)*'LAFs'!G$267/(24*'Input'!$F$60)*1000</f>
        <v>0</v>
      </c>
      <c r="H34" s="34">
        <f>('Loads'!$B$351*'Multi'!H$888+'Loads'!$C$351*'Multi'!H$917)*'LAFs'!H$267/(24*'Input'!$F$60)*1000</f>
        <v>0</v>
      </c>
      <c r="I34" s="34">
        <f>('Loads'!$B$351*'Multi'!I$888+'Loads'!$C$351*'Multi'!I$917)*'LAFs'!I$267/(24*'Input'!$F$60)*1000</f>
        <v>0</v>
      </c>
      <c r="J34" s="34">
        <f>('Loads'!$B$351*'Multi'!J$888+'Loads'!$C$351*'Multi'!J$917)*'LAFs'!J$267/(24*'Input'!$F$60)*1000</f>
        <v>0</v>
      </c>
      <c r="K34" s="17"/>
    </row>
    <row r="35" spans="1:11">
      <c r="A35" s="4" t="s">
        <v>190</v>
      </c>
      <c r="B35" s="34">
        <f>('Loads'!$B$352*'Multi'!B$889+'Loads'!$C$352*'Multi'!B$918)*'LAFs'!B$268/(24*'Input'!$F$60)*1000</f>
        <v>0</v>
      </c>
      <c r="C35" s="34">
        <f>('Loads'!$B$352*'Multi'!C$889+'Loads'!$C$352*'Multi'!C$918)*'LAFs'!C$268/(24*'Input'!$F$60)*1000</f>
        <v>0</v>
      </c>
      <c r="D35" s="34">
        <f>('Loads'!$B$352*'Multi'!D$889+'Loads'!$C$352*'Multi'!D$918)*'LAFs'!D$268/(24*'Input'!$F$60)*1000</f>
        <v>0</v>
      </c>
      <c r="E35" s="34">
        <f>('Loads'!$B$352*'Multi'!E$889+'Loads'!$C$352*'Multi'!E$918)*'LAFs'!E$268/(24*'Input'!$F$60)*1000</f>
        <v>0</v>
      </c>
      <c r="F35" s="34">
        <f>('Loads'!$B$352*'Multi'!F$889+'Loads'!$C$352*'Multi'!F$918)*'LAFs'!F$268/(24*'Input'!$F$60)*1000</f>
        <v>0</v>
      </c>
      <c r="G35" s="34">
        <f>('Loads'!$B$352*'Multi'!G$889+'Loads'!$C$352*'Multi'!G$918)*'LAFs'!G$268/(24*'Input'!$F$60)*1000</f>
        <v>0</v>
      </c>
      <c r="H35" s="34">
        <f>('Loads'!$B$352*'Multi'!H$889+'Loads'!$C$352*'Multi'!H$918)*'LAFs'!H$268/(24*'Input'!$F$60)*1000</f>
        <v>0</v>
      </c>
      <c r="I35" s="34">
        <f>('Loads'!$B$352*'Multi'!I$889+'Loads'!$C$352*'Multi'!I$918)*'LAFs'!I$268/(24*'Input'!$F$60)*1000</f>
        <v>0</v>
      </c>
      <c r="J35" s="34">
        <f>('Loads'!$B$352*'Multi'!J$889+'Loads'!$C$352*'Multi'!J$918)*'LAFs'!J$268/(24*'Input'!$F$60)*1000</f>
        <v>0</v>
      </c>
      <c r="K35" s="17"/>
    </row>
    <row r="36" spans="1:11">
      <c r="A36" s="4" t="s">
        <v>210</v>
      </c>
      <c r="B36" s="34">
        <f>('Loads'!$B$353*'Multi'!B$890+'Loads'!$C$353*'Multi'!B$919)*'LAFs'!B$269/(24*'Input'!$F$60)*1000</f>
        <v>0</v>
      </c>
      <c r="C36" s="34">
        <f>('Loads'!$B$353*'Multi'!C$890+'Loads'!$C$353*'Multi'!C$919)*'LAFs'!C$269/(24*'Input'!$F$60)*1000</f>
        <v>0</v>
      </c>
      <c r="D36" s="34">
        <f>('Loads'!$B$353*'Multi'!D$890+'Loads'!$C$353*'Multi'!D$919)*'LAFs'!D$269/(24*'Input'!$F$60)*1000</f>
        <v>0</v>
      </c>
      <c r="E36" s="34">
        <f>('Loads'!$B$353*'Multi'!E$890+'Loads'!$C$353*'Multi'!E$919)*'LAFs'!E$269/(24*'Input'!$F$60)*1000</f>
        <v>0</v>
      </c>
      <c r="F36" s="34">
        <f>('Loads'!$B$353*'Multi'!F$890+'Loads'!$C$353*'Multi'!F$919)*'LAFs'!F$269/(24*'Input'!$F$60)*1000</f>
        <v>0</v>
      </c>
      <c r="G36" s="34">
        <f>('Loads'!$B$353*'Multi'!G$890+'Loads'!$C$353*'Multi'!G$919)*'LAFs'!G$269/(24*'Input'!$F$60)*1000</f>
        <v>0</v>
      </c>
      <c r="H36" s="34">
        <f>('Loads'!$B$353*'Multi'!H$890+'Loads'!$C$353*'Multi'!H$919)*'LAFs'!H$269/(24*'Input'!$F$60)*1000</f>
        <v>0</v>
      </c>
      <c r="I36" s="34">
        <f>('Loads'!$B$353*'Multi'!I$890+'Loads'!$C$353*'Multi'!I$919)*'LAFs'!I$269/(24*'Input'!$F$60)*1000</f>
        <v>0</v>
      </c>
      <c r="J36" s="34">
        <f>('Loads'!$B$353*'Multi'!J$890+'Loads'!$C$353*'Multi'!J$919)*'LAFs'!J$269/(24*'Input'!$F$60)*1000</f>
        <v>0</v>
      </c>
      <c r="K36" s="17"/>
    </row>
    <row r="38" spans="1:11" ht="21" customHeight="1">
      <c r="A38" s="1" t="s">
        <v>1323</v>
      </c>
    </row>
    <row r="39" spans="1:11">
      <c r="A39" s="3" t="s">
        <v>546</v>
      </c>
    </row>
    <row r="40" spans="1:11">
      <c r="A40" s="31" t="s">
        <v>1090</v>
      </c>
    </row>
    <row r="41" spans="1:11">
      <c r="A41" s="31" t="s">
        <v>1315</v>
      </c>
    </row>
    <row r="42" spans="1:11">
      <c r="A42" s="31" t="s">
        <v>1319</v>
      </c>
    </row>
    <row r="43" spans="1:11">
      <c r="A43" s="31" t="s">
        <v>1320</v>
      </c>
    </row>
    <row r="44" spans="1:11">
      <c r="A44" s="31" t="s">
        <v>1324</v>
      </c>
    </row>
    <row r="45" spans="1:11">
      <c r="A45" s="31" t="s">
        <v>1325</v>
      </c>
    </row>
    <row r="46" spans="1:11">
      <c r="A46" s="31" t="s">
        <v>1326</v>
      </c>
    </row>
    <row r="47" spans="1:11">
      <c r="A47" s="31" t="s">
        <v>1111</v>
      </c>
    </row>
    <row r="48" spans="1:11">
      <c r="A48" s="3" t="s">
        <v>1327</v>
      </c>
    </row>
    <row r="50" spans="1:11">
      <c r="B50" s="15" t="s">
        <v>153</v>
      </c>
      <c r="C50" s="15" t="s">
        <v>154</v>
      </c>
      <c r="D50" s="15" t="s">
        <v>155</v>
      </c>
      <c r="E50" s="15" t="s">
        <v>156</v>
      </c>
      <c r="F50" s="15" t="s">
        <v>157</v>
      </c>
      <c r="G50" s="15" t="s">
        <v>162</v>
      </c>
      <c r="H50" s="15" t="s">
        <v>158</v>
      </c>
      <c r="I50" s="15" t="s">
        <v>159</v>
      </c>
      <c r="J50" s="15" t="s">
        <v>160</v>
      </c>
    </row>
    <row r="51" spans="1:11">
      <c r="A51" s="4" t="s">
        <v>191</v>
      </c>
      <c r="B51" s="34">
        <f>('Loads'!$B$354*'Multi'!B$891+'Loads'!$C$354*'Multi'!B$920+'Loads'!$D$354*'Multi'!B$940)*'LAFs'!B$270/(24*'Input'!$F$60)*1000</f>
        <v>0</v>
      </c>
      <c r="C51" s="34">
        <f>('Loads'!$B$354*'Multi'!C$891+'Loads'!$C$354*'Multi'!C$920+'Loads'!$D$354*'Multi'!C$940)*'LAFs'!C$270/(24*'Input'!$F$60)*1000</f>
        <v>0</v>
      </c>
      <c r="D51" s="34">
        <f>('Loads'!$B$354*'Multi'!D$891+'Loads'!$C$354*'Multi'!D$920+'Loads'!$D$354*'Multi'!D$940)*'LAFs'!D$270/(24*'Input'!$F$60)*1000</f>
        <v>0</v>
      </c>
      <c r="E51" s="34">
        <f>('Loads'!$B$354*'Multi'!E$891+'Loads'!$C$354*'Multi'!E$920+'Loads'!$D$354*'Multi'!E$940)*'LAFs'!E$270/(24*'Input'!$F$60)*1000</f>
        <v>0</v>
      </c>
      <c r="F51" s="34">
        <f>('Loads'!$B$354*'Multi'!F$891+'Loads'!$C$354*'Multi'!F$920+'Loads'!$D$354*'Multi'!F$940)*'LAFs'!F$270/(24*'Input'!$F$60)*1000</f>
        <v>0</v>
      </c>
      <c r="G51" s="34">
        <f>('Loads'!$B$354*'Multi'!G$891+'Loads'!$C$354*'Multi'!G$920+'Loads'!$D$354*'Multi'!G$940)*'LAFs'!G$270/(24*'Input'!$F$60)*1000</f>
        <v>0</v>
      </c>
      <c r="H51" s="34">
        <f>('Loads'!$B$354*'Multi'!H$891+'Loads'!$C$354*'Multi'!H$920+'Loads'!$D$354*'Multi'!H$940)*'LAFs'!H$270/(24*'Input'!$F$60)*1000</f>
        <v>0</v>
      </c>
      <c r="I51" s="34">
        <f>('Loads'!$B$354*'Multi'!I$891+'Loads'!$C$354*'Multi'!I$920+'Loads'!$D$354*'Multi'!I$940)*'LAFs'!I$270/(24*'Input'!$F$60)*1000</f>
        <v>0</v>
      </c>
      <c r="J51" s="34">
        <f>('Loads'!$B$354*'Multi'!J$891+'Loads'!$C$354*'Multi'!J$920+'Loads'!$D$354*'Multi'!J$940)*'LAFs'!J$270/(24*'Input'!$F$60)*1000</f>
        <v>0</v>
      </c>
      <c r="K51" s="17"/>
    </row>
    <row r="52" spans="1:11">
      <c r="A52" s="4" t="s">
        <v>192</v>
      </c>
      <c r="B52" s="34">
        <f>('Loads'!$B$355*'Multi'!B$892+'Loads'!$C$355*'Multi'!B$921+'Loads'!$D$355*'Multi'!B$941)*'LAFs'!B$271/(24*'Input'!$F$60)*1000</f>
        <v>0</v>
      </c>
      <c r="C52" s="34">
        <f>('Loads'!$B$355*'Multi'!C$892+'Loads'!$C$355*'Multi'!C$921+'Loads'!$D$355*'Multi'!C$941)*'LAFs'!C$271/(24*'Input'!$F$60)*1000</f>
        <v>0</v>
      </c>
      <c r="D52" s="34">
        <f>('Loads'!$B$355*'Multi'!D$892+'Loads'!$C$355*'Multi'!D$921+'Loads'!$D$355*'Multi'!D$941)*'LAFs'!D$271/(24*'Input'!$F$60)*1000</f>
        <v>0</v>
      </c>
      <c r="E52" s="34">
        <f>('Loads'!$B$355*'Multi'!E$892+'Loads'!$C$355*'Multi'!E$921+'Loads'!$D$355*'Multi'!E$941)*'LAFs'!E$271/(24*'Input'!$F$60)*1000</f>
        <v>0</v>
      </c>
      <c r="F52" s="34">
        <f>('Loads'!$B$355*'Multi'!F$892+'Loads'!$C$355*'Multi'!F$921+'Loads'!$D$355*'Multi'!F$941)*'LAFs'!F$271/(24*'Input'!$F$60)*1000</f>
        <v>0</v>
      </c>
      <c r="G52" s="34">
        <f>('Loads'!$B$355*'Multi'!G$892+'Loads'!$C$355*'Multi'!G$921+'Loads'!$D$355*'Multi'!G$941)*'LAFs'!G$271/(24*'Input'!$F$60)*1000</f>
        <v>0</v>
      </c>
      <c r="H52" s="34">
        <f>('Loads'!$B$355*'Multi'!H$892+'Loads'!$C$355*'Multi'!H$921+'Loads'!$D$355*'Multi'!H$941)*'LAFs'!H$271/(24*'Input'!$F$60)*1000</f>
        <v>0</v>
      </c>
      <c r="I52" s="34">
        <f>('Loads'!$B$355*'Multi'!I$892+'Loads'!$C$355*'Multi'!I$921+'Loads'!$D$355*'Multi'!I$941)*'LAFs'!I$271/(24*'Input'!$F$60)*1000</f>
        <v>0</v>
      </c>
      <c r="J52" s="34">
        <f>('Loads'!$B$355*'Multi'!J$892+'Loads'!$C$355*'Multi'!J$921+'Loads'!$D$355*'Multi'!J$941)*'LAFs'!J$271/(24*'Input'!$F$60)*1000</f>
        <v>0</v>
      </c>
      <c r="K52" s="17"/>
    </row>
    <row r="53" spans="1:11">
      <c r="A53" s="4" t="s">
        <v>193</v>
      </c>
      <c r="B53" s="34">
        <f>('Loads'!$B$356*'Multi'!B$893+'Loads'!$C$356*'Multi'!B$922+'Loads'!$D$356*'Multi'!B$942)*'LAFs'!B$272/(24*'Input'!$F$60)*1000</f>
        <v>0</v>
      </c>
      <c r="C53" s="34">
        <f>('Loads'!$B$356*'Multi'!C$893+'Loads'!$C$356*'Multi'!C$922+'Loads'!$D$356*'Multi'!C$942)*'LAFs'!C$272/(24*'Input'!$F$60)*1000</f>
        <v>0</v>
      </c>
      <c r="D53" s="34">
        <f>('Loads'!$B$356*'Multi'!D$893+'Loads'!$C$356*'Multi'!D$922+'Loads'!$D$356*'Multi'!D$942)*'LAFs'!D$272/(24*'Input'!$F$60)*1000</f>
        <v>0</v>
      </c>
      <c r="E53" s="34">
        <f>('Loads'!$B$356*'Multi'!E$893+'Loads'!$C$356*'Multi'!E$922+'Loads'!$D$356*'Multi'!E$942)*'LAFs'!E$272/(24*'Input'!$F$60)*1000</f>
        <v>0</v>
      </c>
      <c r="F53" s="34">
        <f>('Loads'!$B$356*'Multi'!F$893+'Loads'!$C$356*'Multi'!F$922+'Loads'!$D$356*'Multi'!F$942)*'LAFs'!F$272/(24*'Input'!$F$60)*1000</f>
        <v>0</v>
      </c>
      <c r="G53" s="34">
        <f>('Loads'!$B$356*'Multi'!G$893+'Loads'!$C$356*'Multi'!G$922+'Loads'!$D$356*'Multi'!G$942)*'LAFs'!G$272/(24*'Input'!$F$60)*1000</f>
        <v>0</v>
      </c>
      <c r="H53" s="34">
        <f>('Loads'!$B$356*'Multi'!H$893+'Loads'!$C$356*'Multi'!H$922+'Loads'!$D$356*'Multi'!H$942)*'LAFs'!H$272/(24*'Input'!$F$60)*1000</f>
        <v>0</v>
      </c>
      <c r="I53" s="34">
        <f>('Loads'!$B$356*'Multi'!I$893+'Loads'!$C$356*'Multi'!I$922+'Loads'!$D$356*'Multi'!I$942)*'LAFs'!I$272/(24*'Input'!$F$60)*1000</f>
        <v>0</v>
      </c>
      <c r="J53" s="34">
        <f>('Loads'!$B$356*'Multi'!J$893+'Loads'!$C$356*'Multi'!J$922+'Loads'!$D$356*'Multi'!J$942)*'LAFs'!J$272/(24*'Input'!$F$60)*1000</f>
        <v>0</v>
      </c>
      <c r="K53" s="17"/>
    </row>
    <row r="54" spans="1:11">
      <c r="A54" s="4" t="s">
        <v>194</v>
      </c>
      <c r="B54" s="34">
        <f>('Loads'!$B$357*'Multi'!B$894+'Loads'!$C$357*'Multi'!B$923+'Loads'!$D$357*'Multi'!B$943)*'LAFs'!B$273/(24*'Input'!$F$60)*1000</f>
        <v>0</v>
      </c>
      <c r="C54" s="34">
        <f>('Loads'!$B$357*'Multi'!C$894+'Loads'!$C$357*'Multi'!C$923+'Loads'!$D$357*'Multi'!C$943)*'LAFs'!C$273/(24*'Input'!$F$60)*1000</f>
        <v>0</v>
      </c>
      <c r="D54" s="34">
        <f>('Loads'!$B$357*'Multi'!D$894+'Loads'!$C$357*'Multi'!D$923+'Loads'!$D$357*'Multi'!D$943)*'LAFs'!D$273/(24*'Input'!$F$60)*1000</f>
        <v>0</v>
      </c>
      <c r="E54" s="34">
        <f>('Loads'!$B$357*'Multi'!E$894+'Loads'!$C$357*'Multi'!E$923+'Loads'!$D$357*'Multi'!E$943)*'LAFs'!E$273/(24*'Input'!$F$60)*1000</f>
        <v>0</v>
      </c>
      <c r="F54" s="34">
        <f>('Loads'!$B$357*'Multi'!F$894+'Loads'!$C$357*'Multi'!F$923+'Loads'!$D$357*'Multi'!F$943)*'LAFs'!F$273/(24*'Input'!$F$60)*1000</f>
        <v>0</v>
      </c>
      <c r="G54" s="34">
        <f>('Loads'!$B$357*'Multi'!G$894+'Loads'!$C$357*'Multi'!G$923+'Loads'!$D$357*'Multi'!G$943)*'LAFs'!G$273/(24*'Input'!$F$60)*1000</f>
        <v>0</v>
      </c>
      <c r="H54" s="34">
        <f>('Loads'!$B$357*'Multi'!H$894+'Loads'!$C$357*'Multi'!H$923+'Loads'!$D$357*'Multi'!H$943)*'LAFs'!H$273/(24*'Input'!$F$60)*1000</f>
        <v>0</v>
      </c>
      <c r="I54" s="34">
        <f>('Loads'!$B$357*'Multi'!I$894+'Loads'!$C$357*'Multi'!I$923+'Loads'!$D$357*'Multi'!I$943)*'LAFs'!I$273/(24*'Input'!$F$60)*1000</f>
        <v>0</v>
      </c>
      <c r="J54" s="34">
        <f>('Loads'!$B$357*'Multi'!J$894+'Loads'!$C$357*'Multi'!J$923+'Loads'!$D$357*'Multi'!J$943)*'LAFs'!J$273/(24*'Input'!$F$60)*1000</f>
        <v>0</v>
      </c>
      <c r="K54" s="17"/>
    </row>
    <row r="55" spans="1:11">
      <c r="A55" s="4" t="s">
        <v>211</v>
      </c>
      <c r="B55" s="34">
        <f>('Loads'!$B$358*'Multi'!B$895+'Loads'!$C$358*'Multi'!B$924+'Loads'!$D$358*'Multi'!B$944)*'LAFs'!B$274/(24*'Input'!$F$60)*1000</f>
        <v>0</v>
      </c>
      <c r="C55" s="34">
        <f>('Loads'!$B$358*'Multi'!C$895+'Loads'!$C$358*'Multi'!C$924+'Loads'!$D$358*'Multi'!C$944)*'LAFs'!C$274/(24*'Input'!$F$60)*1000</f>
        <v>0</v>
      </c>
      <c r="D55" s="34">
        <f>('Loads'!$B$358*'Multi'!D$895+'Loads'!$C$358*'Multi'!D$924+'Loads'!$D$358*'Multi'!D$944)*'LAFs'!D$274/(24*'Input'!$F$60)*1000</f>
        <v>0</v>
      </c>
      <c r="E55" s="34">
        <f>('Loads'!$B$358*'Multi'!E$895+'Loads'!$C$358*'Multi'!E$924+'Loads'!$D$358*'Multi'!E$944)*'LAFs'!E$274/(24*'Input'!$F$60)*1000</f>
        <v>0</v>
      </c>
      <c r="F55" s="34">
        <f>('Loads'!$B$358*'Multi'!F$895+'Loads'!$C$358*'Multi'!F$924+'Loads'!$D$358*'Multi'!F$944)*'LAFs'!F$274/(24*'Input'!$F$60)*1000</f>
        <v>0</v>
      </c>
      <c r="G55" s="34">
        <f>('Loads'!$B$358*'Multi'!G$895+'Loads'!$C$358*'Multi'!G$924+'Loads'!$D$358*'Multi'!G$944)*'LAFs'!G$274/(24*'Input'!$F$60)*1000</f>
        <v>0</v>
      </c>
      <c r="H55" s="34">
        <f>('Loads'!$B$358*'Multi'!H$895+'Loads'!$C$358*'Multi'!H$924+'Loads'!$D$358*'Multi'!H$944)*'LAFs'!H$274/(24*'Input'!$F$60)*1000</f>
        <v>0</v>
      </c>
      <c r="I55" s="34">
        <f>('Loads'!$B$358*'Multi'!I$895+'Loads'!$C$358*'Multi'!I$924+'Loads'!$D$358*'Multi'!I$944)*'LAFs'!I$274/(24*'Input'!$F$60)*1000</f>
        <v>0</v>
      </c>
      <c r="J55" s="34">
        <f>('Loads'!$B$358*'Multi'!J$895+'Loads'!$C$358*'Multi'!J$924+'Loads'!$D$358*'Multi'!J$944)*'LAFs'!J$274/(24*'Input'!$F$60)*1000</f>
        <v>0</v>
      </c>
      <c r="K55" s="17"/>
    </row>
    <row r="56" spans="1:11">
      <c r="A56" s="4" t="s">
        <v>229</v>
      </c>
      <c r="B56" s="34">
        <f>('Loads'!$B$363*'Multi'!B$900+'Loads'!$C$363*'Multi'!B$925+'Loads'!$D$363*'Multi'!B$945)*'LAFs'!B$279/(24*'Input'!$F$60)*1000</f>
        <v>0</v>
      </c>
      <c r="C56" s="34">
        <f>('Loads'!$B$363*'Multi'!C$900+'Loads'!$C$363*'Multi'!C$925+'Loads'!$D$363*'Multi'!C$945)*'LAFs'!C$279/(24*'Input'!$F$60)*1000</f>
        <v>0</v>
      </c>
      <c r="D56" s="34">
        <f>('Loads'!$B$363*'Multi'!D$900+'Loads'!$C$363*'Multi'!D$925+'Loads'!$D$363*'Multi'!D$945)*'LAFs'!D$279/(24*'Input'!$F$60)*1000</f>
        <v>0</v>
      </c>
      <c r="E56" s="34">
        <f>('Loads'!$B$363*'Multi'!E$900+'Loads'!$C$363*'Multi'!E$925+'Loads'!$D$363*'Multi'!E$945)*'LAFs'!E$279/(24*'Input'!$F$60)*1000</f>
        <v>0</v>
      </c>
      <c r="F56" s="34">
        <f>('Loads'!$B$363*'Multi'!F$900+'Loads'!$C$363*'Multi'!F$925+'Loads'!$D$363*'Multi'!F$945)*'LAFs'!F$279/(24*'Input'!$F$60)*1000</f>
        <v>0</v>
      </c>
      <c r="G56" s="34">
        <f>('Loads'!$B$363*'Multi'!G$900+'Loads'!$C$363*'Multi'!G$925+'Loads'!$D$363*'Multi'!G$945)*'LAFs'!G$279/(24*'Input'!$F$60)*1000</f>
        <v>0</v>
      </c>
      <c r="H56" s="34">
        <f>('Loads'!$B$363*'Multi'!H$900+'Loads'!$C$363*'Multi'!H$925+'Loads'!$D$363*'Multi'!H$945)*'LAFs'!H$279/(24*'Input'!$F$60)*1000</f>
        <v>0</v>
      </c>
      <c r="I56" s="34">
        <f>('Loads'!$B$363*'Multi'!I$900+'Loads'!$C$363*'Multi'!I$925+'Loads'!$D$363*'Multi'!I$945)*'LAFs'!I$279/(24*'Input'!$F$60)*1000</f>
        <v>0</v>
      </c>
      <c r="J56" s="34">
        <f>('Loads'!$B$363*'Multi'!J$900+'Loads'!$C$363*'Multi'!J$925+'Loads'!$D$363*'Multi'!J$945)*'LAFs'!J$279/(24*'Input'!$F$60)*1000</f>
        <v>0</v>
      </c>
      <c r="K56" s="17"/>
    </row>
    <row r="57" spans="1:11">
      <c r="A57" s="4" t="s">
        <v>199</v>
      </c>
      <c r="B57" s="34">
        <f>('Loads'!$B$368*'Multi'!B$901+'Loads'!$C$368*'Multi'!B$926+'Loads'!$D$368*'Multi'!B$946)*'LAFs'!B$284/(24*'Input'!$F$60)*1000</f>
        <v>0</v>
      </c>
      <c r="C57" s="34">
        <f>('Loads'!$B$368*'Multi'!C$901+'Loads'!$C$368*'Multi'!C$926+'Loads'!$D$368*'Multi'!C$946)*'LAFs'!C$284/(24*'Input'!$F$60)*1000</f>
        <v>0</v>
      </c>
      <c r="D57" s="34">
        <f>('Loads'!$B$368*'Multi'!D$901+'Loads'!$C$368*'Multi'!D$926+'Loads'!$D$368*'Multi'!D$946)*'LAFs'!D$284/(24*'Input'!$F$60)*1000</f>
        <v>0</v>
      </c>
      <c r="E57" s="34">
        <f>('Loads'!$B$368*'Multi'!E$901+'Loads'!$C$368*'Multi'!E$926+'Loads'!$D$368*'Multi'!E$946)*'LAFs'!E$284/(24*'Input'!$F$60)*1000</f>
        <v>0</v>
      </c>
      <c r="F57" s="34">
        <f>('Loads'!$B$368*'Multi'!F$901+'Loads'!$C$368*'Multi'!F$926+'Loads'!$D$368*'Multi'!F$946)*'LAFs'!F$284/(24*'Input'!$F$60)*1000</f>
        <v>0</v>
      </c>
      <c r="G57" s="34">
        <f>('Loads'!$B$368*'Multi'!G$901+'Loads'!$C$368*'Multi'!G$926+'Loads'!$D$368*'Multi'!G$946)*'LAFs'!G$284/(24*'Input'!$F$60)*1000</f>
        <v>0</v>
      </c>
      <c r="H57" s="34">
        <f>('Loads'!$B$368*'Multi'!H$901+'Loads'!$C$368*'Multi'!H$926+'Loads'!$D$368*'Multi'!H$946)*'LAFs'!H$284/(24*'Input'!$F$60)*1000</f>
        <v>0</v>
      </c>
      <c r="I57" s="34">
        <f>('Loads'!$B$368*'Multi'!I$901+'Loads'!$C$368*'Multi'!I$926+'Loads'!$D$368*'Multi'!I$946)*'LAFs'!I$284/(24*'Input'!$F$60)*1000</f>
        <v>0</v>
      </c>
      <c r="J57" s="34">
        <f>('Loads'!$B$368*'Multi'!J$901+'Loads'!$C$368*'Multi'!J$926+'Loads'!$D$368*'Multi'!J$946)*'LAFs'!J$284/(24*'Input'!$F$60)*1000</f>
        <v>0</v>
      </c>
      <c r="K57" s="17"/>
    </row>
    <row r="58" spans="1:11">
      <c r="A58" s="4" t="s">
        <v>200</v>
      </c>
      <c r="B58" s="34">
        <f>('Loads'!$B$369*'Multi'!B$902+'Loads'!$C$369*'Multi'!B$927+'Loads'!$D$369*'Multi'!B$947)*'LAFs'!B$285/(24*'Input'!$F$60)*1000</f>
        <v>0</v>
      </c>
      <c r="C58" s="34">
        <f>('Loads'!$B$369*'Multi'!C$902+'Loads'!$C$369*'Multi'!C$927+'Loads'!$D$369*'Multi'!C$947)*'LAFs'!C$285/(24*'Input'!$F$60)*1000</f>
        <v>0</v>
      </c>
      <c r="D58" s="34">
        <f>('Loads'!$B$369*'Multi'!D$902+'Loads'!$C$369*'Multi'!D$927+'Loads'!$D$369*'Multi'!D$947)*'LAFs'!D$285/(24*'Input'!$F$60)*1000</f>
        <v>0</v>
      </c>
      <c r="E58" s="34">
        <f>('Loads'!$B$369*'Multi'!E$902+'Loads'!$C$369*'Multi'!E$927+'Loads'!$D$369*'Multi'!E$947)*'LAFs'!E$285/(24*'Input'!$F$60)*1000</f>
        <v>0</v>
      </c>
      <c r="F58" s="34">
        <f>('Loads'!$B$369*'Multi'!F$902+'Loads'!$C$369*'Multi'!F$927+'Loads'!$D$369*'Multi'!F$947)*'LAFs'!F$285/(24*'Input'!$F$60)*1000</f>
        <v>0</v>
      </c>
      <c r="G58" s="34">
        <f>('Loads'!$B$369*'Multi'!G$902+'Loads'!$C$369*'Multi'!G$927+'Loads'!$D$369*'Multi'!G$947)*'LAFs'!G$285/(24*'Input'!$F$60)*1000</f>
        <v>0</v>
      </c>
      <c r="H58" s="34">
        <f>('Loads'!$B$369*'Multi'!H$902+'Loads'!$C$369*'Multi'!H$927+'Loads'!$D$369*'Multi'!H$947)*'LAFs'!H$285/(24*'Input'!$F$60)*1000</f>
        <v>0</v>
      </c>
      <c r="I58" s="34">
        <f>('Loads'!$B$369*'Multi'!I$902+'Loads'!$C$369*'Multi'!I$927+'Loads'!$D$369*'Multi'!I$947)*'LAFs'!I$285/(24*'Input'!$F$60)*1000</f>
        <v>0</v>
      </c>
      <c r="J58" s="34">
        <f>('Loads'!$B$369*'Multi'!J$902+'Loads'!$C$369*'Multi'!J$927+'Loads'!$D$369*'Multi'!J$947)*'LAFs'!J$285/(24*'Input'!$F$60)*1000</f>
        <v>0</v>
      </c>
      <c r="K58" s="17"/>
    </row>
    <row r="59" spans="1:11">
      <c r="A59" s="4" t="s">
        <v>203</v>
      </c>
      <c r="B59" s="34">
        <f>('Loads'!$B$372*'Multi'!B$903+'Loads'!$C$372*'Multi'!B$928+'Loads'!$D$372*'Multi'!B$948)*'LAFs'!B$288/(24*'Input'!$F$60)*1000</f>
        <v>0</v>
      </c>
      <c r="C59" s="34">
        <f>('Loads'!$B$372*'Multi'!C$903+'Loads'!$C$372*'Multi'!C$928+'Loads'!$D$372*'Multi'!C$948)*'LAFs'!C$288/(24*'Input'!$F$60)*1000</f>
        <v>0</v>
      </c>
      <c r="D59" s="34">
        <f>('Loads'!$B$372*'Multi'!D$903+'Loads'!$C$372*'Multi'!D$928+'Loads'!$D$372*'Multi'!D$948)*'LAFs'!D$288/(24*'Input'!$F$60)*1000</f>
        <v>0</v>
      </c>
      <c r="E59" s="34">
        <f>('Loads'!$B$372*'Multi'!E$903+'Loads'!$C$372*'Multi'!E$928+'Loads'!$D$372*'Multi'!E$948)*'LAFs'!E$288/(24*'Input'!$F$60)*1000</f>
        <v>0</v>
      </c>
      <c r="F59" s="34">
        <f>('Loads'!$B$372*'Multi'!F$903+'Loads'!$C$372*'Multi'!F$928+'Loads'!$D$372*'Multi'!F$948)*'LAFs'!F$288/(24*'Input'!$F$60)*1000</f>
        <v>0</v>
      </c>
      <c r="G59" s="34">
        <f>('Loads'!$B$372*'Multi'!G$903+'Loads'!$C$372*'Multi'!G$928+'Loads'!$D$372*'Multi'!G$948)*'LAFs'!G$288/(24*'Input'!$F$60)*1000</f>
        <v>0</v>
      </c>
      <c r="H59" s="34">
        <f>('Loads'!$B$372*'Multi'!H$903+'Loads'!$C$372*'Multi'!H$928+'Loads'!$D$372*'Multi'!H$948)*'LAFs'!H$288/(24*'Input'!$F$60)*1000</f>
        <v>0</v>
      </c>
      <c r="I59" s="34">
        <f>('Loads'!$B$372*'Multi'!I$903+'Loads'!$C$372*'Multi'!I$928+'Loads'!$D$372*'Multi'!I$948)*'LAFs'!I$288/(24*'Input'!$F$60)*1000</f>
        <v>0</v>
      </c>
      <c r="J59" s="34">
        <f>('Loads'!$B$372*'Multi'!J$903+'Loads'!$C$372*'Multi'!J$928+'Loads'!$D$372*'Multi'!J$948)*'LAFs'!J$288/(24*'Input'!$F$60)*1000</f>
        <v>0</v>
      </c>
      <c r="K59" s="17"/>
    </row>
    <row r="60" spans="1:11">
      <c r="A60" s="4" t="s">
        <v>204</v>
      </c>
      <c r="B60" s="34">
        <f>('Loads'!$B$373*'Multi'!B$904+'Loads'!$C$373*'Multi'!B$929+'Loads'!$D$373*'Multi'!B$949)*'LAFs'!B$289/(24*'Input'!$F$60)*1000</f>
        <v>0</v>
      </c>
      <c r="C60" s="34">
        <f>('Loads'!$B$373*'Multi'!C$904+'Loads'!$C$373*'Multi'!C$929+'Loads'!$D$373*'Multi'!C$949)*'LAFs'!C$289/(24*'Input'!$F$60)*1000</f>
        <v>0</v>
      </c>
      <c r="D60" s="34">
        <f>('Loads'!$B$373*'Multi'!D$904+'Loads'!$C$373*'Multi'!D$929+'Loads'!$D$373*'Multi'!D$949)*'LAFs'!D$289/(24*'Input'!$F$60)*1000</f>
        <v>0</v>
      </c>
      <c r="E60" s="34">
        <f>('Loads'!$B$373*'Multi'!E$904+'Loads'!$C$373*'Multi'!E$929+'Loads'!$D$373*'Multi'!E$949)*'LAFs'!E$289/(24*'Input'!$F$60)*1000</f>
        <v>0</v>
      </c>
      <c r="F60" s="34">
        <f>('Loads'!$B$373*'Multi'!F$904+'Loads'!$C$373*'Multi'!F$929+'Loads'!$D$373*'Multi'!F$949)*'LAFs'!F$289/(24*'Input'!$F$60)*1000</f>
        <v>0</v>
      </c>
      <c r="G60" s="34">
        <f>('Loads'!$B$373*'Multi'!G$904+'Loads'!$C$373*'Multi'!G$929+'Loads'!$D$373*'Multi'!G$949)*'LAFs'!G$289/(24*'Input'!$F$60)*1000</f>
        <v>0</v>
      </c>
      <c r="H60" s="34">
        <f>('Loads'!$B$373*'Multi'!H$904+'Loads'!$C$373*'Multi'!H$929+'Loads'!$D$373*'Multi'!H$949)*'LAFs'!H$289/(24*'Input'!$F$60)*1000</f>
        <v>0</v>
      </c>
      <c r="I60" s="34">
        <f>('Loads'!$B$373*'Multi'!I$904+'Loads'!$C$373*'Multi'!I$929+'Loads'!$D$373*'Multi'!I$949)*'LAFs'!I$289/(24*'Input'!$F$60)*1000</f>
        <v>0</v>
      </c>
      <c r="J60" s="34">
        <f>('Loads'!$B$373*'Multi'!J$904+'Loads'!$C$373*'Multi'!J$929+'Loads'!$D$373*'Multi'!J$949)*'LAFs'!J$289/(24*'Input'!$F$60)*1000</f>
        <v>0</v>
      </c>
      <c r="K60" s="17"/>
    </row>
    <row r="61" spans="1:11">
      <c r="A61" s="4" t="s">
        <v>214</v>
      </c>
      <c r="B61" s="34">
        <f>('Loads'!$B$376*'Multi'!B$905+'Loads'!$C$376*'Multi'!B$930+'Loads'!$D$376*'Multi'!B$950)*'LAFs'!B$292/(24*'Input'!$F$60)*1000</f>
        <v>0</v>
      </c>
      <c r="C61" s="34">
        <f>('Loads'!$B$376*'Multi'!C$905+'Loads'!$C$376*'Multi'!C$930+'Loads'!$D$376*'Multi'!C$950)*'LAFs'!C$292/(24*'Input'!$F$60)*1000</f>
        <v>0</v>
      </c>
      <c r="D61" s="34">
        <f>('Loads'!$B$376*'Multi'!D$905+'Loads'!$C$376*'Multi'!D$930+'Loads'!$D$376*'Multi'!D$950)*'LAFs'!D$292/(24*'Input'!$F$60)*1000</f>
        <v>0</v>
      </c>
      <c r="E61" s="34">
        <f>('Loads'!$B$376*'Multi'!E$905+'Loads'!$C$376*'Multi'!E$930+'Loads'!$D$376*'Multi'!E$950)*'LAFs'!E$292/(24*'Input'!$F$60)*1000</f>
        <v>0</v>
      </c>
      <c r="F61" s="34">
        <f>('Loads'!$B$376*'Multi'!F$905+'Loads'!$C$376*'Multi'!F$930+'Loads'!$D$376*'Multi'!F$950)*'LAFs'!F$292/(24*'Input'!$F$60)*1000</f>
        <v>0</v>
      </c>
      <c r="G61" s="34">
        <f>('Loads'!$B$376*'Multi'!G$905+'Loads'!$C$376*'Multi'!G$930+'Loads'!$D$376*'Multi'!G$950)*'LAFs'!G$292/(24*'Input'!$F$60)*1000</f>
        <v>0</v>
      </c>
      <c r="H61" s="34">
        <f>('Loads'!$B$376*'Multi'!H$905+'Loads'!$C$376*'Multi'!H$930+'Loads'!$D$376*'Multi'!H$950)*'LAFs'!H$292/(24*'Input'!$F$60)*1000</f>
        <v>0</v>
      </c>
      <c r="I61" s="34">
        <f>('Loads'!$B$376*'Multi'!I$905+'Loads'!$C$376*'Multi'!I$930+'Loads'!$D$376*'Multi'!I$950)*'LAFs'!I$292/(24*'Input'!$F$60)*1000</f>
        <v>0</v>
      </c>
      <c r="J61" s="34">
        <f>('Loads'!$B$376*'Multi'!J$905+'Loads'!$C$376*'Multi'!J$930+'Loads'!$D$376*'Multi'!J$950)*'LAFs'!J$292/(24*'Input'!$F$60)*1000</f>
        <v>0</v>
      </c>
      <c r="K61" s="17"/>
    </row>
    <row r="62" spans="1:11">
      <c r="A62" s="4" t="s">
        <v>215</v>
      </c>
      <c r="B62" s="34">
        <f>('Loads'!$B$377*'Multi'!B$906+'Loads'!$C$377*'Multi'!B$931+'Loads'!$D$377*'Multi'!B$951)*'LAFs'!B$293/(24*'Input'!$F$60)*1000</f>
        <v>0</v>
      </c>
      <c r="C62" s="34">
        <f>('Loads'!$B$377*'Multi'!C$906+'Loads'!$C$377*'Multi'!C$931+'Loads'!$D$377*'Multi'!C$951)*'LAFs'!C$293/(24*'Input'!$F$60)*1000</f>
        <v>0</v>
      </c>
      <c r="D62" s="34">
        <f>('Loads'!$B$377*'Multi'!D$906+'Loads'!$C$377*'Multi'!D$931+'Loads'!$D$377*'Multi'!D$951)*'LAFs'!D$293/(24*'Input'!$F$60)*1000</f>
        <v>0</v>
      </c>
      <c r="E62" s="34">
        <f>('Loads'!$B$377*'Multi'!E$906+'Loads'!$C$377*'Multi'!E$931+'Loads'!$D$377*'Multi'!E$951)*'LAFs'!E$293/(24*'Input'!$F$60)*1000</f>
        <v>0</v>
      </c>
      <c r="F62" s="34">
        <f>('Loads'!$B$377*'Multi'!F$906+'Loads'!$C$377*'Multi'!F$931+'Loads'!$D$377*'Multi'!F$951)*'LAFs'!F$293/(24*'Input'!$F$60)*1000</f>
        <v>0</v>
      </c>
      <c r="G62" s="34">
        <f>('Loads'!$B$377*'Multi'!G$906+'Loads'!$C$377*'Multi'!G$931+'Loads'!$D$377*'Multi'!G$951)*'LAFs'!G$293/(24*'Input'!$F$60)*1000</f>
        <v>0</v>
      </c>
      <c r="H62" s="34">
        <f>('Loads'!$B$377*'Multi'!H$906+'Loads'!$C$377*'Multi'!H$931+'Loads'!$D$377*'Multi'!H$951)*'LAFs'!H$293/(24*'Input'!$F$60)*1000</f>
        <v>0</v>
      </c>
      <c r="I62" s="34">
        <f>('Loads'!$B$377*'Multi'!I$906+'Loads'!$C$377*'Multi'!I$931+'Loads'!$D$377*'Multi'!I$951)*'LAFs'!I$293/(24*'Input'!$F$60)*1000</f>
        <v>0</v>
      </c>
      <c r="J62" s="34">
        <f>('Loads'!$B$377*'Multi'!J$906+'Loads'!$C$377*'Multi'!J$931+'Loads'!$D$377*'Multi'!J$951)*'LAFs'!J$293/(24*'Input'!$F$60)*1000</f>
        <v>0</v>
      </c>
      <c r="K62" s="17"/>
    </row>
    <row r="64" spans="1:11" ht="21" customHeight="1">
      <c r="A64" s="1" t="s">
        <v>1328</v>
      </c>
    </row>
    <row r="65" spans="1:11">
      <c r="A65" s="3" t="s">
        <v>546</v>
      </c>
    </row>
    <row r="66" spans="1:11">
      <c r="A66" s="31" t="s">
        <v>1096</v>
      </c>
    </row>
    <row r="67" spans="1:11">
      <c r="A67" s="31" t="s">
        <v>1329</v>
      </c>
    </row>
    <row r="68" spans="1:11">
      <c r="A68" s="31" t="s">
        <v>1316</v>
      </c>
    </row>
    <row r="69" spans="1:11">
      <c r="A69" s="31" t="s">
        <v>1074</v>
      </c>
    </row>
    <row r="70" spans="1:11">
      <c r="A70" s="3" t="s">
        <v>1330</v>
      </c>
    </row>
    <row r="72" spans="1:11">
      <c r="B72" s="15" t="s">
        <v>153</v>
      </c>
      <c r="C72" s="15" t="s">
        <v>154</v>
      </c>
      <c r="D72" s="15" t="s">
        <v>155</v>
      </c>
      <c r="E72" s="15" t="s">
        <v>156</v>
      </c>
      <c r="F72" s="15" t="s">
        <v>157</v>
      </c>
      <c r="G72" s="15" t="s">
        <v>162</v>
      </c>
      <c r="H72" s="15" t="s">
        <v>158</v>
      </c>
      <c r="I72" s="15" t="s">
        <v>159</v>
      </c>
      <c r="J72" s="15" t="s">
        <v>160</v>
      </c>
    </row>
    <row r="73" spans="1:11">
      <c r="A73" s="4" t="s">
        <v>185</v>
      </c>
      <c r="B73" s="34">
        <f>'Multi'!$B128*'Loads'!$B46*'LAFs'!B261/(24*'Input'!$F$60)*1000</f>
        <v>0</v>
      </c>
      <c r="C73" s="34">
        <f>'Multi'!$B128*'Loads'!$B46*'LAFs'!C261/(24*'Input'!$F$60)*1000</f>
        <v>0</v>
      </c>
      <c r="D73" s="34">
        <f>'Multi'!$B128*'Loads'!$B46*'LAFs'!D261/(24*'Input'!$F$60)*1000</f>
        <v>0</v>
      </c>
      <c r="E73" s="34">
        <f>'Multi'!$B128*'Loads'!$B46*'LAFs'!E261/(24*'Input'!$F$60)*1000</f>
        <v>0</v>
      </c>
      <c r="F73" s="34">
        <f>'Multi'!$B128*'Loads'!$B46*'LAFs'!F261/(24*'Input'!$F$60)*1000</f>
        <v>0</v>
      </c>
      <c r="G73" s="34">
        <f>'Multi'!$B128*'Loads'!$B46*'LAFs'!G261/(24*'Input'!$F$60)*1000</f>
        <v>0</v>
      </c>
      <c r="H73" s="34">
        <f>'Multi'!$B128*'Loads'!$B46*'LAFs'!H261/(24*'Input'!$F$60)*1000</f>
        <v>0</v>
      </c>
      <c r="I73" s="34">
        <f>'Multi'!$B128*'Loads'!$B46*'LAFs'!I261/(24*'Input'!$F$60)*1000</f>
        <v>0</v>
      </c>
      <c r="J73" s="34">
        <f>'Multi'!$B128*'Loads'!$B46*'LAFs'!J261/(24*'Input'!$F$60)*1000</f>
        <v>0</v>
      </c>
      <c r="K73" s="17"/>
    </row>
    <row r="74" spans="1:11">
      <c r="A74" s="4" t="s">
        <v>186</v>
      </c>
      <c r="B74" s="34">
        <f>'Multi'!$B129*'Loads'!$B47*'LAFs'!B262/(24*'Input'!$F$60)*1000</f>
        <v>0</v>
      </c>
      <c r="C74" s="34">
        <f>'Multi'!$B129*'Loads'!$B47*'LAFs'!C262/(24*'Input'!$F$60)*1000</f>
        <v>0</v>
      </c>
      <c r="D74" s="34">
        <f>'Multi'!$B129*'Loads'!$B47*'LAFs'!D262/(24*'Input'!$F$60)*1000</f>
        <v>0</v>
      </c>
      <c r="E74" s="34">
        <f>'Multi'!$B129*'Loads'!$B47*'LAFs'!E262/(24*'Input'!$F$60)*1000</f>
        <v>0</v>
      </c>
      <c r="F74" s="34">
        <f>'Multi'!$B129*'Loads'!$B47*'LAFs'!F262/(24*'Input'!$F$60)*1000</f>
        <v>0</v>
      </c>
      <c r="G74" s="34">
        <f>'Multi'!$B129*'Loads'!$B47*'LAFs'!G262/(24*'Input'!$F$60)*1000</f>
        <v>0</v>
      </c>
      <c r="H74" s="34">
        <f>'Multi'!$B129*'Loads'!$B47*'LAFs'!H262/(24*'Input'!$F$60)*1000</f>
        <v>0</v>
      </c>
      <c r="I74" s="34">
        <f>'Multi'!$B129*'Loads'!$B47*'LAFs'!I262/(24*'Input'!$F$60)*1000</f>
        <v>0</v>
      </c>
      <c r="J74" s="34">
        <f>'Multi'!$B129*'Loads'!$B47*'LAFs'!J262/(24*'Input'!$F$60)*1000</f>
        <v>0</v>
      </c>
      <c r="K74" s="17"/>
    </row>
    <row r="75" spans="1:11">
      <c r="A75" s="4" t="s">
        <v>223</v>
      </c>
      <c r="B75" s="34">
        <f>'Multi'!$B130*'Loads'!$B48*'LAFs'!B263/(24*'Input'!$F$60)*1000</f>
        <v>0</v>
      </c>
      <c r="C75" s="34">
        <f>'Multi'!$B130*'Loads'!$B48*'LAFs'!C263/(24*'Input'!$F$60)*1000</f>
        <v>0</v>
      </c>
      <c r="D75" s="34">
        <f>'Multi'!$B130*'Loads'!$B48*'LAFs'!D263/(24*'Input'!$F$60)*1000</f>
        <v>0</v>
      </c>
      <c r="E75" s="34">
        <f>'Multi'!$B130*'Loads'!$B48*'LAFs'!E263/(24*'Input'!$F$60)*1000</f>
        <v>0</v>
      </c>
      <c r="F75" s="34">
        <f>'Multi'!$B130*'Loads'!$B48*'LAFs'!F263/(24*'Input'!$F$60)*1000</f>
        <v>0</v>
      </c>
      <c r="G75" s="34">
        <f>'Multi'!$B130*'Loads'!$B48*'LAFs'!G263/(24*'Input'!$F$60)*1000</f>
        <v>0</v>
      </c>
      <c r="H75" s="34">
        <f>'Multi'!$B130*'Loads'!$B48*'LAFs'!H263/(24*'Input'!$F$60)*1000</f>
        <v>0</v>
      </c>
      <c r="I75" s="34">
        <f>'Multi'!$B130*'Loads'!$B48*'LAFs'!I263/(24*'Input'!$F$60)*1000</f>
        <v>0</v>
      </c>
      <c r="J75" s="34">
        <f>'Multi'!$B130*'Loads'!$B48*'LAFs'!J263/(24*'Input'!$F$60)*1000</f>
        <v>0</v>
      </c>
      <c r="K75" s="17"/>
    </row>
    <row r="76" spans="1:11">
      <c r="A76" s="4" t="s">
        <v>187</v>
      </c>
      <c r="B76" s="34">
        <f>'Multi'!$B131*'Loads'!$B49*'LAFs'!B264/(24*'Input'!$F$60)*1000</f>
        <v>0</v>
      </c>
      <c r="C76" s="34">
        <f>'Multi'!$B131*'Loads'!$B49*'LAFs'!C264/(24*'Input'!$F$60)*1000</f>
        <v>0</v>
      </c>
      <c r="D76" s="34">
        <f>'Multi'!$B131*'Loads'!$B49*'LAFs'!D264/(24*'Input'!$F$60)*1000</f>
        <v>0</v>
      </c>
      <c r="E76" s="34">
        <f>'Multi'!$B131*'Loads'!$B49*'LAFs'!E264/(24*'Input'!$F$60)*1000</f>
        <v>0</v>
      </c>
      <c r="F76" s="34">
        <f>'Multi'!$B131*'Loads'!$B49*'LAFs'!F264/(24*'Input'!$F$60)*1000</f>
        <v>0</v>
      </c>
      <c r="G76" s="34">
        <f>'Multi'!$B131*'Loads'!$B49*'LAFs'!G264/(24*'Input'!$F$60)*1000</f>
        <v>0</v>
      </c>
      <c r="H76" s="34">
        <f>'Multi'!$B131*'Loads'!$B49*'LAFs'!H264/(24*'Input'!$F$60)*1000</f>
        <v>0</v>
      </c>
      <c r="I76" s="34">
        <f>'Multi'!$B131*'Loads'!$B49*'LAFs'!I264/(24*'Input'!$F$60)*1000</f>
        <v>0</v>
      </c>
      <c r="J76" s="34">
        <f>'Multi'!$B131*'Loads'!$B49*'LAFs'!J264/(24*'Input'!$F$60)*1000</f>
        <v>0</v>
      </c>
      <c r="K76" s="17"/>
    </row>
    <row r="77" spans="1:11">
      <c r="A77" s="4" t="s">
        <v>188</v>
      </c>
      <c r="B77" s="34">
        <f>'Multi'!$B132*'Loads'!$B50*'LAFs'!B265/(24*'Input'!$F$60)*1000</f>
        <v>0</v>
      </c>
      <c r="C77" s="34">
        <f>'Multi'!$B132*'Loads'!$B50*'LAFs'!C265/(24*'Input'!$F$60)*1000</f>
        <v>0</v>
      </c>
      <c r="D77" s="34">
        <f>'Multi'!$B132*'Loads'!$B50*'LAFs'!D265/(24*'Input'!$F$60)*1000</f>
        <v>0</v>
      </c>
      <c r="E77" s="34">
        <f>'Multi'!$B132*'Loads'!$B50*'LAFs'!E265/(24*'Input'!$F$60)*1000</f>
        <v>0</v>
      </c>
      <c r="F77" s="34">
        <f>'Multi'!$B132*'Loads'!$B50*'LAFs'!F265/(24*'Input'!$F$60)*1000</f>
        <v>0</v>
      </c>
      <c r="G77" s="34">
        <f>'Multi'!$B132*'Loads'!$B50*'LAFs'!G265/(24*'Input'!$F$60)*1000</f>
        <v>0</v>
      </c>
      <c r="H77" s="34">
        <f>'Multi'!$B132*'Loads'!$B50*'LAFs'!H265/(24*'Input'!$F$60)*1000</f>
        <v>0</v>
      </c>
      <c r="I77" s="34">
        <f>'Multi'!$B132*'Loads'!$B50*'LAFs'!I265/(24*'Input'!$F$60)*1000</f>
        <v>0</v>
      </c>
      <c r="J77" s="34">
        <f>'Multi'!$B132*'Loads'!$B50*'LAFs'!J265/(24*'Input'!$F$60)*1000</f>
        <v>0</v>
      </c>
      <c r="K77" s="17"/>
    </row>
    <row r="78" spans="1:11">
      <c r="A78" s="4" t="s">
        <v>224</v>
      </c>
      <c r="B78" s="34">
        <f>'Multi'!$B133*'Loads'!$B51*'LAFs'!B266/(24*'Input'!$F$60)*1000</f>
        <v>0</v>
      </c>
      <c r="C78" s="34">
        <f>'Multi'!$B133*'Loads'!$B51*'LAFs'!C266/(24*'Input'!$F$60)*1000</f>
        <v>0</v>
      </c>
      <c r="D78" s="34">
        <f>'Multi'!$B133*'Loads'!$B51*'LAFs'!D266/(24*'Input'!$F$60)*1000</f>
        <v>0</v>
      </c>
      <c r="E78" s="34">
        <f>'Multi'!$B133*'Loads'!$B51*'LAFs'!E266/(24*'Input'!$F$60)*1000</f>
        <v>0</v>
      </c>
      <c r="F78" s="34">
        <f>'Multi'!$B133*'Loads'!$B51*'LAFs'!F266/(24*'Input'!$F$60)*1000</f>
        <v>0</v>
      </c>
      <c r="G78" s="34">
        <f>'Multi'!$B133*'Loads'!$B51*'LAFs'!G266/(24*'Input'!$F$60)*1000</f>
        <v>0</v>
      </c>
      <c r="H78" s="34">
        <f>'Multi'!$B133*'Loads'!$B51*'LAFs'!H266/(24*'Input'!$F$60)*1000</f>
        <v>0</v>
      </c>
      <c r="I78" s="34">
        <f>'Multi'!$B133*'Loads'!$B51*'LAFs'!I266/(24*'Input'!$F$60)*1000</f>
        <v>0</v>
      </c>
      <c r="J78" s="34">
        <f>'Multi'!$B133*'Loads'!$B51*'LAFs'!J266/(24*'Input'!$F$60)*1000</f>
        <v>0</v>
      </c>
      <c r="K78" s="17"/>
    </row>
    <row r="79" spans="1:11">
      <c r="A79" s="4" t="s">
        <v>189</v>
      </c>
      <c r="B79" s="34">
        <f>'Multi'!$B134*'Loads'!$B52*'LAFs'!B267/(24*'Input'!$F$60)*1000</f>
        <v>0</v>
      </c>
      <c r="C79" s="34">
        <f>'Multi'!$B134*'Loads'!$B52*'LAFs'!C267/(24*'Input'!$F$60)*1000</f>
        <v>0</v>
      </c>
      <c r="D79" s="34">
        <f>'Multi'!$B134*'Loads'!$B52*'LAFs'!D267/(24*'Input'!$F$60)*1000</f>
        <v>0</v>
      </c>
      <c r="E79" s="34">
        <f>'Multi'!$B134*'Loads'!$B52*'LAFs'!E267/(24*'Input'!$F$60)*1000</f>
        <v>0</v>
      </c>
      <c r="F79" s="34">
        <f>'Multi'!$B134*'Loads'!$B52*'LAFs'!F267/(24*'Input'!$F$60)*1000</f>
        <v>0</v>
      </c>
      <c r="G79" s="34">
        <f>'Multi'!$B134*'Loads'!$B52*'LAFs'!G267/(24*'Input'!$F$60)*1000</f>
        <v>0</v>
      </c>
      <c r="H79" s="34">
        <f>'Multi'!$B134*'Loads'!$B52*'LAFs'!H267/(24*'Input'!$F$60)*1000</f>
        <v>0</v>
      </c>
      <c r="I79" s="34">
        <f>'Multi'!$B134*'Loads'!$B52*'LAFs'!I267/(24*'Input'!$F$60)*1000</f>
        <v>0</v>
      </c>
      <c r="J79" s="34">
        <f>'Multi'!$B134*'Loads'!$B52*'LAFs'!J267/(24*'Input'!$F$60)*1000</f>
        <v>0</v>
      </c>
      <c r="K79" s="17"/>
    </row>
    <row r="80" spans="1:11">
      <c r="A80" s="4" t="s">
        <v>190</v>
      </c>
      <c r="B80" s="34">
        <f>'Multi'!$B135*'Loads'!$B53*'LAFs'!B268/(24*'Input'!$F$60)*1000</f>
        <v>0</v>
      </c>
      <c r="C80" s="34">
        <f>'Multi'!$B135*'Loads'!$B53*'LAFs'!C268/(24*'Input'!$F$60)*1000</f>
        <v>0</v>
      </c>
      <c r="D80" s="34">
        <f>'Multi'!$B135*'Loads'!$B53*'LAFs'!D268/(24*'Input'!$F$60)*1000</f>
        <v>0</v>
      </c>
      <c r="E80" s="34">
        <f>'Multi'!$B135*'Loads'!$B53*'LAFs'!E268/(24*'Input'!$F$60)*1000</f>
        <v>0</v>
      </c>
      <c r="F80" s="34">
        <f>'Multi'!$B135*'Loads'!$B53*'LAFs'!F268/(24*'Input'!$F$60)*1000</f>
        <v>0</v>
      </c>
      <c r="G80" s="34">
        <f>'Multi'!$B135*'Loads'!$B53*'LAFs'!G268/(24*'Input'!$F$60)*1000</f>
        <v>0</v>
      </c>
      <c r="H80" s="34">
        <f>'Multi'!$B135*'Loads'!$B53*'LAFs'!H268/(24*'Input'!$F$60)*1000</f>
        <v>0</v>
      </c>
      <c r="I80" s="34">
        <f>'Multi'!$B135*'Loads'!$B53*'LAFs'!I268/(24*'Input'!$F$60)*1000</f>
        <v>0</v>
      </c>
      <c r="J80" s="34">
        <f>'Multi'!$B135*'Loads'!$B53*'LAFs'!J268/(24*'Input'!$F$60)*1000</f>
        <v>0</v>
      </c>
      <c r="K80" s="17"/>
    </row>
    <row r="81" spans="1:11">
      <c r="A81" s="4" t="s">
        <v>210</v>
      </c>
      <c r="B81" s="34">
        <f>'Multi'!$B136*'Loads'!$B54*'LAFs'!B269/(24*'Input'!$F$60)*1000</f>
        <v>0</v>
      </c>
      <c r="C81" s="34">
        <f>'Multi'!$B136*'Loads'!$B54*'LAFs'!C269/(24*'Input'!$F$60)*1000</f>
        <v>0</v>
      </c>
      <c r="D81" s="34">
        <f>'Multi'!$B136*'Loads'!$B54*'LAFs'!D269/(24*'Input'!$F$60)*1000</f>
        <v>0</v>
      </c>
      <c r="E81" s="34">
        <f>'Multi'!$B136*'Loads'!$B54*'LAFs'!E269/(24*'Input'!$F$60)*1000</f>
        <v>0</v>
      </c>
      <c r="F81" s="34">
        <f>'Multi'!$B136*'Loads'!$B54*'LAFs'!F269/(24*'Input'!$F$60)*1000</f>
        <v>0</v>
      </c>
      <c r="G81" s="34">
        <f>'Multi'!$B136*'Loads'!$B54*'LAFs'!G269/(24*'Input'!$F$60)*1000</f>
        <v>0</v>
      </c>
      <c r="H81" s="34">
        <f>'Multi'!$B136*'Loads'!$B54*'LAFs'!H269/(24*'Input'!$F$60)*1000</f>
        <v>0</v>
      </c>
      <c r="I81" s="34">
        <f>'Multi'!$B136*'Loads'!$B54*'LAFs'!I269/(24*'Input'!$F$60)*1000</f>
        <v>0</v>
      </c>
      <c r="J81" s="34">
        <f>'Multi'!$B136*'Loads'!$B54*'LAFs'!J269/(24*'Input'!$F$60)*1000</f>
        <v>0</v>
      </c>
      <c r="K81" s="17"/>
    </row>
    <row r="82" spans="1:11">
      <c r="A82" s="4" t="s">
        <v>191</v>
      </c>
      <c r="B82" s="34">
        <f>'Multi'!$B137*'Loads'!$B55*'LAFs'!B270/(24*'Input'!$F$60)*1000</f>
        <v>0</v>
      </c>
      <c r="C82" s="34">
        <f>'Multi'!$B137*'Loads'!$B55*'LAFs'!C270/(24*'Input'!$F$60)*1000</f>
        <v>0</v>
      </c>
      <c r="D82" s="34">
        <f>'Multi'!$B137*'Loads'!$B55*'LAFs'!D270/(24*'Input'!$F$60)*1000</f>
        <v>0</v>
      </c>
      <c r="E82" s="34">
        <f>'Multi'!$B137*'Loads'!$B55*'LAFs'!E270/(24*'Input'!$F$60)*1000</f>
        <v>0</v>
      </c>
      <c r="F82" s="34">
        <f>'Multi'!$B137*'Loads'!$B55*'LAFs'!F270/(24*'Input'!$F$60)*1000</f>
        <v>0</v>
      </c>
      <c r="G82" s="34">
        <f>'Multi'!$B137*'Loads'!$B55*'LAFs'!G270/(24*'Input'!$F$60)*1000</f>
        <v>0</v>
      </c>
      <c r="H82" s="34">
        <f>'Multi'!$B137*'Loads'!$B55*'LAFs'!H270/(24*'Input'!$F$60)*1000</f>
        <v>0</v>
      </c>
      <c r="I82" s="34">
        <f>'Multi'!$B137*'Loads'!$B55*'LAFs'!I270/(24*'Input'!$F$60)*1000</f>
        <v>0</v>
      </c>
      <c r="J82" s="34">
        <f>'Multi'!$B137*'Loads'!$B55*'LAFs'!J270/(24*'Input'!$F$60)*1000</f>
        <v>0</v>
      </c>
      <c r="K82" s="17"/>
    </row>
    <row r="83" spans="1:11">
      <c r="A83" s="4" t="s">
        <v>192</v>
      </c>
      <c r="B83" s="34">
        <f>'Multi'!$B138*'Loads'!$B56*'LAFs'!B271/(24*'Input'!$F$60)*1000</f>
        <v>0</v>
      </c>
      <c r="C83" s="34">
        <f>'Multi'!$B138*'Loads'!$B56*'LAFs'!C271/(24*'Input'!$F$60)*1000</f>
        <v>0</v>
      </c>
      <c r="D83" s="34">
        <f>'Multi'!$B138*'Loads'!$B56*'LAFs'!D271/(24*'Input'!$F$60)*1000</f>
        <v>0</v>
      </c>
      <c r="E83" s="34">
        <f>'Multi'!$B138*'Loads'!$B56*'LAFs'!E271/(24*'Input'!$F$60)*1000</f>
        <v>0</v>
      </c>
      <c r="F83" s="34">
        <f>'Multi'!$B138*'Loads'!$B56*'LAFs'!F271/(24*'Input'!$F$60)*1000</f>
        <v>0</v>
      </c>
      <c r="G83" s="34">
        <f>'Multi'!$B138*'Loads'!$B56*'LAFs'!G271/(24*'Input'!$F$60)*1000</f>
        <v>0</v>
      </c>
      <c r="H83" s="34">
        <f>'Multi'!$B138*'Loads'!$B56*'LAFs'!H271/(24*'Input'!$F$60)*1000</f>
        <v>0</v>
      </c>
      <c r="I83" s="34">
        <f>'Multi'!$B138*'Loads'!$B56*'LAFs'!I271/(24*'Input'!$F$60)*1000</f>
        <v>0</v>
      </c>
      <c r="J83" s="34">
        <f>'Multi'!$B138*'Loads'!$B56*'LAFs'!J271/(24*'Input'!$F$60)*1000</f>
        <v>0</v>
      </c>
      <c r="K83" s="17"/>
    </row>
    <row r="84" spans="1:11">
      <c r="A84" s="4" t="s">
        <v>193</v>
      </c>
      <c r="B84" s="34">
        <f>'Multi'!$B139*'Loads'!$B57*'LAFs'!B272/(24*'Input'!$F$60)*1000</f>
        <v>0</v>
      </c>
      <c r="C84" s="34">
        <f>'Multi'!$B139*'Loads'!$B57*'LAFs'!C272/(24*'Input'!$F$60)*1000</f>
        <v>0</v>
      </c>
      <c r="D84" s="34">
        <f>'Multi'!$B139*'Loads'!$B57*'LAFs'!D272/(24*'Input'!$F$60)*1000</f>
        <v>0</v>
      </c>
      <c r="E84" s="34">
        <f>'Multi'!$B139*'Loads'!$B57*'LAFs'!E272/(24*'Input'!$F$60)*1000</f>
        <v>0</v>
      </c>
      <c r="F84" s="34">
        <f>'Multi'!$B139*'Loads'!$B57*'LAFs'!F272/(24*'Input'!$F$60)*1000</f>
        <v>0</v>
      </c>
      <c r="G84" s="34">
        <f>'Multi'!$B139*'Loads'!$B57*'LAFs'!G272/(24*'Input'!$F$60)*1000</f>
        <v>0</v>
      </c>
      <c r="H84" s="34">
        <f>'Multi'!$B139*'Loads'!$B57*'LAFs'!H272/(24*'Input'!$F$60)*1000</f>
        <v>0</v>
      </c>
      <c r="I84" s="34">
        <f>'Multi'!$B139*'Loads'!$B57*'LAFs'!I272/(24*'Input'!$F$60)*1000</f>
        <v>0</v>
      </c>
      <c r="J84" s="34">
        <f>'Multi'!$B139*'Loads'!$B57*'LAFs'!J272/(24*'Input'!$F$60)*1000</f>
        <v>0</v>
      </c>
      <c r="K84" s="17"/>
    </row>
    <row r="85" spans="1:11">
      <c r="A85" s="4" t="s">
        <v>194</v>
      </c>
      <c r="B85" s="34">
        <f>'Multi'!$B140*'Loads'!$B58*'LAFs'!B273/(24*'Input'!$F$60)*1000</f>
        <v>0</v>
      </c>
      <c r="C85" s="34">
        <f>'Multi'!$B140*'Loads'!$B58*'LAFs'!C273/(24*'Input'!$F$60)*1000</f>
        <v>0</v>
      </c>
      <c r="D85" s="34">
        <f>'Multi'!$B140*'Loads'!$B58*'LAFs'!D273/(24*'Input'!$F$60)*1000</f>
        <v>0</v>
      </c>
      <c r="E85" s="34">
        <f>'Multi'!$B140*'Loads'!$B58*'LAFs'!E273/(24*'Input'!$F$60)*1000</f>
        <v>0</v>
      </c>
      <c r="F85" s="34">
        <f>'Multi'!$B140*'Loads'!$B58*'LAFs'!F273/(24*'Input'!$F$60)*1000</f>
        <v>0</v>
      </c>
      <c r="G85" s="34">
        <f>'Multi'!$B140*'Loads'!$B58*'LAFs'!G273/(24*'Input'!$F$60)*1000</f>
        <v>0</v>
      </c>
      <c r="H85" s="34">
        <f>'Multi'!$B140*'Loads'!$B58*'LAFs'!H273/(24*'Input'!$F$60)*1000</f>
        <v>0</v>
      </c>
      <c r="I85" s="34">
        <f>'Multi'!$B140*'Loads'!$B58*'LAFs'!I273/(24*'Input'!$F$60)*1000</f>
        <v>0</v>
      </c>
      <c r="J85" s="34">
        <f>'Multi'!$B140*'Loads'!$B58*'LAFs'!J273/(24*'Input'!$F$60)*1000</f>
        <v>0</v>
      </c>
      <c r="K85" s="17"/>
    </row>
    <row r="86" spans="1:11">
      <c r="A86" s="4" t="s">
        <v>211</v>
      </c>
      <c r="B86" s="34">
        <f>'Multi'!$B141*'Loads'!$B59*'LAFs'!B274/(24*'Input'!$F$60)*1000</f>
        <v>0</v>
      </c>
      <c r="C86" s="34">
        <f>'Multi'!$B141*'Loads'!$B59*'LAFs'!C274/(24*'Input'!$F$60)*1000</f>
        <v>0</v>
      </c>
      <c r="D86" s="34">
        <f>'Multi'!$B141*'Loads'!$B59*'LAFs'!D274/(24*'Input'!$F$60)*1000</f>
        <v>0</v>
      </c>
      <c r="E86" s="34">
        <f>'Multi'!$B141*'Loads'!$B59*'LAFs'!E274/(24*'Input'!$F$60)*1000</f>
        <v>0</v>
      </c>
      <c r="F86" s="34">
        <f>'Multi'!$B141*'Loads'!$B59*'LAFs'!F274/(24*'Input'!$F$60)*1000</f>
        <v>0</v>
      </c>
      <c r="G86" s="34">
        <f>'Multi'!$B141*'Loads'!$B59*'LAFs'!G274/(24*'Input'!$F$60)*1000</f>
        <v>0</v>
      </c>
      <c r="H86" s="34">
        <f>'Multi'!$B141*'Loads'!$B59*'LAFs'!H274/(24*'Input'!$F$60)*1000</f>
        <v>0</v>
      </c>
      <c r="I86" s="34">
        <f>'Multi'!$B141*'Loads'!$B59*'LAFs'!I274/(24*'Input'!$F$60)*1000</f>
        <v>0</v>
      </c>
      <c r="J86" s="34">
        <f>'Multi'!$B141*'Loads'!$B59*'LAFs'!J274/(24*'Input'!$F$60)*1000</f>
        <v>0</v>
      </c>
      <c r="K86" s="17"/>
    </row>
    <row r="87" spans="1:11">
      <c r="A87" s="4" t="s">
        <v>225</v>
      </c>
      <c r="B87" s="34">
        <f>'Multi'!$B142*'Loads'!$B60*'LAFs'!B275/(24*'Input'!$F$60)*1000</f>
        <v>0</v>
      </c>
      <c r="C87" s="34">
        <f>'Multi'!$B142*'Loads'!$B60*'LAFs'!C275/(24*'Input'!$F$60)*1000</f>
        <v>0</v>
      </c>
      <c r="D87" s="34">
        <f>'Multi'!$B142*'Loads'!$B60*'LAFs'!D275/(24*'Input'!$F$60)*1000</f>
        <v>0</v>
      </c>
      <c r="E87" s="34">
        <f>'Multi'!$B142*'Loads'!$B60*'LAFs'!E275/(24*'Input'!$F$60)*1000</f>
        <v>0</v>
      </c>
      <c r="F87" s="34">
        <f>'Multi'!$B142*'Loads'!$B60*'LAFs'!F275/(24*'Input'!$F$60)*1000</f>
        <v>0</v>
      </c>
      <c r="G87" s="34">
        <f>'Multi'!$B142*'Loads'!$B60*'LAFs'!G275/(24*'Input'!$F$60)*1000</f>
        <v>0</v>
      </c>
      <c r="H87" s="34">
        <f>'Multi'!$B142*'Loads'!$B60*'LAFs'!H275/(24*'Input'!$F$60)*1000</f>
        <v>0</v>
      </c>
      <c r="I87" s="34">
        <f>'Multi'!$B142*'Loads'!$B60*'LAFs'!I275/(24*'Input'!$F$60)*1000</f>
        <v>0</v>
      </c>
      <c r="J87" s="34">
        <f>'Multi'!$B142*'Loads'!$B60*'LAFs'!J275/(24*'Input'!$F$60)*1000</f>
        <v>0</v>
      </c>
      <c r="K87" s="17"/>
    </row>
    <row r="88" spans="1:11">
      <c r="A88" s="4" t="s">
        <v>226</v>
      </c>
      <c r="B88" s="34">
        <f>'Multi'!$B143*'Loads'!$B61*'LAFs'!B276/(24*'Input'!$F$60)*1000</f>
        <v>0</v>
      </c>
      <c r="C88" s="34">
        <f>'Multi'!$B143*'Loads'!$B61*'LAFs'!C276/(24*'Input'!$F$60)*1000</f>
        <v>0</v>
      </c>
      <c r="D88" s="34">
        <f>'Multi'!$B143*'Loads'!$B61*'LAFs'!D276/(24*'Input'!$F$60)*1000</f>
        <v>0</v>
      </c>
      <c r="E88" s="34">
        <f>'Multi'!$B143*'Loads'!$B61*'LAFs'!E276/(24*'Input'!$F$60)*1000</f>
        <v>0</v>
      </c>
      <c r="F88" s="34">
        <f>'Multi'!$B143*'Loads'!$B61*'LAFs'!F276/(24*'Input'!$F$60)*1000</f>
        <v>0</v>
      </c>
      <c r="G88" s="34">
        <f>'Multi'!$B143*'Loads'!$B61*'LAFs'!G276/(24*'Input'!$F$60)*1000</f>
        <v>0</v>
      </c>
      <c r="H88" s="34">
        <f>'Multi'!$B143*'Loads'!$B61*'LAFs'!H276/(24*'Input'!$F$60)*1000</f>
        <v>0</v>
      </c>
      <c r="I88" s="34">
        <f>'Multi'!$B143*'Loads'!$B61*'LAFs'!I276/(24*'Input'!$F$60)*1000</f>
        <v>0</v>
      </c>
      <c r="J88" s="34">
        <f>'Multi'!$B143*'Loads'!$B61*'LAFs'!J276/(24*'Input'!$F$60)*1000</f>
        <v>0</v>
      </c>
      <c r="K88" s="17"/>
    </row>
    <row r="89" spans="1:11">
      <c r="A89" s="4" t="s">
        <v>227</v>
      </c>
      <c r="B89" s="34">
        <f>'Multi'!$B144*'Loads'!$B62*'LAFs'!B277/(24*'Input'!$F$60)*1000</f>
        <v>0</v>
      </c>
      <c r="C89" s="34">
        <f>'Multi'!$B144*'Loads'!$B62*'LAFs'!C277/(24*'Input'!$F$60)*1000</f>
        <v>0</v>
      </c>
      <c r="D89" s="34">
        <f>'Multi'!$B144*'Loads'!$B62*'LAFs'!D277/(24*'Input'!$F$60)*1000</f>
        <v>0</v>
      </c>
      <c r="E89" s="34">
        <f>'Multi'!$B144*'Loads'!$B62*'LAFs'!E277/(24*'Input'!$F$60)*1000</f>
        <v>0</v>
      </c>
      <c r="F89" s="34">
        <f>'Multi'!$B144*'Loads'!$B62*'LAFs'!F277/(24*'Input'!$F$60)*1000</f>
        <v>0</v>
      </c>
      <c r="G89" s="34">
        <f>'Multi'!$B144*'Loads'!$B62*'LAFs'!G277/(24*'Input'!$F$60)*1000</f>
        <v>0</v>
      </c>
      <c r="H89" s="34">
        <f>'Multi'!$B144*'Loads'!$B62*'LAFs'!H277/(24*'Input'!$F$60)*1000</f>
        <v>0</v>
      </c>
      <c r="I89" s="34">
        <f>'Multi'!$B144*'Loads'!$B62*'LAFs'!I277/(24*'Input'!$F$60)*1000</f>
        <v>0</v>
      </c>
      <c r="J89" s="34">
        <f>'Multi'!$B144*'Loads'!$B62*'LAFs'!J277/(24*'Input'!$F$60)*1000</f>
        <v>0</v>
      </c>
      <c r="K89" s="17"/>
    </row>
    <row r="90" spans="1:11">
      <c r="A90" s="4" t="s">
        <v>228</v>
      </c>
      <c r="B90" s="34">
        <f>'Multi'!$B145*'Loads'!$B63*'LAFs'!B278/(24*'Input'!$F$60)*1000</f>
        <v>0</v>
      </c>
      <c r="C90" s="34">
        <f>'Multi'!$B145*'Loads'!$B63*'LAFs'!C278/(24*'Input'!$F$60)*1000</f>
        <v>0</v>
      </c>
      <c r="D90" s="34">
        <f>'Multi'!$B145*'Loads'!$B63*'LAFs'!D278/(24*'Input'!$F$60)*1000</f>
        <v>0</v>
      </c>
      <c r="E90" s="34">
        <f>'Multi'!$B145*'Loads'!$B63*'LAFs'!E278/(24*'Input'!$F$60)*1000</f>
        <v>0</v>
      </c>
      <c r="F90" s="34">
        <f>'Multi'!$B145*'Loads'!$B63*'LAFs'!F278/(24*'Input'!$F$60)*1000</f>
        <v>0</v>
      </c>
      <c r="G90" s="34">
        <f>'Multi'!$B145*'Loads'!$B63*'LAFs'!G278/(24*'Input'!$F$60)*1000</f>
        <v>0</v>
      </c>
      <c r="H90" s="34">
        <f>'Multi'!$B145*'Loads'!$B63*'LAFs'!H278/(24*'Input'!$F$60)*1000</f>
        <v>0</v>
      </c>
      <c r="I90" s="34">
        <f>'Multi'!$B145*'Loads'!$B63*'LAFs'!I278/(24*'Input'!$F$60)*1000</f>
        <v>0</v>
      </c>
      <c r="J90" s="34">
        <f>'Multi'!$B145*'Loads'!$B63*'LAFs'!J278/(24*'Input'!$F$60)*1000</f>
        <v>0</v>
      </c>
      <c r="K90" s="17"/>
    </row>
    <row r="91" spans="1:11">
      <c r="A91" s="4" t="s">
        <v>229</v>
      </c>
      <c r="B91" s="34">
        <f>'Multi'!$B146*'Loads'!$B64*'LAFs'!B279/(24*'Input'!$F$60)*1000</f>
        <v>0</v>
      </c>
      <c r="C91" s="34">
        <f>'Multi'!$B146*'Loads'!$B64*'LAFs'!C279/(24*'Input'!$F$60)*1000</f>
        <v>0</v>
      </c>
      <c r="D91" s="34">
        <f>'Multi'!$B146*'Loads'!$B64*'LAFs'!D279/(24*'Input'!$F$60)*1000</f>
        <v>0</v>
      </c>
      <c r="E91" s="34">
        <f>'Multi'!$B146*'Loads'!$B64*'LAFs'!E279/(24*'Input'!$F$60)*1000</f>
        <v>0</v>
      </c>
      <c r="F91" s="34">
        <f>'Multi'!$B146*'Loads'!$B64*'LAFs'!F279/(24*'Input'!$F$60)*1000</f>
        <v>0</v>
      </c>
      <c r="G91" s="34">
        <f>'Multi'!$B146*'Loads'!$B64*'LAFs'!G279/(24*'Input'!$F$60)*1000</f>
        <v>0</v>
      </c>
      <c r="H91" s="34">
        <f>'Multi'!$B146*'Loads'!$B64*'LAFs'!H279/(24*'Input'!$F$60)*1000</f>
        <v>0</v>
      </c>
      <c r="I91" s="34">
        <f>'Multi'!$B146*'Loads'!$B64*'LAFs'!I279/(24*'Input'!$F$60)*1000</f>
        <v>0</v>
      </c>
      <c r="J91" s="34">
        <f>'Multi'!$B146*'Loads'!$B64*'LAFs'!J279/(24*'Input'!$F$60)*1000</f>
        <v>0</v>
      </c>
      <c r="K91" s="17"/>
    </row>
    <row r="92" spans="1:11">
      <c r="A92" s="4" t="s">
        <v>195</v>
      </c>
      <c r="B92" s="34">
        <f>'Multi'!$B147*'Loads'!$B65*'LAFs'!B280/(24*'Input'!$F$60)*1000</f>
        <v>0</v>
      </c>
      <c r="C92" s="34">
        <f>'Multi'!$B147*'Loads'!$B65*'LAFs'!C280/(24*'Input'!$F$60)*1000</f>
        <v>0</v>
      </c>
      <c r="D92" s="34">
        <f>'Multi'!$B147*'Loads'!$B65*'LAFs'!D280/(24*'Input'!$F$60)*1000</f>
        <v>0</v>
      </c>
      <c r="E92" s="34">
        <f>'Multi'!$B147*'Loads'!$B65*'LAFs'!E280/(24*'Input'!$F$60)*1000</f>
        <v>0</v>
      </c>
      <c r="F92" s="34">
        <f>'Multi'!$B147*'Loads'!$B65*'LAFs'!F280/(24*'Input'!$F$60)*1000</f>
        <v>0</v>
      </c>
      <c r="G92" s="34">
        <f>'Multi'!$B147*'Loads'!$B65*'LAFs'!G280/(24*'Input'!$F$60)*1000</f>
        <v>0</v>
      </c>
      <c r="H92" s="34">
        <f>'Multi'!$B147*'Loads'!$B65*'LAFs'!H280/(24*'Input'!$F$60)*1000</f>
        <v>0</v>
      </c>
      <c r="I92" s="34">
        <f>'Multi'!$B147*'Loads'!$B65*'LAFs'!I280/(24*'Input'!$F$60)*1000</f>
        <v>0</v>
      </c>
      <c r="J92" s="34">
        <f>'Multi'!$B147*'Loads'!$B65*'LAFs'!J280/(24*'Input'!$F$60)*1000</f>
        <v>0</v>
      </c>
      <c r="K92" s="17"/>
    </row>
    <row r="93" spans="1:11">
      <c r="A93" s="4" t="s">
        <v>196</v>
      </c>
      <c r="B93" s="34">
        <f>'Multi'!$B148*'Loads'!$B66*'LAFs'!B281/(24*'Input'!$F$60)*1000</f>
        <v>0</v>
      </c>
      <c r="C93" s="34">
        <f>'Multi'!$B148*'Loads'!$B66*'LAFs'!C281/(24*'Input'!$F$60)*1000</f>
        <v>0</v>
      </c>
      <c r="D93" s="34">
        <f>'Multi'!$B148*'Loads'!$B66*'LAFs'!D281/(24*'Input'!$F$60)*1000</f>
        <v>0</v>
      </c>
      <c r="E93" s="34">
        <f>'Multi'!$B148*'Loads'!$B66*'LAFs'!E281/(24*'Input'!$F$60)*1000</f>
        <v>0</v>
      </c>
      <c r="F93" s="34">
        <f>'Multi'!$B148*'Loads'!$B66*'LAFs'!F281/(24*'Input'!$F$60)*1000</f>
        <v>0</v>
      </c>
      <c r="G93" s="34">
        <f>'Multi'!$B148*'Loads'!$B66*'LAFs'!G281/(24*'Input'!$F$60)*1000</f>
        <v>0</v>
      </c>
      <c r="H93" s="34">
        <f>'Multi'!$B148*'Loads'!$B66*'LAFs'!H281/(24*'Input'!$F$60)*1000</f>
        <v>0</v>
      </c>
      <c r="I93" s="34">
        <f>'Multi'!$B148*'Loads'!$B66*'LAFs'!I281/(24*'Input'!$F$60)*1000</f>
        <v>0</v>
      </c>
      <c r="J93" s="34">
        <f>'Multi'!$B148*'Loads'!$B66*'LAFs'!J281/(24*'Input'!$F$60)*1000</f>
        <v>0</v>
      </c>
      <c r="K93" s="17"/>
    </row>
    <row r="94" spans="1:11">
      <c r="A94" s="4" t="s">
        <v>197</v>
      </c>
      <c r="B94" s="34">
        <f>'Multi'!$B149*'Loads'!$B67*'LAFs'!B282/(24*'Input'!$F$60)*1000</f>
        <v>0</v>
      </c>
      <c r="C94" s="34">
        <f>'Multi'!$B149*'Loads'!$B67*'LAFs'!C282/(24*'Input'!$F$60)*1000</f>
        <v>0</v>
      </c>
      <c r="D94" s="34">
        <f>'Multi'!$B149*'Loads'!$B67*'LAFs'!D282/(24*'Input'!$F$60)*1000</f>
        <v>0</v>
      </c>
      <c r="E94" s="34">
        <f>'Multi'!$B149*'Loads'!$B67*'LAFs'!E282/(24*'Input'!$F$60)*1000</f>
        <v>0</v>
      </c>
      <c r="F94" s="34">
        <f>'Multi'!$B149*'Loads'!$B67*'LAFs'!F282/(24*'Input'!$F$60)*1000</f>
        <v>0</v>
      </c>
      <c r="G94" s="34">
        <f>'Multi'!$B149*'Loads'!$B67*'LAFs'!G282/(24*'Input'!$F$60)*1000</f>
        <v>0</v>
      </c>
      <c r="H94" s="34">
        <f>'Multi'!$B149*'Loads'!$B67*'LAFs'!H282/(24*'Input'!$F$60)*1000</f>
        <v>0</v>
      </c>
      <c r="I94" s="34">
        <f>'Multi'!$B149*'Loads'!$B67*'LAFs'!I282/(24*'Input'!$F$60)*1000</f>
        <v>0</v>
      </c>
      <c r="J94" s="34">
        <f>'Multi'!$B149*'Loads'!$B67*'LAFs'!J282/(24*'Input'!$F$60)*1000</f>
        <v>0</v>
      </c>
      <c r="K94" s="17"/>
    </row>
    <row r="95" spans="1:11">
      <c r="A95" s="4" t="s">
        <v>198</v>
      </c>
      <c r="B95" s="34">
        <f>'Multi'!$B150*'Loads'!$B68*'LAFs'!B283/(24*'Input'!$F$60)*1000</f>
        <v>0</v>
      </c>
      <c r="C95" s="34">
        <f>'Multi'!$B150*'Loads'!$B68*'LAFs'!C283/(24*'Input'!$F$60)*1000</f>
        <v>0</v>
      </c>
      <c r="D95" s="34">
        <f>'Multi'!$B150*'Loads'!$B68*'LAFs'!D283/(24*'Input'!$F$60)*1000</f>
        <v>0</v>
      </c>
      <c r="E95" s="34">
        <f>'Multi'!$B150*'Loads'!$B68*'LAFs'!E283/(24*'Input'!$F$60)*1000</f>
        <v>0</v>
      </c>
      <c r="F95" s="34">
        <f>'Multi'!$B150*'Loads'!$B68*'LAFs'!F283/(24*'Input'!$F$60)*1000</f>
        <v>0</v>
      </c>
      <c r="G95" s="34">
        <f>'Multi'!$B150*'Loads'!$B68*'LAFs'!G283/(24*'Input'!$F$60)*1000</f>
        <v>0</v>
      </c>
      <c r="H95" s="34">
        <f>'Multi'!$B150*'Loads'!$B68*'LAFs'!H283/(24*'Input'!$F$60)*1000</f>
        <v>0</v>
      </c>
      <c r="I95" s="34">
        <f>'Multi'!$B150*'Loads'!$B68*'LAFs'!I283/(24*'Input'!$F$60)*1000</f>
        <v>0</v>
      </c>
      <c r="J95" s="34">
        <f>'Multi'!$B150*'Loads'!$B68*'LAFs'!J283/(24*'Input'!$F$60)*1000</f>
        <v>0</v>
      </c>
      <c r="K95" s="17"/>
    </row>
    <row r="96" spans="1:11">
      <c r="A96" s="4" t="s">
        <v>199</v>
      </c>
      <c r="B96" s="34">
        <f>'Multi'!$B151*'Loads'!$B69*'LAFs'!B284/(24*'Input'!$F$60)*1000</f>
        <v>0</v>
      </c>
      <c r="C96" s="34">
        <f>'Multi'!$B151*'Loads'!$B69*'LAFs'!C284/(24*'Input'!$F$60)*1000</f>
        <v>0</v>
      </c>
      <c r="D96" s="34">
        <f>'Multi'!$B151*'Loads'!$B69*'LAFs'!D284/(24*'Input'!$F$60)*1000</f>
        <v>0</v>
      </c>
      <c r="E96" s="34">
        <f>'Multi'!$B151*'Loads'!$B69*'LAFs'!E284/(24*'Input'!$F$60)*1000</f>
        <v>0</v>
      </c>
      <c r="F96" s="34">
        <f>'Multi'!$B151*'Loads'!$B69*'LAFs'!F284/(24*'Input'!$F$60)*1000</f>
        <v>0</v>
      </c>
      <c r="G96" s="34">
        <f>'Multi'!$B151*'Loads'!$B69*'LAFs'!G284/(24*'Input'!$F$60)*1000</f>
        <v>0</v>
      </c>
      <c r="H96" s="34">
        <f>'Multi'!$B151*'Loads'!$B69*'LAFs'!H284/(24*'Input'!$F$60)*1000</f>
        <v>0</v>
      </c>
      <c r="I96" s="34">
        <f>'Multi'!$B151*'Loads'!$B69*'LAFs'!I284/(24*'Input'!$F$60)*1000</f>
        <v>0</v>
      </c>
      <c r="J96" s="34">
        <f>'Multi'!$B151*'Loads'!$B69*'LAFs'!J284/(24*'Input'!$F$60)*1000</f>
        <v>0</v>
      </c>
      <c r="K96" s="17"/>
    </row>
    <row r="97" spans="1:11">
      <c r="A97" s="4" t="s">
        <v>200</v>
      </c>
      <c r="B97" s="34">
        <f>'Multi'!$B152*'Loads'!$B70*'LAFs'!B285/(24*'Input'!$F$60)*1000</f>
        <v>0</v>
      </c>
      <c r="C97" s="34">
        <f>'Multi'!$B152*'Loads'!$B70*'LAFs'!C285/(24*'Input'!$F$60)*1000</f>
        <v>0</v>
      </c>
      <c r="D97" s="34">
        <f>'Multi'!$B152*'Loads'!$B70*'LAFs'!D285/(24*'Input'!$F$60)*1000</f>
        <v>0</v>
      </c>
      <c r="E97" s="34">
        <f>'Multi'!$B152*'Loads'!$B70*'LAFs'!E285/(24*'Input'!$F$60)*1000</f>
        <v>0</v>
      </c>
      <c r="F97" s="34">
        <f>'Multi'!$B152*'Loads'!$B70*'LAFs'!F285/(24*'Input'!$F$60)*1000</f>
        <v>0</v>
      </c>
      <c r="G97" s="34">
        <f>'Multi'!$B152*'Loads'!$B70*'LAFs'!G285/(24*'Input'!$F$60)*1000</f>
        <v>0</v>
      </c>
      <c r="H97" s="34">
        <f>'Multi'!$B152*'Loads'!$B70*'LAFs'!H285/(24*'Input'!$F$60)*1000</f>
        <v>0</v>
      </c>
      <c r="I97" s="34">
        <f>'Multi'!$B152*'Loads'!$B70*'LAFs'!I285/(24*'Input'!$F$60)*1000</f>
        <v>0</v>
      </c>
      <c r="J97" s="34">
        <f>'Multi'!$B152*'Loads'!$B70*'LAFs'!J285/(24*'Input'!$F$60)*1000</f>
        <v>0</v>
      </c>
      <c r="K97" s="17"/>
    </row>
    <row r="98" spans="1:11">
      <c r="A98" s="4" t="s">
        <v>201</v>
      </c>
      <c r="B98" s="34">
        <f>'Multi'!$B153*'Loads'!$B71*'LAFs'!B286/(24*'Input'!$F$60)*1000</f>
        <v>0</v>
      </c>
      <c r="C98" s="34">
        <f>'Multi'!$B153*'Loads'!$B71*'LAFs'!C286/(24*'Input'!$F$60)*1000</f>
        <v>0</v>
      </c>
      <c r="D98" s="34">
        <f>'Multi'!$B153*'Loads'!$B71*'LAFs'!D286/(24*'Input'!$F$60)*1000</f>
        <v>0</v>
      </c>
      <c r="E98" s="34">
        <f>'Multi'!$B153*'Loads'!$B71*'LAFs'!E286/(24*'Input'!$F$60)*1000</f>
        <v>0</v>
      </c>
      <c r="F98" s="34">
        <f>'Multi'!$B153*'Loads'!$B71*'LAFs'!F286/(24*'Input'!$F$60)*1000</f>
        <v>0</v>
      </c>
      <c r="G98" s="34">
        <f>'Multi'!$B153*'Loads'!$B71*'LAFs'!G286/(24*'Input'!$F$60)*1000</f>
        <v>0</v>
      </c>
      <c r="H98" s="34">
        <f>'Multi'!$B153*'Loads'!$B71*'LAFs'!H286/(24*'Input'!$F$60)*1000</f>
        <v>0</v>
      </c>
      <c r="I98" s="34">
        <f>'Multi'!$B153*'Loads'!$B71*'LAFs'!I286/(24*'Input'!$F$60)*1000</f>
        <v>0</v>
      </c>
      <c r="J98" s="34">
        <f>'Multi'!$B153*'Loads'!$B71*'LAFs'!J286/(24*'Input'!$F$60)*1000</f>
        <v>0</v>
      </c>
      <c r="K98" s="17"/>
    </row>
    <row r="99" spans="1:11">
      <c r="A99" s="4" t="s">
        <v>202</v>
      </c>
      <c r="B99" s="34">
        <f>'Multi'!$B154*'Loads'!$B72*'LAFs'!B287/(24*'Input'!$F$60)*1000</f>
        <v>0</v>
      </c>
      <c r="C99" s="34">
        <f>'Multi'!$B154*'Loads'!$B72*'LAFs'!C287/(24*'Input'!$F$60)*1000</f>
        <v>0</v>
      </c>
      <c r="D99" s="34">
        <f>'Multi'!$B154*'Loads'!$B72*'LAFs'!D287/(24*'Input'!$F$60)*1000</f>
        <v>0</v>
      </c>
      <c r="E99" s="34">
        <f>'Multi'!$B154*'Loads'!$B72*'LAFs'!E287/(24*'Input'!$F$60)*1000</f>
        <v>0</v>
      </c>
      <c r="F99" s="34">
        <f>'Multi'!$B154*'Loads'!$B72*'LAFs'!F287/(24*'Input'!$F$60)*1000</f>
        <v>0</v>
      </c>
      <c r="G99" s="34">
        <f>'Multi'!$B154*'Loads'!$B72*'LAFs'!G287/(24*'Input'!$F$60)*1000</f>
        <v>0</v>
      </c>
      <c r="H99" s="34">
        <f>'Multi'!$B154*'Loads'!$B72*'LAFs'!H287/(24*'Input'!$F$60)*1000</f>
        <v>0</v>
      </c>
      <c r="I99" s="34">
        <f>'Multi'!$B154*'Loads'!$B72*'LAFs'!I287/(24*'Input'!$F$60)*1000</f>
        <v>0</v>
      </c>
      <c r="J99" s="34">
        <f>'Multi'!$B154*'Loads'!$B72*'LAFs'!J287/(24*'Input'!$F$60)*1000</f>
        <v>0</v>
      </c>
      <c r="K99" s="17"/>
    </row>
    <row r="100" spans="1:11">
      <c r="A100" s="4" t="s">
        <v>203</v>
      </c>
      <c r="B100" s="34">
        <f>'Multi'!$B155*'Loads'!$B73*'LAFs'!B288/(24*'Input'!$F$60)*1000</f>
        <v>0</v>
      </c>
      <c r="C100" s="34">
        <f>'Multi'!$B155*'Loads'!$B73*'LAFs'!C288/(24*'Input'!$F$60)*1000</f>
        <v>0</v>
      </c>
      <c r="D100" s="34">
        <f>'Multi'!$B155*'Loads'!$B73*'LAFs'!D288/(24*'Input'!$F$60)*1000</f>
        <v>0</v>
      </c>
      <c r="E100" s="34">
        <f>'Multi'!$B155*'Loads'!$B73*'LAFs'!E288/(24*'Input'!$F$60)*1000</f>
        <v>0</v>
      </c>
      <c r="F100" s="34">
        <f>'Multi'!$B155*'Loads'!$B73*'LAFs'!F288/(24*'Input'!$F$60)*1000</f>
        <v>0</v>
      </c>
      <c r="G100" s="34">
        <f>'Multi'!$B155*'Loads'!$B73*'LAFs'!G288/(24*'Input'!$F$60)*1000</f>
        <v>0</v>
      </c>
      <c r="H100" s="34">
        <f>'Multi'!$B155*'Loads'!$B73*'LAFs'!H288/(24*'Input'!$F$60)*1000</f>
        <v>0</v>
      </c>
      <c r="I100" s="34">
        <f>'Multi'!$B155*'Loads'!$B73*'LAFs'!I288/(24*'Input'!$F$60)*1000</f>
        <v>0</v>
      </c>
      <c r="J100" s="34">
        <f>'Multi'!$B155*'Loads'!$B73*'LAFs'!J288/(24*'Input'!$F$60)*1000</f>
        <v>0</v>
      </c>
      <c r="K100" s="17"/>
    </row>
    <row r="101" spans="1:11">
      <c r="A101" s="4" t="s">
        <v>204</v>
      </c>
      <c r="B101" s="34">
        <f>'Multi'!$B156*'Loads'!$B74*'LAFs'!B289/(24*'Input'!$F$60)*1000</f>
        <v>0</v>
      </c>
      <c r="C101" s="34">
        <f>'Multi'!$B156*'Loads'!$B74*'LAFs'!C289/(24*'Input'!$F$60)*1000</f>
        <v>0</v>
      </c>
      <c r="D101" s="34">
        <f>'Multi'!$B156*'Loads'!$B74*'LAFs'!D289/(24*'Input'!$F$60)*1000</f>
        <v>0</v>
      </c>
      <c r="E101" s="34">
        <f>'Multi'!$B156*'Loads'!$B74*'LAFs'!E289/(24*'Input'!$F$60)*1000</f>
        <v>0</v>
      </c>
      <c r="F101" s="34">
        <f>'Multi'!$B156*'Loads'!$B74*'LAFs'!F289/(24*'Input'!$F$60)*1000</f>
        <v>0</v>
      </c>
      <c r="G101" s="34">
        <f>'Multi'!$B156*'Loads'!$B74*'LAFs'!G289/(24*'Input'!$F$60)*1000</f>
        <v>0</v>
      </c>
      <c r="H101" s="34">
        <f>'Multi'!$B156*'Loads'!$B74*'LAFs'!H289/(24*'Input'!$F$60)*1000</f>
        <v>0</v>
      </c>
      <c r="I101" s="34">
        <f>'Multi'!$B156*'Loads'!$B74*'LAFs'!I289/(24*'Input'!$F$60)*1000</f>
        <v>0</v>
      </c>
      <c r="J101" s="34">
        <f>'Multi'!$B156*'Loads'!$B74*'LAFs'!J289/(24*'Input'!$F$60)*1000</f>
        <v>0</v>
      </c>
      <c r="K101" s="17"/>
    </row>
    <row r="102" spans="1:11">
      <c r="A102" s="4" t="s">
        <v>212</v>
      </c>
      <c r="B102" s="34">
        <f>'Multi'!$B157*'Loads'!$B75*'LAFs'!B290/(24*'Input'!$F$60)*1000</f>
        <v>0</v>
      </c>
      <c r="C102" s="34">
        <f>'Multi'!$B157*'Loads'!$B75*'LAFs'!C290/(24*'Input'!$F$60)*1000</f>
        <v>0</v>
      </c>
      <c r="D102" s="34">
        <f>'Multi'!$B157*'Loads'!$B75*'LAFs'!D290/(24*'Input'!$F$60)*1000</f>
        <v>0</v>
      </c>
      <c r="E102" s="34">
        <f>'Multi'!$B157*'Loads'!$B75*'LAFs'!E290/(24*'Input'!$F$60)*1000</f>
        <v>0</v>
      </c>
      <c r="F102" s="34">
        <f>'Multi'!$B157*'Loads'!$B75*'LAFs'!F290/(24*'Input'!$F$60)*1000</f>
        <v>0</v>
      </c>
      <c r="G102" s="34">
        <f>'Multi'!$B157*'Loads'!$B75*'LAFs'!G290/(24*'Input'!$F$60)*1000</f>
        <v>0</v>
      </c>
      <c r="H102" s="34">
        <f>'Multi'!$B157*'Loads'!$B75*'LAFs'!H290/(24*'Input'!$F$60)*1000</f>
        <v>0</v>
      </c>
      <c r="I102" s="34">
        <f>'Multi'!$B157*'Loads'!$B75*'LAFs'!I290/(24*'Input'!$F$60)*1000</f>
        <v>0</v>
      </c>
      <c r="J102" s="34">
        <f>'Multi'!$B157*'Loads'!$B75*'LAFs'!J290/(24*'Input'!$F$60)*1000</f>
        <v>0</v>
      </c>
      <c r="K102" s="17"/>
    </row>
    <row r="103" spans="1:11">
      <c r="A103" s="4" t="s">
        <v>213</v>
      </c>
      <c r="B103" s="34">
        <f>'Multi'!$B158*'Loads'!$B76*'LAFs'!B291/(24*'Input'!$F$60)*1000</f>
        <v>0</v>
      </c>
      <c r="C103" s="34">
        <f>'Multi'!$B158*'Loads'!$B76*'LAFs'!C291/(24*'Input'!$F$60)*1000</f>
        <v>0</v>
      </c>
      <c r="D103" s="34">
        <f>'Multi'!$B158*'Loads'!$B76*'LAFs'!D291/(24*'Input'!$F$60)*1000</f>
        <v>0</v>
      </c>
      <c r="E103" s="34">
        <f>'Multi'!$B158*'Loads'!$B76*'LAFs'!E291/(24*'Input'!$F$60)*1000</f>
        <v>0</v>
      </c>
      <c r="F103" s="34">
        <f>'Multi'!$B158*'Loads'!$B76*'LAFs'!F291/(24*'Input'!$F$60)*1000</f>
        <v>0</v>
      </c>
      <c r="G103" s="34">
        <f>'Multi'!$B158*'Loads'!$B76*'LAFs'!G291/(24*'Input'!$F$60)*1000</f>
        <v>0</v>
      </c>
      <c r="H103" s="34">
        <f>'Multi'!$B158*'Loads'!$B76*'LAFs'!H291/(24*'Input'!$F$60)*1000</f>
        <v>0</v>
      </c>
      <c r="I103" s="34">
        <f>'Multi'!$B158*'Loads'!$B76*'LAFs'!I291/(24*'Input'!$F$60)*1000</f>
        <v>0</v>
      </c>
      <c r="J103" s="34">
        <f>'Multi'!$B158*'Loads'!$B76*'LAFs'!J291/(24*'Input'!$F$60)*1000</f>
        <v>0</v>
      </c>
      <c r="K103" s="17"/>
    </row>
    <row r="104" spans="1:11">
      <c r="A104" s="4" t="s">
        <v>214</v>
      </c>
      <c r="B104" s="34">
        <f>'Multi'!$B159*'Loads'!$B77*'LAFs'!B292/(24*'Input'!$F$60)*1000</f>
        <v>0</v>
      </c>
      <c r="C104" s="34">
        <f>'Multi'!$B159*'Loads'!$B77*'LAFs'!C292/(24*'Input'!$F$60)*1000</f>
        <v>0</v>
      </c>
      <c r="D104" s="34">
        <f>'Multi'!$B159*'Loads'!$B77*'LAFs'!D292/(24*'Input'!$F$60)*1000</f>
        <v>0</v>
      </c>
      <c r="E104" s="34">
        <f>'Multi'!$B159*'Loads'!$B77*'LAFs'!E292/(24*'Input'!$F$60)*1000</f>
        <v>0</v>
      </c>
      <c r="F104" s="34">
        <f>'Multi'!$B159*'Loads'!$B77*'LAFs'!F292/(24*'Input'!$F$60)*1000</f>
        <v>0</v>
      </c>
      <c r="G104" s="34">
        <f>'Multi'!$B159*'Loads'!$B77*'LAFs'!G292/(24*'Input'!$F$60)*1000</f>
        <v>0</v>
      </c>
      <c r="H104" s="34">
        <f>'Multi'!$B159*'Loads'!$B77*'LAFs'!H292/(24*'Input'!$F$60)*1000</f>
        <v>0</v>
      </c>
      <c r="I104" s="34">
        <f>'Multi'!$B159*'Loads'!$B77*'LAFs'!I292/(24*'Input'!$F$60)*1000</f>
        <v>0</v>
      </c>
      <c r="J104" s="34">
        <f>'Multi'!$B159*'Loads'!$B77*'LAFs'!J292/(24*'Input'!$F$60)*1000</f>
        <v>0</v>
      </c>
      <c r="K104" s="17"/>
    </row>
    <row r="105" spans="1:11">
      <c r="A105" s="4" t="s">
        <v>215</v>
      </c>
      <c r="B105" s="34">
        <f>'Multi'!$B160*'Loads'!$B78*'LAFs'!B293/(24*'Input'!$F$60)*1000</f>
        <v>0</v>
      </c>
      <c r="C105" s="34">
        <f>'Multi'!$B160*'Loads'!$B78*'LAFs'!C293/(24*'Input'!$F$60)*1000</f>
        <v>0</v>
      </c>
      <c r="D105" s="34">
        <f>'Multi'!$B160*'Loads'!$B78*'LAFs'!D293/(24*'Input'!$F$60)*1000</f>
        <v>0</v>
      </c>
      <c r="E105" s="34">
        <f>'Multi'!$B160*'Loads'!$B78*'LAFs'!E293/(24*'Input'!$F$60)*1000</f>
        <v>0</v>
      </c>
      <c r="F105" s="34">
        <f>'Multi'!$B160*'Loads'!$B78*'LAFs'!F293/(24*'Input'!$F$60)*1000</f>
        <v>0</v>
      </c>
      <c r="G105" s="34">
        <f>'Multi'!$B160*'Loads'!$B78*'LAFs'!G293/(24*'Input'!$F$60)*1000</f>
        <v>0</v>
      </c>
      <c r="H105" s="34">
        <f>'Multi'!$B160*'Loads'!$B78*'LAFs'!H293/(24*'Input'!$F$60)*1000</f>
        <v>0</v>
      </c>
      <c r="I105" s="34">
        <f>'Multi'!$B160*'Loads'!$B78*'LAFs'!I293/(24*'Input'!$F$60)*1000</f>
        <v>0</v>
      </c>
      <c r="J105" s="34">
        <f>'Multi'!$B160*'Loads'!$B78*'LAFs'!J293/(24*'Input'!$F$60)*1000</f>
        <v>0</v>
      </c>
      <c r="K105" s="17"/>
    </row>
    <row r="107" spans="1:11" ht="21" customHeight="1">
      <c r="A107" s="1" t="s">
        <v>1331</v>
      </c>
    </row>
    <row r="108" spans="1:11">
      <c r="A108" s="3" t="s">
        <v>546</v>
      </c>
    </row>
    <row r="109" spans="1:11">
      <c r="A109" s="31" t="s">
        <v>1332</v>
      </c>
    </row>
    <row r="110" spans="1:11">
      <c r="A110" s="31" t="s">
        <v>1333</v>
      </c>
    </row>
    <row r="111" spans="1:11">
      <c r="A111" s="31" t="s">
        <v>1334</v>
      </c>
    </row>
    <row r="112" spans="1:11">
      <c r="A112" s="31" t="s">
        <v>1335</v>
      </c>
    </row>
    <row r="113" spans="1:11">
      <c r="A113" s="3" t="s">
        <v>1024</v>
      </c>
    </row>
    <row r="115" spans="1:11">
      <c r="B115" s="15" t="s">
        <v>153</v>
      </c>
      <c r="C115" s="15" t="s">
        <v>154</v>
      </c>
      <c r="D115" s="15" t="s">
        <v>155</v>
      </c>
      <c r="E115" s="15" t="s">
        <v>156</v>
      </c>
      <c r="F115" s="15" t="s">
        <v>157</v>
      </c>
      <c r="G115" s="15" t="s">
        <v>162</v>
      </c>
      <c r="H115" s="15" t="s">
        <v>158</v>
      </c>
      <c r="I115" s="15" t="s">
        <v>159</v>
      </c>
      <c r="J115" s="15" t="s">
        <v>160</v>
      </c>
    </row>
    <row r="116" spans="1:11">
      <c r="A116" s="4" t="s">
        <v>185</v>
      </c>
      <c r="B116" s="32">
        <f>B$12</f>
        <v>0</v>
      </c>
      <c r="C116" s="32">
        <f>C$12</f>
        <v>0</v>
      </c>
      <c r="D116" s="32">
        <f>D$12</f>
        <v>0</v>
      </c>
      <c r="E116" s="32">
        <f>E$12</f>
        <v>0</v>
      </c>
      <c r="F116" s="32">
        <f>F$12</f>
        <v>0</v>
      </c>
      <c r="G116" s="32">
        <f>G$12</f>
        <v>0</v>
      </c>
      <c r="H116" s="32">
        <f>H$12</f>
        <v>0</v>
      </c>
      <c r="I116" s="32">
        <f>I$12</f>
        <v>0</v>
      </c>
      <c r="J116" s="32">
        <f>J$12</f>
        <v>0</v>
      </c>
      <c r="K116" s="17"/>
    </row>
    <row r="117" spans="1:11">
      <c r="A117" s="4" t="s">
        <v>186</v>
      </c>
      <c r="B117" s="32">
        <f>B$32</f>
        <v>0</v>
      </c>
      <c r="C117" s="32">
        <f>C$32</f>
        <v>0</v>
      </c>
      <c r="D117" s="32">
        <f>D$32</f>
        <v>0</v>
      </c>
      <c r="E117" s="32">
        <f>E$32</f>
        <v>0</v>
      </c>
      <c r="F117" s="32">
        <f>F$32</f>
        <v>0</v>
      </c>
      <c r="G117" s="32">
        <f>G$32</f>
        <v>0</v>
      </c>
      <c r="H117" s="32">
        <f>H$32</f>
        <v>0</v>
      </c>
      <c r="I117" s="32">
        <f>I$32</f>
        <v>0</v>
      </c>
      <c r="J117" s="32">
        <f>J$32</f>
        <v>0</v>
      </c>
      <c r="K117" s="17"/>
    </row>
    <row r="118" spans="1:11">
      <c r="A118" s="4" t="s">
        <v>223</v>
      </c>
      <c r="B118" s="32">
        <f>B$13</f>
        <v>0</v>
      </c>
      <c r="C118" s="32">
        <f>C$13</f>
        <v>0</v>
      </c>
      <c r="D118" s="32">
        <f>D$13</f>
        <v>0</v>
      </c>
      <c r="E118" s="32">
        <f>E$13</f>
        <v>0</v>
      </c>
      <c r="F118" s="32">
        <f>F$13</f>
        <v>0</v>
      </c>
      <c r="G118" s="32">
        <f>G$13</f>
        <v>0</v>
      </c>
      <c r="H118" s="32">
        <f>H$13</f>
        <v>0</v>
      </c>
      <c r="I118" s="32">
        <f>I$13</f>
        <v>0</v>
      </c>
      <c r="J118" s="32">
        <f>J$13</f>
        <v>0</v>
      </c>
      <c r="K118" s="17"/>
    </row>
    <row r="119" spans="1:11">
      <c r="A119" s="4" t="s">
        <v>187</v>
      </c>
      <c r="B119" s="32">
        <f>B$14</f>
        <v>0</v>
      </c>
      <c r="C119" s="32">
        <f>C$14</f>
        <v>0</v>
      </c>
      <c r="D119" s="32">
        <f>D$14</f>
        <v>0</v>
      </c>
      <c r="E119" s="32">
        <f>E$14</f>
        <v>0</v>
      </c>
      <c r="F119" s="32">
        <f>F$14</f>
        <v>0</v>
      </c>
      <c r="G119" s="32">
        <f>G$14</f>
        <v>0</v>
      </c>
      <c r="H119" s="32">
        <f>H$14</f>
        <v>0</v>
      </c>
      <c r="I119" s="32">
        <f>I$14</f>
        <v>0</v>
      </c>
      <c r="J119" s="32">
        <f>J$14</f>
        <v>0</v>
      </c>
      <c r="K119" s="17"/>
    </row>
    <row r="120" spans="1:11">
      <c r="A120" s="4" t="s">
        <v>188</v>
      </c>
      <c r="B120" s="32">
        <f>B$33</f>
        <v>0</v>
      </c>
      <c r="C120" s="32">
        <f>C$33</f>
        <v>0</v>
      </c>
      <c r="D120" s="32">
        <f>D$33</f>
        <v>0</v>
      </c>
      <c r="E120" s="32">
        <f>E$33</f>
        <v>0</v>
      </c>
      <c r="F120" s="32">
        <f>F$33</f>
        <v>0</v>
      </c>
      <c r="G120" s="32">
        <f>G$33</f>
        <v>0</v>
      </c>
      <c r="H120" s="32">
        <f>H$33</f>
        <v>0</v>
      </c>
      <c r="I120" s="32">
        <f>I$33</f>
        <v>0</v>
      </c>
      <c r="J120" s="32">
        <f>J$33</f>
        <v>0</v>
      </c>
      <c r="K120" s="17"/>
    </row>
    <row r="121" spans="1:11">
      <c r="A121" s="4" t="s">
        <v>224</v>
      </c>
      <c r="B121" s="32">
        <f>B$15</f>
        <v>0</v>
      </c>
      <c r="C121" s="32">
        <f>C$15</f>
        <v>0</v>
      </c>
      <c r="D121" s="32">
        <f>D$15</f>
        <v>0</v>
      </c>
      <c r="E121" s="32">
        <f>E$15</f>
        <v>0</v>
      </c>
      <c r="F121" s="32">
        <f>F$15</f>
        <v>0</v>
      </c>
      <c r="G121" s="32">
        <f>G$15</f>
        <v>0</v>
      </c>
      <c r="H121" s="32">
        <f>H$15</f>
        <v>0</v>
      </c>
      <c r="I121" s="32">
        <f>I$15</f>
        <v>0</v>
      </c>
      <c r="J121" s="32">
        <f>J$15</f>
        <v>0</v>
      </c>
      <c r="K121" s="17"/>
    </row>
    <row r="122" spans="1:11">
      <c r="A122" s="4" t="s">
        <v>189</v>
      </c>
      <c r="B122" s="32">
        <f>B$34</f>
        <v>0</v>
      </c>
      <c r="C122" s="32">
        <f>C$34</f>
        <v>0</v>
      </c>
      <c r="D122" s="32">
        <f>D$34</f>
        <v>0</v>
      </c>
      <c r="E122" s="32">
        <f>E$34</f>
        <v>0</v>
      </c>
      <c r="F122" s="32">
        <f>F$34</f>
        <v>0</v>
      </c>
      <c r="G122" s="32">
        <f>G$34</f>
        <v>0</v>
      </c>
      <c r="H122" s="32">
        <f>H$34</f>
        <v>0</v>
      </c>
      <c r="I122" s="32">
        <f>I$34</f>
        <v>0</v>
      </c>
      <c r="J122" s="32">
        <f>J$34</f>
        <v>0</v>
      </c>
      <c r="K122" s="17"/>
    </row>
    <row r="123" spans="1:11">
      <c r="A123" s="4" t="s">
        <v>190</v>
      </c>
      <c r="B123" s="32">
        <f>B$35</f>
        <v>0</v>
      </c>
      <c r="C123" s="32">
        <f>C$35</f>
        <v>0</v>
      </c>
      <c r="D123" s="32">
        <f>D$35</f>
        <v>0</v>
      </c>
      <c r="E123" s="32">
        <f>E$35</f>
        <v>0</v>
      </c>
      <c r="F123" s="32">
        <f>F$35</f>
        <v>0</v>
      </c>
      <c r="G123" s="32">
        <f>G$35</f>
        <v>0</v>
      </c>
      <c r="H123" s="32">
        <f>H$35</f>
        <v>0</v>
      </c>
      <c r="I123" s="32">
        <f>I$35</f>
        <v>0</v>
      </c>
      <c r="J123" s="32">
        <f>J$35</f>
        <v>0</v>
      </c>
      <c r="K123" s="17"/>
    </row>
    <row r="124" spans="1:11">
      <c r="A124" s="4" t="s">
        <v>210</v>
      </c>
      <c r="B124" s="32">
        <f>B$36</f>
        <v>0</v>
      </c>
      <c r="C124" s="32">
        <f>C$36</f>
        <v>0</v>
      </c>
      <c r="D124" s="32">
        <f>D$36</f>
        <v>0</v>
      </c>
      <c r="E124" s="32">
        <f>E$36</f>
        <v>0</v>
      </c>
      <c r="F124" s="32">
        <f>F$36</f>
        <v>0</v>
      </c>
      <c r="G124" s="32">
        <f>G$36</f>
        <v>0</v>
      </c>
      <c r="H124" s="32">
        <f>H$36</f>
        <v>0</v>
      </c>
      <c r="I124" s="32">
        <f>I$36</f>
        <v>0</v>
      </c>
      <c r="J124" s="32">
        <f>J$36</f>
        <v>0</v>
      </c>
      <c r="K124" s="17"/>
    </row>
    <row r="125" spans="1:11">
      <c r="A125" s="4" t="s">
        <v>191</v>
      </c>
      <c r="B125" s="32">
        <f>B$51</f>
        <v>0</v>
      </c>
      <c r="C125" s="32">
        <f>C$51</f>
        <v>0</v>
      </c>
      <c r="D125" s="32">
        <f>D$51</f>
        <v>0</v>
      </c>
      <c r="E125" s="32">
        <f>E$51</f>
        <v>0</v>
      </c>
      <c r="F125" s="32">
        <f>F$51</f>
        <v>0</v>
      </c>
      <c r="G125" s="32">
        <f>G$51</f>
        <v>0</v>
      </c>
      <c r="H125" s="32">
        <f>H$51</f>
        <v>0</v>
      </c>
      <c r="I125" s="32">
        <f>I$51</f>
        <v>0</v>
      </c>
      <c r="J125" s="32">
        <f>J$51</f>
        <v>0</v>
      </c>
      <c r="K125" s="17"/>
    </row>
    <row r="126" spans="1:11">
      <c r="A126" s="4" t="s">
        <v>192</v>
      </c>
      <c r="B126" s="32">
        <f>B$52</f>
        <v>0</v>
      </c>
      <c r="C126" s="32">
        <f>C$52</f>
        <v>0</v>
      </c>
      <c r="D126" s="32">
        <f>D$52</f>
        <v>0</v>
      </c>
      <c r="E126" s="32">
        <f>E$52</f>
        <v>0</v>
      </c>
      <c r="F126" s="32">
        <f>F$52</f>
        <v>0</v>
      </c>
      <c r="G126" s="32">
        <f>G$52</f>
        <v>0</v>
      </c>
      <c r="H126" s="32">
        <f>H$52</f>
        <v>0</v>
      </c>
      <c r="I126" s="32">
        <f>I$52</f>
        <v>0</v>
      </c>
      <c r="J126" s="32">
        <f>J$52</f>
        <v>0</v>
      </c>
      <c r="K126" s="17"/>
    </row>
    <row r="127" spans="1:11">
      <c r="A127" s="4" t="s">
        <v>193</v>
      </c>
      <c r="B127" s="32">
        <f>B$53</f>
        <v>0</v>
      </c>
      <c r="C127" s="32">
        <f>C$53</f>
        <v>0</v>
      </c>
      <c r="D127" s="32">
        <f>D$53</f>
        <v>0</v>
      </c>
      <c r="E127" s="32">
        <f>E$53</f>
        <v>0</v>
      </c>
      <c r="F127" s="32">
        <f>F$53</f>
        <v>0</v>
      </c>
      <c r="G127" s="32">
        <f>G$53</f>
        <v>0</v>
      </c>
      <c r="H127" s="32">
        <f>H$53</f>
        <v>0</v>
      </c>
      <c r="I127" s="32">
        <f>I$53</f>
        <v>0</v>
      </c>
      <c r="J127" s="32">
        <f>J$53</f>
        <v>0</v>
      </c>
      <c r="K127" s="17"/>
    </row>
    <row r="128" spans="1:11">
      <c r="A128" s="4" t="s">
        <v>194</v>
      </c>
      <c r="B128" s="32">
        <f>B$54</f>
        <v>0</v>
      </c>
      <c r="C128" s="32">
        <f>C$54</f>
        <v>0</v>
      </c>
      <c r="D128" s="32">
        <f>D$54</f>
        <v>0</v>
      </c>
      <c r="E128" s="32">
        <f>E$54</f>
        <v>0</v>
      </c>
      <c r="F128" s="32">
        <f>F$54</f>
        <v>0</v>
      </c>
      <c r="G128" s="32">
        <f>G$54</f>
        <v>0</v>
      </c>
      <c r="H128" s="32">
        <f>H$54</f>
        <v>0</v>
      </c>
      <c r="I128" s="32">
        <f>I$54</f>
        <v>0</v>
      </c>
      <c r="J128" s="32">
        <f>J$54</f>
        <v>0</v>
      </c>
      <c r="K128" s="17"/>
    </row>
    <row r="129" spans="1:11">
      <c r="A129" s="4" t="s">
        <v>211</v>
      </c>
      <c r="B129" s="32">
        <f>B$55</f>
        <v>0</v>
      </c>
      <c r="C129" s="32">
        <f>C$55</f>
        <v>0</v>
      </c>
      <c r="D129" s="32">
        <f>D$55</f>
        <v>0</v>
      </c>
      <c r="E129" s="32">
        <f>E$55</f>
        <v>0</v>
      </c>
      <c r="F129" s="32">
        <f>F$55</f>
        <v>0</v>
      </c>
      <c r="G129" s="32">
        <f>G$55</f>
        <v>0</v>
      </c>
      <c r="H129" s="32">
        <f>H$55</f>
        <v>0</v>
      </c>
      <c r="I129" s="32">
        <f>I$55</f>
        <v>0</v>
      </c>
      <c r="J129" s="32">
        <f>J$55</f>
        <v>0</v>
      </c>
      <c r="K129" s="17"/>
    </row>
    <row r="130" spans="1:11">
      <c r="A130" s="4" t="s">
        <v>225</v>
      </c>
      <c r="B130" s="32">
        <f>B$16</f>
        <v>0</v>
      </c>
      <c r="C130" s="32">
        <f>C$16</f>
        <v>0</v>
      </c>
      <c r="D130" s="32">
        <f>D$16</f>
        <v>0</v>
      </c>
      <c r="E130" s="32">
        <f>E$16</f>
        <v>0</v>
      </c>
      <c r="F130" s="32">
        <f>F$16</f>
        <v>0</v>
      </c>
      <c r="G130" s="32">
        <f>G$16</f>
        <v>0</v>
      </c>
      <c r="H130" s="32">
        <f>H$16</f>
        <v>0</v>
      </c>
      <c r="I130" s="32">
        <f>I$16</f>
        <v>0</v>
      </c>
      <c r="J130" s="32">
        <f>J$16</f>
        <v>0</v>
      </c>
      <c r="K130" s="17"/>
    </row>
    <row r="131" spans="1:11">
      <c r="A131" s="4" t="s">
        <v>226</v>
      </c>
      <c r="B131" s="32">
        <f>B$17</f>
        <v>0</v>
      </c>
      <c r="C131" s="32">
        <f>C$17</f>
        <v>0</v>
      </c>
      <c r="D131" s="32">
        <f>D$17</f>
        <v>0</v>
      </c>
      <c r="E131" s="32">
        <f>E$17</f>
        <v>0</v>
      </c>
      <c r="F131" s="32">
        <f>F$17</f>
        <v>0</v>
      </c>
      <c r="G131" s="32">
        <f>G$17</f>
        <v>0</v>
      </c>
      <c r="H131" s="32">
        <f>H$17</f>
        <v>0</v>
      </c>
      <c r="I131" s="32">
        <f>I$17</f>
        <v>0</v>
      </c>
      <c r="J131" s="32">
        <f>J$17</f>
        <v>0</v>
      </c>
      <c r="K131" s="17"/>
    </row>
    <row r="132" spans="1:11">
      <c r="A132" s="4" t="s">
        <v>227</v>
      </c>
      <c r="B132" s="32">
        <f>B$18</f>
        <v>0</v>
      </c>
      <c r="C132" s="32">
        <f>C$18</f>
        <v>0</v>
      </c>
      <c r="D132" s="32">
        <f>D$18</f>
        <v>0</v>
      </c>
      <c r="E132" s="32">
        <f>E$18</f>
        <v>0</v>
      </c>
      <c r="F132" s="32">
        <f>F$18</f>
        <v>0</v>
      </c>
      <c r="G132" s="32">
        <f>G$18</f>
        <v>0</v>
      </c>
      <c r="H132" s="32">
        <f>H$18</f>
        <v>0</v>
      </c>
      <c r="I132" s="32">
        <f>I$18</f>
        <v>0</v>
      </c>
      <c r="J132" s="32">
        <f>J$18</f>
        <v>0</v>
      </c>
      <c r="K132" s="17"/>
    </row>
    <row r="133" spans="1:11">
      <c r="A133" s="4" t="s">
        <v>228</v>
      </c>
      <c r="B133" s="32">
        <f>B$19</f>
        <v>0</v>
      </c>
      <c r="C133" s="32">
        <f>C$19</f>
        <v>0</v>
      </c>
      <c r="D133" s="32">
        <f>D$19</f>
        <v>0</v>
      </c>
      <c r="E133" s="32">
        <f>E$19</f>
        <v>0</v>
      </c>
      <c r="F133" s="32">
        <f>F$19</f>
        <v>0</v>
      </c>
      <c r="G133" s="32">
        <f>G$19</f>
        <v>0</v>
      </c>
      <c r="H133" s="32">
        <f>H$19</f>
        <v>0</v>
      </c>
      <c r="I133" s="32">
        <f>I$19</f>
        <v>0</v>
      </c>
      <c r="J133" s="32">
        <f>J$19</f>
        <v>0</v>
      </c>
      <c r="K133" s="17"/>
    </row>
    <row r="134" spans="1:11">
      <c r="A134" s="4" t="s">
        <v>229</v>
      </c>
      <c r="B134" s="32">
        <f>B$56</f>
        <v>0</v>
      </c>
      <c r="C134" s="32">
        <f>C$56</f>
        <v>0</v>
      </c>
      <c r="D134" s="32">
        <f>D$56</f>
        <v>0</v>
      </c>
      <c r="E134" s="32">
        <f>E$56</f>
        <v>0</v>
      </c>
      <c r="F134" s="32">
        <f>F$56</f>
        <v>0</v>
      </c>
      <c r="G134" s="32">
        <f>G$56</f>
        <v>0</v>
      </c>
      <c r="H134" s="32">
        <f>H$56</f>
        <v>0</v>
      </c>
      <c r="I134" s="32">
        <f>I$56</f>
        <v>0</v>
      </c>
      <c r="J134" s="32">
        <f>J$56</f>
        <v>0</v>
      </c>
      <c r="K134" s="17"/>
    </row>
    <row r="135" spans="1:11">
      <c r="A135" s="4" t="s">
        <v>195</v>
      </c>
      <c r="B135" s="32">
        <f>B92</f>
        <v>0</v>
      </c>
      <c r="C135" s="32">
        <f>C92</f>
        <v>0</v>
      </c>
      <c r="D135" s="32">
        <f>D92</f>
        <v>0</v>
      </c>
      <c r="E135" s="32">
        <f>E92</f>
        <v>0</v>
      </c>
      <c r="F135" s="32">
        <f>F92</f>
        <v>0</v>
      </c>
      <c r="G135" s="32">
        <f>G92</f>
        <v>0</v>
      </c>
      <c r="H135" s="32">
        <f>H92</f>
        <v>0</v>
      </c>
      <c r="I135" s="32">
        <f>I92</f>
        <v>0</v>
      </c>
      <c r="J135" s="32">
        <f>J92</f>
        <v>0</v>
      </c>
      <c r="K135" s="17"/>
    </row>
    <row r="136" spans="1:11">
      <c r="A136" s="4" t="s">
        <v>196</v>
      </c>
      <c r="B136" s="32">
        <f>B93</f>
        <v>0</v>
      </c>
      <c r="C136" s="32">
        <f>C93</f>
        <v>0</v>
      </c>
      <c r="D136" s="32">
        <f>D93</f>
        <v>0</v>
      </c>
      <c r="E136" s="32">
        <f>E93</f>
        <v>0</v>
      </c>
      <c r="F136" s="32">
        <f>F93</f>
        <v>0</v>
      </c>
      <c r="G136" s="32">
        <f>G93</f>
        <v>0</v>
      </c>
      <c r="H136" s="32">
        <f>H93</f>
        <v>0</v>
      </c>
      <c r="I136" s="32">
        <f>I93</f>
        <v>0</v>
      </c>
      <c r="J136" s="32">
        <f>J93</f>
        <v>0</v>
      </c>
      <c r="K136" s="17"/>
    </row>
    <row r="137" spans="1:11">
      <c r="A137" s="4" t="s">
        <v>197</v>
      </c>
      <c r="B137" s="32">
        <f>B94</f>
        <v>0</v>
      </c>
      <c r="C137" s="32">
        <f>C94</f>
        <v>0</v>
      </c>
      <c r="D137" s="32">
        <f>D94</f>
        <v>0</v>
      </c>
      <c r="E137" s="32">
        <f>E94</f>
        <v>0</v>
      </c>
      <c r="F137" s="32">
        <f>F94</f>
        <v>0</v>
      </c>
      <c r="G137" s="32">
        <f>G94</f>
        <v>0</v>
      </c>
      <c r="H137" s="32">
        <f>H94</f>
        <v>0</v>
      </c>
      <c r="I137" s="32">
        <f>I94</f>
        <v>0</v>
      </c>
      <c r="J137" s="32">
        <f>J94</f>
        <v>0</v>
      </c>
      <c r="K137" s="17"/>
    </row>
    <row r="138" spans="1:11">
      <c r="A138" s="4" t="s">
        <v>198</v>
      </c>
      <c r="B138" s="32">
        <f>B95</f>
        <v>0</v>
      </c>
      <c r="C138" s="32">
        <f>C95</f>
        <v>0</v>
      </c>
      <c r="D138" s="32">
        <f>D95</f>
        <v>0</v>
      </c>
      <c r="E138" s="32">
        <f>E95</f>
        <v>0</v>
      </c>
      <c r="F138" s="32">
        <f>F95</f>
        <v>0</v>
      </c>
      <c r="G138" s="32">
        <f>G95</f>
        <v>0</v>
      </c>
      <c r="H138" s="32">
        <f>H95</f>
        <v>0</v>
      </c>
      <c r="I138" s="32">
        <f>I95</f>
        <v>0</v>
      </c>
      <c r="J138" s="32">
        <f>J95</f>
        <v>0</v>
      </c>
      <c r="K138" s="17"/>
    </row>
    <row r="139" spans="1:11">
      <c r="A139" s="4" t="s">
        <v>199</v>
      </c>
      <c r="B139" s="32">
        <f>B$57</f>
        <v>0</v>
      </c>
      <c r="C139" s="32">
        <f>C$57</f>
        <v>0</v>
      </c>
      <c r="D139" s="32">
        <f>D$57</f>
        <v>0</v>
      </c>
      <c r="E139" s="32">
        <f>E$57</f>
        <v>0</v>
      </c>
      <c r="F139" s="32">
        <f>F$57</f>
        <v>0</v>
      </c>
      <c r="G139" s="32">
        <f>G$57</f>
        <v>0</v>
      </c>
      <c r="H139" s="32">
        <f>H$57</f>
        <v>0</v>
      </c>
      <c r="I139" s="32">
        <f>I$57</f>
        <v>0</v>
      </c>
      <c r="J139" s="32">
        <f>J$57</f>
        <v>0</v>
      </c>
      <c r="K139" s="17"/>
    </row>
    <row r="140" spans="1:11">
      <c r="A140" s="4" t="s">
        <v>200</v>
      </c>
      <c r="B140" s="32">
        <f>B$58</f>
        <v>0</v>
      </c>
      <c r="C140" s="32">
        <f>C$58</f>
        <v>0</v>
      </c>
      <c r="D140" s="32">
        <f>D$58</f>
        <v>0</v>
      </c>
      <c r="E140" s="32">
        <f>E$58</f>
        <v>0</v>
      </c>
      <c r="F140" s="32">
        <f>F$58</f>
        <v>0</v>
      </c>
      <c r="G140" s="32">
        <f>G$58</f>
        <v>0</v>
      </c>
      <c r="H140" s="32">
        <f>H$58</f>
        <v>0</v>
      </c>
      <c r="I140" s="32">
        <f>I$58</f>
        <v>0</v>
      </c>
      <c r="J140" s="32">
        <f>J$58</f>
        <v>0</v>
      </c>
      <c r="K140" s="17"/>
    </row>
    <row r="141" spans="1:11">
      <c r="A141" s="4" t="s">
        <v>201</v>
      </c>
      <c r="B141" s="32">
        <f>B98</f>
        <v>0</v>
      </c>
      <c r="C141" s="32">
        <f>C98</f>
        <v>0</v>
      </c>
      <c r="D141" s="32">
        <f>D98</f>
        <v>0</v>
      </c>
      <c r="E141" s="32">
        <f>E98</f>
        <v>0</v>
      </c>
      <c r="F141" s="32">
        <f>F98</f>
        <v>0</v>
      </c>
      <c r="G141" s="32">
        <f>G98</f>
        <v>0</v>
      </c>
      <c r="H141" s="32">
        <f>H98</f>
        <v>0</v>
      </c>
      <c r="I141" s="32">
        <f>I98</f>
        <v>0</v>
      </c>
      <c r="J141" s="32">
        <f>J98</f>
        <v>0</v>
      </c>
      <c r="K141" s="17"/>
    </row>
    <row r="142" spans="1:11">
      <c r="A142" s="4" t="s">
        <v>202</v>
      </c>
      <c r="B142" s="32">
        <f>B99</f>
        <v>0</v>
      </c>
      <c r="C142" s="32">
        <f>C99</f>
        <v>0</v>
      </c>
      <c r="D142" s="32">
        <f>D99</f>
        <v>0</v>
      </c>
      <c r="E142" s="32">
        <f>E99</f>
        <v>0</v>
      </c>
      <c r="F142" s="32">
        <f>F99</f>
        <v>0</v>
      </c>
      <c r="G142" s="32">
        <f>G99</f>
        <v>0</v>
      </c>
      <c r="H142" s="32">
        <f>H99</f>
        <v>0</v>
      </c>
      <c r="I142" s="32">
        <f>I99</f>
        <v>0</v>
      </c>
      <c r="J142" s="32">
        <f>J99</f>
        <v>0</v>
      </c>
      <c r="K142" s="17"/>
    </row>
    <row r="143" spans="1:11">
      <c r="A143" s="4" t="s">
        <v>203</v>
      </c>
      <c r="B143" s="32">
        <f>B$59</f>
        <v>0</v>
      </c>
      <c r="C143" s="32">
        <f>C$59</f>
        <v>0</v>
      </c>
      <c r="D143" s="32">
        <f>D$59</f>
        <v>0</v>
      </c>
      <c r="E143" s="32">
        <f>E$59</f>
        <v>0</v>
      </c>
      <c r="F143" s="32">
        <f>F$59</f>
        <v>0</v>
      </c>
      <c r="G143" s="32">
        <f>G$59</f>
        <v>0</v>
      </c>
      <c r="H143" s="32">
        <f>H$59</f>
        <v>0</v>
      </c>
      <c r="I143" s="32">
        <f>I$59</f>
        <v>0</v>
      </c>
      <c r="J143" s="32">
        <f>J$59</f>
        <v>0</v>
      </c>
      <c r="K143" s="17"/>
    </row>
    <row r="144" spans="1:11">
      <c r="A144" s="4" t="s">
        <v>204</v>
      </c>
      <c r="B144" s="32">
        <f>B$60</f>
        <v>0</v>
      </c>
      <c r="C144" s="32">
        <f>C$60</f>
        <v>0</v>
      </c>
      <c r="D144" s="32">
        <f>D$60</f>
        <v>0</v>
      </c>
      <c r="E144" s="32">
        <f>E$60</f>
        <v>0</v>
      </c>
      <c r="F144" s="32">
        <f>F$60</f>
        <v>0</v>
      </c>
      <c r="G144" s="32">
        <f>G$60</f>
        <v>0</v>
      </c>
      <c r="H144" s="32">
        <f>H$60</f>
        <v>0</v>
      </c>
      <c r="I144" s="32">
        <f>I$60</f>
        <v>0</v>
      </c>
      <c r="J144" s="32">
        <f>J$60</f>
        <v>0</v>
      </c>
      <c r="K144" s="17"/>
    </row>
    <row r="145" spans="1:11">
      <c r="A145" s="4" t="s">
        <v>212</v>
      </c>
      <c r="B145" s="32">
        <f>B102</f>
        <v>0</v>
      </c>
      <c r="C145" s="32">
        <f>C102</f>
        <v>0</v>
      </c>
      <c r="D145" s="32">
        <f>D102</f>
        <v>0</v>
      </c>
      <c r="E145" s="32">
        <f>E102</f>
        <v>0</v>
      </c>
      <c r="F145" s="32">
        <f>F102</f>
        <v>0</v>
      </c>
      <c r="G145" s="32">
        <f>G102</f>
        <v>0</v>
      </c>
      <c r="H145" s="32">
        <f>H102</f>
        <v>0</v>
      </c>
      <c r="I145" s="32">
        <f>I102</f>
        <v>0</v>
      </c>
      <c r="J145" s="32">
        <f>J102</f>
        <v>0</v>
      </c>
      <c r="K145" s="17"/>
    </row>
    <row r="146" spans="1:11">
      <c r="A146" s="4" t="s">
        <v>213</v>
      </c>
      <c r="B146" s="32">
        <f>B103</f>
        <v>0</v>
      </c>
      <c r="C146" s="32">
        <f>C103</f>
        <v>0</v>
      </c>
      <c r="D146" s="32">
        <f>D103</f>
        <v>0</v>
      </c>
      <c r="E146" s="32">
        <f>E103</f>
        <v>0</v>
      </c>
      <c r="F146" s="32">
        <f>F103</f>
        <v>0</v>
      </c>
      <c r="G146" s="32">
        <f>G103</f>
        <v>0</v>
      </c>
      <c r="H146" s="32">
        <f>H103</f>
        <v>0</v>
      </c>
      <c r="I146" s="32">
        <f>I103</f>
        <v>0</v>
      </c>
      <c r="J146" s="32">
        <f>J103</f>
        <v>0</v>
      </c>
      <c r="K146" s="17"/>
    </row>
    <row r="147" spans="1:11">
      <c r="A147" s="4" t="s">
        <v>214</v>
      </c>
      <c r="B147" s="32">
        <f>B$61</f>
        <v>0</v>
      </c>
      <c r="C147" s="32">
        <f>C$61</f>
        <v>0</v>
      </c>
      <c r="D147" s="32">
        <f>D$61</f>
        <v>0</v>
      </c>
      <c r="E147" s="32">
        <f>E$61</f>
        <v>0</v>
      </c>
      <c r="F147" s="32">
        <f>F$61</f>
        <v>0</v>
      </c>
      <c r="G147" s="32">
        <f>G$61</f>
        <v>0</v>
      </c>
      <c r="H147" s="32">
        <f>H$61</f>
        <v>0</v>
      </c>
      <c r="I147" s="32">
        <f>I$61</f>
        <v>0</v>
      </c>
      <c r="J147" s="32">
        <f>J$61</f>
        <v>0</v>
      </c>
      <c r="K147" s="17"/>
    </row>
    <row r="148" spans="1:11">
      <c r="A148" s="4" t="s">
        <v>215</v>
      </c>
      <c r="B148" s="32">
        <f>B$62</f>
        <v>0</v>
      </c>
      <c r="C148" s="32">
        <f>C$62</f>
        <v>0</v>
      </c>
      <c r="D148" s="32">
        <f>D$62</f>
        <v>0</v>
      </c>
      <c r="E148" s="32">
        <f>E$62</f>
        <v>0</v>
      </c>
      <c r="F148" s="32">
        <f>F$62</f>
        <v>0</v>
      </c>
      <c r="G148" s="32">
        <f>G$62</f>
        <v>0</v>
      </c>
      <c r="H148" s="32">
        <f>H$62</f>
        <v>0</v>
      </c>
      <c r="I148" s="32">
        <f>I$62</f>
        <v>0</v>
      </c>
      <c r="J148" s="32">
        <f>J$62</f>
        <v>0</v>
      </c>
      <c r="K148" s="17"/>
    </row>
    <row r="150" spans="1:11" ht="21" customHeight="1">
      <c r="A150" s="1" t="s">
        <v>1336</v>
      </c>
    </row>
    <row r="151" spans="1:11">
      <c r="A151" s="3" t="s">
        <v>546</v>
      </c>
    </row>
    <row r="152" spans="1:11">
      <c r="A152" s="31" t="s">
        <v>1337</v>
      </c>
    </row>
    <row r="153" spans="1:11">
      <c r="A153" s="3" t="s">
        <v>647</v>
      </c>
    </row>
    <row r="155" spans="1:11">
      <c r="B155" s="15" t="s">
        <v>153</v>
      </c>
      <c r="C155" s="15" t="s">
        <v>154</v>
      </c>
      <c r="D155" s="15" t="s">
        <v>155</v>
      </c>
      <c r="E155" s="15" t="s">
        <v>156</v>
      </c>
      <c r="F155" s="15" t="s">
        <v>157</v>
      </c>
      <c r="G155" s="15" t="s">
        <v>162</v>
      </c>
      <c r="H155" s="15" t="s">
        <v>158</v>
      </c>
      <c r="I155" s="15" t="s">
        <v>159</v>
      </c>
      <c r="J155" s="15" t="s">
        <v>160</v>
      </c>
    </row>
    <row r="156" spans="1:11">
      <c r="A156" s="4" t="s">
        <v>1338</v>
      </c>
      <c r="B156" s="34">
        <f>SUM(B$116:B$148)</f>
        <v>0</v>
      </c>
      <c r="C156" s="34">
        <f>SUM(C$116:C$148)</f>
        <v>0</v>
      </c>
      <c r="D156" s="34">
        <f>SUM(D$116:D$148)</f>
        <v>0</v>
      </c>
      <c r="E156" s="34">
        <f>SUM(E$116:E$148)</f>
        <v>0</v>
      </c>
      <c r="F156" s="34">
        <f>SUM(F$116:F$148)</f>
        <v>0</v>
      </c>
      <c r="G156" s="34">
        <f>SUM(G$116:G$148)</f>
        <v>0</v>
      </c>
      <c r="H156" s="34">
        <f>SUM(H$116:H$148)</f>
        <v>0</v>
      </c>
      <c r="I156" s="34">
        <f>SUM(I$116:I$148)</f>
        <v>0</v>
      </c>
      <c r="J156" s="34">
        <f>SUM(J$116:J$148)</f>
        <v>0</v>
      </c>
      <c r="K156" s="17"/>
    </row>
  </sheetData>
  <sheetProtection sheet="1" objects="1" scenarios="1"/>
  <hyperlinks>
    <hyperlink ref="A5" location="'Loads'!B344" display="x1 = 2506. Rate 1 units (MWh) (in Equivalent volume for each end user)"/>
    <hyperlink ref="A6" location="'Multi'!B881" display="x2 = 2660. Unit rate 1 pseudo load coefficient by network level (combined)"/>
    <hyperlink ref="A7" location="'LAFs'!B260" display="x3 = 2212. Loss adjustment factors between end user meter reading and each network level, scaled by network use"/>
    <hyperlink ref="A8" location="'Input'!F59" display="x4 = 1010. Days in the charging year (in Financial and general assumptions)"/>
    <hyperlink ref="A23" location="'Loads'!B344" display="x1 = 2506. Rate 1 units (MWh) (in Equivalent volume for each end user)"/>
    <hyperlink ref="A24" location="'Multi'!B881" display="x2 = 2660. Unit rate 1 pseudo load coefficient by network level (combined)"/>
    <hyperlink ref="A25" location="'Loads'!C344" display="x3 = 2506. Rate 2 units (MWh) (in Equivalent volume for each end user)"/>
    <hyperlink ref="A26" location="'Multi'!B914" display="x4 = 2661. Unit rate 2 pseudo load coefficient by network level (combined)"/>
    <hyperlink ref="A27" location="'LAFs'!B260" display="x5 = 2212. Loss adjustment factors between end user meter reading and each network level, scaled by network use"/>
    <hyperlink ref="A28" location="'Input'!F59" display="x6 = 1010. Days in the charging year (in Financial and general assumptions)"/>
    <hyperlink ref="A40" location="'Loads'!B344" display="x1 = 2506. Rate 1 units (MWh) (in Equivalent volume for each end user)"/>
    <hyperlink ref="A41" location="'Multi'!B881" display="x2 = 2660. Unit rate 1 pseudo load coefficient by network level (combined)"/>
    <hyperlink ref="A42" location="'Loads'!C344" display="x3 = 2506. Rate 2 units (MWh) (in Equivalent volume for each end user)"/>
    <hyperlink ref="A43" location="'Multi'!B914" display="x4 = 2661. Unit rate 2 pseudo load coefficient by network level (combined)"/>
    <hyperlink ref="A44" location="'Loads'!D344" display="x5 = 2506. Rate 3 units (MWh) (in Equivalent volume for each end user)"/>
    <hyperlink ref="A45" location="'Multi'!B939" display="x6 = 2662. Unit rate 3 pseudo load coefficient by network level (combined)"/>
    <hyperlink ref="A46" location="'LAFs'!B260" display="x7 = 2212. Loss adjustment factors between end user meter reading and each network level, scaled by network use"/>
    <hyperlink ref="A47" location="'Input'!F59" display="x8 = 1010. Days in the charging year (in Financial and general assumptions)"/>
    <hyperlink ref="A66" location="'Multi'!B127" display="x1 = 2607. All units (MWh)"/>
    <hyperlink ref="A67" location="'Loads'!B45" display="x2 = 2502. Load coefficient"/>
    <hyperlink ref="A68" location="'LAFs'!B260" display="x3 = 2212. Loss adjustment factors between end user meter reading and each network level, scaled by network use"/>
    <hyperlink ref="A69" location="'Input'!F59" display="x4 = 1010. Days in the charging year (in Financial and general assumptions)"/>
    <hyperlink ref="A109" location="'SMD'!B11" display="x1 = 2701. Contributions of users on one-rate multi tariffs to system simultaneous maximum load by network level (kW)"/>
    <hyperlink ref="A110" location="'SMD'!B31" display="x2 = 2702. Contributions of users on two-rate multi tariffs to system simultaneous maximum load by network level (kW)"/>
    <hyperlink ref="A111" location="'SMD'!B50" display="x3 = 2703. Contributions of users on three-rate multi tariffs to system simultaneous maximum load by network level (kW)"/>
    <hyperlink ref="A112" location="'SMD'!B72" display="x4 = 2704. Estimated contributions of users on each tariff to system simultaneous maximum load by network level (kW)"/>
    <hyperlink ref="A152" location="'SMD'!B115" display="x1 = 2705. Contributions of users on each tariff to system simultaneous maximum load by network level (kW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2" ht="21" customHeight="1">
      <c r="A1" s="1">
        <f>"Forecast aggregate maximum load for "&amp;'Input'!B7&amp;" in "&amp;'Input'!C7&amp;" ("&amp;'Input'!D7&amp;")"</f>
        <v>0</v>
      </c>
    </row>
    <row r="3" spans="1:12" ht="21" customHeight="1">
      <c r="A3" s="1" t="s">
        <v>1339</v>
      </c>
    </row>
    <row r="4" spans="1:12">
      <c r="A4" s="3" t="s">
        <v>546</v>
      </c>
    </row>
    <row r="5" spans="1:12">
      <c r="A5" s="31" t="s">
        <v>1340</v>
      </c>
    </row>
    <row r="6" spans="1:12">
      <c r="A6" s="31" t="s">
        <v>1341</v>
      </c>
    </row>
    <row r="7" spans="1:12">
      <c r="A7" s="31" t="s">
        <v>1342</v>
      </c>
    </row>
    <row r="8" spans="1:12">
      <c r="A8" s="33" t="s">
        <v>553</v>
      </c>
      <c r="B8" s="37" t="s">
        <v>571</v>
      </c>
      <c r="C8" s="37"/>
      <c r="D8" s="37"/>
      <c r="E8" s="37"/>
      <c r="F8" s="37"/>
      <c r="G8" s="37"/>
      <c r="H8" s="37"/>
      <c r="I8" s="37"/>
      <c r="J8" s="33" t="s">
        <v>571</v>
      </c>
      <c r="K8" s="33" t="s">
        <v>570</v>
      </c>
    </row>
    <row r="9" spans="1:12">
      <c r="A9" s="33" t="s">
        <v>556</v>
      </c>
      <c r="B9" s="37" t="s">
        <v>573</v>
      </c>
      <c r="C9" s="37"/>
      <c r="D9" s="37"/>
      <c r="E9" s="37"/>
      <c r="F9" s="37"/>
      <c r="G9" s="37"/>
      <c r="H9" s="37"/>
      <c r="I9" s="37"/>
      <c r="J9" s="33" t="s">
        <v>573</v>
      </c>
      <c r="K9" s="33" t="s">
        <v>1343</v>
      </c>
    </row>
    <row r="11" spans="1:12">
      <c r="B11" s="38" t="s">
        <v>1344</v>
      </c>
      <c r="C11" s="38"/>
      <c r="D11" s="38"/>
      <c r="E11" s="38"/>
      <c r="F11" s="38"/>
      <c r="G11" s="38"/>
      <c r="H11" s="38"/>
      <c r="I11" s="38"/>
    </row>
    <row r="12" spans="1:12">
      <c r="B12" s="15" t="s">
        <v>153</v>
      </c>
      <c r="C12" s="15" t="s">
        <v>154</v>
      </c>
      <c r="D12" s="15" t="s">
        <v>155</v>
      </c>
      <c r="E12" s="15" t="s">
        <v>156</v>
      </c>
      <c r="F12" s="15" t="s">
        <v>157</v>
      </c>
      <c r="G12" s="15" t="s">
        <v>158</v>
      </c>
      <c r="H12" s="15" t="s">
        <v>159</v>
      </c>
      <c r="I12" s="15" t="s">
        <v>160</v>
      </c>
      <c r="J12" s="15" t="s">
        <v>1345</v>
      </c>
      <c r="K12" s="15" t="s">
        <v>1346</v>
      </c>
    </row>
    <row r="13" spans="1:12">
      <c r="A13" s="4" t="s">
        <v>185</v>
      </c>
      <c r="B13" s="27">
        <v>0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1</v>
      </c>
      <c r="J13" s="27">
        <v>0</v>
      </c>
      <c r="K13" s="42">
        <f>$C13+0.2*'Input'!$B$82*$J13</f>
        <v>0</v>
      </c>
      <c r="L13" s="17"/>
    </row>
    <row r="14" spans="1:12">
      <c r="A14" s="4" t="s">
        <v>186</v>
      </c>
      <c r="B14" s="27">
        <v>0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1</v>
      </c>
      <c r="J14" s="27">
        <v>0</v>
      </c>
      <c r="K14" s="42">
        <f>$C14+0.2*'Input'!$B$82*$J14</f>
        <v>0</v>
      </c>
      <c r="L14" s="17"/>
    </row>
    <row r="15" spans="1:12">
      <c r="A15" s="4" t="s">
        <v>223</v>
      </c>
      <c r="B15" s="27">
        <v>0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1</v>
      </c>
      <c r="J15" s="27">
        <v>0</v>
      </c>
      <c r="K15" s="42">
        <f>$C15+0.2*'Input'!$B$82*$J15</f>
        <v>0</v>
      </c>
      <c r="L15" s="17"/>
    </row>
    <row r="16" spans="1:12">
      <c r="A16" s="4" t="s">
        <v>187</v>
      </c>
      <c r="B16" s="27">
        <v>0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1</v>
      </c>
      <c r="J16" s="27">
        <v>0</v>
      </c>
      <c r="K16" s="42">
        <f>$C16+0.2*'Input'!$B$82*$J16</f>
        <v>0</v>
      </c>
      <c r="L16" s="17"/>
    </row>
    <row r="17" spans="1:12">
      <c r="A17" s="4" t="s">
        <v>188</v>
      </c>
      <c r="B17" s="27">
        <v>0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1</v>
      </c>
      <c r="J17" s="27">
        <v>0</v>
      </c>
      <c r="K17" s="42">
        <f>$C17+0.2*'Input'!$B$82*$J17</f>
        <v>0</v>
      </c>
      <c r="L17" s="17"/>
    </row>
    <row r="18" spans="1:12">
      <c r="A18" s="4" t="s">
        <v>224</v>
      </c>
      <c r="B18" s="27">
        <v>0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1</v>
      </c>
      <c r="J18" s="27">
        <v>0</v>
      </c>
      <c r="K18" s="42">
        <f>$C18+0.2*'Input'!$B$82*$J18</f>
        <v>0</v>
      </c>
      <c r="L18" s="17"/>
    </row>
    <row r="19" spans="1:12">
      <c r="A19" s="4" t="s">
        <v>189</v>
      </c>
      <c r="B19" s="27">
        <v>0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1</v>
      </c>
      <c r="J19" s="27">
        <v>0</v>
      </c>
      <c r="K19" s="42">
        <f>$C19+0.2*'Input'!$B$82*$J19</f>
        <v>0</v>
      </c>
      <c r="L19" s="17"/>
    </row>
    <row r="20" spans="1:12">
      <c r="A20" s="4" t="s">
        <v>190</v>
      </c>
      <c r="B20" s="27">
        <v>0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1</v>
      </c>
      <c r="I20" s="27">
        <v>0</v>
      </c>
      <c r="J20" s="27">
        <v>0</v>
      </c>
      <c r="K20" s="42">
        <f>$C20+0.2*'Input'!$B$82*$J20</f>
        <v>0</v>
      </c>
      <c r="L20" s="17"/>
    </row>
    <row r="21" spans="1:12">
      <c r="A21" s="4" t="s">
        <v>210</v>
      </c>
      <c r="B21" s="27">
        <v>0</v>
      </c>
      <c r="C21" s="27">
        <v>0</v>
      </c>
      <c r="D21" s="27">
        <v>0</v>
      </c>
      <c r="E21" s="27">
        <v>0.2</v>
      </c>
      <c r="F21" s="27">
        <v>1</v>
      </c>
      <c r="G21" s="27">
        <v>1</v>
      </c>
      <c r="H21" s="27">
        <v>0</v>
      </c>
      <c r="I21" s="27">
        <v>0</v>
      </c>
      <c r="J21" s="27">
        <v>1</v>
      </c>
      <c r="K21" s="42">
        <f>$C21+0.2*'Input'!$B$82*$J21</f>
        <v>0</v>
      </c>
      <c r="L21" s="17"/>
    </row>
    <row r="22" spans="1:12">
      <c r="A22" s="4" t="s">
        <v>191</v>
      </c>
      <c r="B22" s="27">
        <v>0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1</v>
      </c>
      <c r="J22" s="27">
        <v>0</v>
      </c>
      <c r="K22" s="42">
        <f>$C22+0.2*'Input'!$B$82*$J22</f>
        <v>0</v>
      </c>
      <c r="L22" s="17"/>
    </row>
    <row r="23" spans="1:12">
      <c r="A23" s="4" t="s">
        <v>192</v>
      </c>
      <c r="B23" s="27">
        <v>0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1</v>
      </c>
      <c r="J23" s="27">
        <v>0</v>
      </c>
      <c r="K23" s="42">
        <f>$C23+0.2*'Input'!$B$82*$J23</f>
        <v>0</v>
      </c>
      <c r="L23" s="17"/>
    </row>
    <row r="24" spans="1:12">
      <c r="A24" s="4" t="s">
        <v>193</v>
      </c>
      <c r="B24" s="27">
        <v>0</v>
      </c>
      <c r="C24" s="27">
        <v>0</v>
      </c>
      <c r="D24" s="27">
        <v>0</v>
      </c>
      <c r="E24" s="27">
        <v>0</v>
      </c>
      <c r="F24" s="27">
        <v>0</v>
      </c>
      <c r="G24" s="27">
        <v>0.2</v>
      </c>
      <c r="H24" s="27">
        <v>1</v>
      </c>
      <c r="I24" s="27">
        <v>1</v>
      </c>
      <c r="J24" s="27">
        <v>0</v>
      </c>
      <c r="K24" s="42">
        <f>$C24+0.2*'Input'!$B$82*$J24</f>
        <v>0</v>
      </c>
      <c r="L24" s="17"/>
    </row>
    <row r="25" spans="1:12">
      <c r="A25" s="4" t="s">
        <v>194</v>
      </c>
      <c r="B25" s="27">
        <v>0</v>
      </c>
      <c r="C25" s="27">
        <v>0</v>
      </c>
      <c r="D25" s="27">
        <v>0</v>
      </c>
      <c r="E25" s="27">
        <v>0</v>
      </c>
      <c r="F25" s="27">
        <v>0</v>
      </c>
      <c r="G25" s="27">
        <v>1</v>
      </c>
      <c r="H25" s="27">
        <v>1</v>
      </c>
      <c r="I25" s="27">
        <v>0</v>
      </c>
      <c r="J25" s="27">
        <v>0</v>
      </c>
      <c r="K25" s="42">
        <f>$C25+0.2*'Input'!$B$82*$J25</f>
        <v>0</v>
      </c>
      <c r="L25" s="17"/>
    </row>
    <row r="26" spans="1:12">
      <c r="A26" s="4" t="s">
        <v>211</v>
      </c>
      <c r="B26" s="27">
        <v>0</v>
      </c>
      <c r="C26" s="27">
        <v>0</v>
      </c>
      <c r="D26" s="27">
        <v>0</v>
      </c>
      <c r="E26" s="27">
        <v>0.2</v>
      </c>
      <c r="F26" s="27">
        <v>1</v>
      </c>
      <c r="G26" s="27">
        <v>1</v>
      </c>
      <c r="H26" s="27">
        <v>0</v>
      </c>
      <c r="I26" s="27">
        <v>0</v>
      </c>
      <c r="J26" s="27">
        <v>1</v>
      </c>
      <c r="K26" s="42">
        <f>$C26+0.2*'Input'!$B$82*$J26</f>
        <v>0</v>
      </c>
      <c r="L26" s="17"/>
    </row>
    <row r="27" spans="1:12">
      <c r="A27" s="4" t="s">
        <v>225</v>
      </c>
      <c r="B27" s="27">
        <v>0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42">
        <f>$C27+0.2*'Input'!$B$82*$J27</f>
        <v>0</v>
      </c>
      <c r="L27" s="17"/>
    </row>
    <row r="28" spans="1:12">
      <c r="A28" s="4" t="s">
        <v>226</v>
      </c>
      <c r="B28" s="27">
        <v>0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42">
        <f>$C28+0.2*'Input'!$B$82*$J28</f>
        <v>0</v>
      </c>
      <c r="L28" s="17"/>
    </row>
    <row r="29" spans="1:12">
      <c r="A29" s="4" t="s">
        <v>227</v>
      </c>
      <c r="B29" s="27">
        <v>0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42">
        <f>$C29+0.2*'Input'!$B$82*$J29</f>
        <v>0</v>
      </c>
      <c r="L29" s="17"/>
    </row>
    <row r="30" spans="1:12">
      <c r="A30" s="4" t="s">
        <v>228</v>
      </c>
      <c r="B30" s="27">
        <v>0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42">
        <f>$C30+0.2*'Input'!$B$82*$J30</f>
        <v>0</v>
      </c>
      <c r="L30" s="17"/>
    </row>
    <row r="31" spans="1:12">
      <c r="A31" s="4" t="s">
        <v>229</v>
      </c>
      <c r="B31" s="27">
        <v>0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42">
        <f>$C31+0.2*'Input'!$B$82*$J31</f>
        <v>0</v>
      </c>
      <c r="L31" s="17"/>
    </row>
    <row r="33" spans="1:11" ht="21" customHeight="1">
      <c r="A33" s="1" t="s">
        <v>1347</v>
      </c>
    </row>
    <row r="34" spans="1:11">
      <c r="A34" s="3" t="s">
        <v>546</v>
      </c>
    </row>
    <row r="35" spans="1:11">
      <c r="A35" s="31" t="s">
        <v>1348</v>
      </c>
    </row>
    <row r="36" spans="1:11">
      <c r="A36" s="31" t="s">
        <v>1349</v>
      </c>
    </row>
    <row r="37" spans="1:11">
      <c r="A37" s="31" t="s">
        <v>1350</v>
      </c>
    </row>
    <row r="38" spans="1:11">
      <c r="A38" s="3" t="s">
        <v>641</v>
      </c>
    </row>
    <row r="40" spans="1:11">
      <c r="B40" s="15" t="s">
        <v>153</v>
      </c>
      <c r="C40" s="15" t="s">
        <v>154</v>
      </c>
      <c r="D40" s="15" t="s">
        <v>155</v>
      </c>
      <c r="E40" s="15" t="s">
        <v>156</v>
      </c>
      <c r="F40" s="15" t="s">
        <v>157</v>
      </c>
      <c r="G40" s="15" t="s">
        <v>162</v>
      </c>
      <c r="H40" s="15" t="s">
        <v>158</v>
      </c>
      <c r="I40" s="15" t="s">
        <v>159</v>
      </c>
      <c r="J40" s="15" t="s">
        <v>160</v>
      </c>
    </row>
    <row r="41" spans="1:11">
      <c r="A41" s="4" t="s">
        <v>185</v>
      </c>
      <c r="B41" s="43">
        <f>$B13</f>
        <v>0</v>
      </c>
      <c r="C41" s="43">
        <f>$K13</f>
        <v>0</v>
      </c>
      <c r="D41" s="43">
        <f>$D13</f>
        <v>0</v>
      </c>
      <c r="E41" s="43">
        <f>$E13</f>
        <v>0</v>
      </c>
      <c r="F41" s="43">
        <f>$F13</f>
        <v>0</v>
      </c>
      <c r="G41" s="27">
        <v>0</v>
      </c>
      <c r="H41" s="43">
        <f>$G13</f>
        <v>0</v>
      </c>
      <c r="I41" s="43">
        <f>$H13</f>
        <v>0</v>
      </c>
      <c r="J41" s="43">
        <f>$I13</f>
        <v>0</v>
      </c>
      <c r="K41" s="17"/>
    </row>
    <row r="42" spans="1:11">
      <c r="A42" s="4" t="s">
        <v>186</v>
      </c>
      <c r="B42" s="43">
        <f>$B14</f>
        <v>0</v>
      </c>
      <c r="C42" s="43">
        <f>$K14</f>
        <v>0</v>
      </c>
      <c r="D42" s="43">
        <f>$D14</f>
        <v>0</v>
      </c>
      <c r="E42" s="43">
        <f>$E14</f>
        <v>0</v>
      </c>
      <c r="F42" s="43">
        <f>$F14</f>
        <v>0</v>
      </c>
      <c r="G42" s="27">
        <v>0</v>
      </c>
      <c r="H42" s="43">
        <f>$G14</f>
        <v>0</v>
      </c>
      <c r="I42" s="43">
        <f>$H14</f>
        <v>0</v>
      </c>
      <c r="J42" s="43">
        <f>$I14</f>
        <v>0</v>
      </c>
      <c r="K42" s="17"/>
    </row>
    <row r="43" spans="1:11">
      <c r="A43" s="4" t="s">
        <v>223</v>
      </c>
      <c r="B43" s="43">
        <f>$B15</f>
        <v>0</v>
      </c>
      <c r="C43" s="43">
        <f>$K15</f>
        <v>0</v>
      </c>
      <c r="D43" s="43">
        <f>$D15</f>
        <v>0</v>
      </c>
      <c r="E43" s="43">
        <f>$E15</f>
        <v>0</v>
      </c>
      <c r="F43" s="43">
        <f>$F15</f>
        <v>0</v>
      </c>
      <c r="G43" s="27">
        <v>0</v>
      </c>
      <c r="H43" s="43">
        <f>$G15</f>
        <v>0</v>
      </c>
      <c r="I43" s="43">
        <f>$H15</f>
        <v>0</v>
      </c>
      <c r="J43" s="43">
        <f>$I15</f>
        <v>0</v>
      </c>
      <c r="K43" s="17"/>
    </row>
    <row r="44" spans="1:11">
      <c r="A44" s="4" t="s">
        <v>187</v>
      </c>
      <c r="B44" s="43">
        <f>$B16</f>
        <v>0</v>
      </c>
      <c r="C44" s="43">
        <f>$K16</f>
        <v>0</v>
      </c>
      <c r="D44" s="43">
        <f>$D16</f>
        <v>0</v>
      </c>
      <c r="E44" s="43">
        <f>$E16</f>
        <v>0</v>
      </c>
      <c r="F44" s="43">
        <f>$F16</f>
        <v>0</v>
      </c>
      <c r="G44" s="27">
        <v>0</v>
      </c>
      <c r="H44" s="43">
        <f>$G16</f>
        <v>0</v>
      </c>
      <c r="I44" s="43">
        <f>$H16</f>
        <v>0</v>
      </c>
      <c r="J44" s="43">
        <f>$I16</f>
        <v>0</v>
      </c>
      <c r="K44" s="17"/>
    </row>
    <row r="45" spans="1:11">
      <c r="A45" s="4" t="s">
        <v>188</v>
      </c>
      <c r="B45" s="43">
        <f>$B17</f>
        <v>0</v>
      </c>
      <c r="C45" s="43">
        <f>$K17</f>
        <v>0</v>
      </c>
      <c r="D45" s="43">
        <f>$D17</f>
        <v>0</v>
      </c>
      <c r="E45" s="43">
        <f>$E17</f>
        <v>0</v>
      </c>
      <c r="F45" s="43">
        <f>$F17</f>
        <v>0</v>
      </c>
      <c r="G45" s="27">
        <v>0</v>
      </c>
      <c r="H45" s="43">
        <f>$G17</f>
        <v>0</v>
      </c>
      <c r="I45" s="43">
        <f>$H17</f>
        <v>0</v>
      </c>
      <c r="J45" s="43">
        <f>$I17</f>
        <v>0</v>
      </c>
      <c r="K45" s="17"/>
    </row>
    <row r="46" spans="1:11">
      <c r="A46" s="4" t="s">
        <v>224</v>
      </c>
      <c r="B46" s="43">
        <f>$B18</f>
        <v>0</v>
      </c>
      <c r="C46" s="43">
        <f>$K18</f>
        <v>0</v>
      </c>
      <c r="D46" s="43">
        <f>$D18</f>
        <v>0</v>
      </c>
      <c r="E46" s="43">
        <f>$E18</f>
        <v>0</v>
      </c>
      <c r="F46" s="43">
        <f>$F18</f>
        <v>0</v>
      </c>
      <c r="G46" s="27">
        <v>0</v>
      </c>
      <c r="H46" s="43">
        <f>$G18</f>
        <v>0</v>
      </c>
      <c r="I46" s="43">
        <f>$H18</f>
        <v>0</v>
      </c>
      <c r="J46" s="43">
        <f>$I18</f>
        <v>0</v>
      </c>
      <c r="K46" s="17"/>
    </row>
    <row r="47" spans="1:11">
      <c r="A47" s="4" t="s">
        <v>189</v>
      </c>
      <c r="B47" s="43">
        <f>$B19</f>
        <v>0</v>
      </c>
      <c r="C47" s="43">
        <f>$K19</f>
        <v>0</v>
      </c>
      <c r="D47" s="43">
        <f>$D19</f>
        <v>0</v>
      </c>
      <c r="E47" s="43">
        <f>$E19</f>
        <v>0</v>
      </c>
      <c r="F47" s="43">
        <f>$F19</f>
        <v>0</v>
      </c>
      <c r="G47" s="27">
        <v>0</v>
      </c>
      <c r="H47" s="43">
        <f>$G19</f>
        <v>0</v>
      </c>
      <c r="I47" s="43">
        <f>$H19</f>
        <v>0</v>
      </c>
      <c r="J47" s="43">
        <f>$I19</f>
        <v>0</v>
      </c>
      <c r="K47" s="17"/>
    </row>
    <row r="48" spans="1:11">
      <c r="A48" s="4" t="s">
        <v>190</v>
      </c>
      <c r="B48" s="43">
        <f>$B20</f>
        <v>0</v>
      </c>
      <c r="C48" s="43">
        <f>$K20</f>
        <v>0</v>
      </c>
      <c r="D48" s="43">
        <f>$D20</f>
        <v>0</v>
      </c>
      <c r="E48" s="43">
        <f>$E20</f>
        <v>0</v>
      </c>
      <c r="F48" s="43">
        <f>$F20</f>
        <v>0</v>
      </c>
      <c r="G48" s="27">
        <v>0</v>
      </c>
      <c r="H48" s="43">
        <f>$G20</f>
        <v>0</v>
      </c>
      <c r="I48" s="43">
        <f>$H20</f>
        <v>0</v>
      </c>
      <c r="J48" s="43">
        <f>$I20</f>
        <v>0</v>
      </c>
      <c r="K48" s="17"/>
    </row>
    <row r="49" spans="1:11">
      <c r="A49" s="4" t="s">
        <v>210</v>
      </c>
      <c r="B49" s="43">
        <f>$B21</f>
        <v>0</v>
      </c>
      <c r="C49" s="43">
        <f>$K21</f>
        <v>0</v>
      </c>
      <c r="D49" s="43">
        <f>$D21</f>
        <v>0</v>
      </c>
      <c r="E49" s="43">
        <f>$E21</f>
        <v>0</v>
      </c>
      <c r="F49" s="43">
        <f>$F21</f>
        <v>0</v>
      </c>
      <c r="G49" s="27">
        <v>1</v>
      </c>
      <c r="H49" s="43">
        <f>$G21</f>
        <v>0</v>
      </c>
      <c r="I49" s="43">
        <f>$H21</f>
        <v>0</v>
      </c>
      <c r="J49" s="43">
        <f>$I21</f>
        <v>0</v>
      </c>
      <c r="K49" s="17"/>
    </row>
    <row r="50" spans="1:11">
      <c r="A50" s="4" t="s">
        <v>191</v>
      </c>
      <c r="B50" s="43">
        <f>$B22</f>
        <v>0</v>
      </c>
      <c r="C50" s="43">
        <f>$K22</f>
        <v>0</v>
      </c>
      <c r="D50" s="43">
        <f>$D22</f>
        <v>0</v>
      </c>
      <c r="E50" s="43">
        <f>$E22</f>
        <v>0</v>
      </c>
      <c r="F50" s="43">
        <f>$F22</f>
        <v>0</v>
      </c>
      <c r="G50" s="27">
        <v>0</v>
      </c>
      <c r="H50" s="43">
        <f>$G22</f>
        <v>0</v>
      </c>
      <c r="I50" s="43">
        <f>$H22</f>
        <v>0</v>
      </c>
      <c r="J50" s="43">
        <f>$I22</f>
        <v>0</v>
      </c>
      <c r="K50" s="17"/>
    </row>
    <row r="51" spans="1:11">
      <c r="A51" s="4" t="s">
        <v>192</v>
      </c>
      <c r="B51" s="43">
        <f>$B23</f>
        <v>0</v>
      </c>
      <c r="C51" s="43">
        <f>$K23</f>
        <v>0</v>
      </c>
      <c r="D51" s="43">
        <f>$D23</f>
        <v>0</v>
      </c>
      <c r="E51" s="43">
        <f>$E23</f>
        <v>0</v>
      </c>
      <c r="F51" s="43">
        <f>$F23</f>
        <v>0</v>
      </c>
      <c r="G51" s="27">
        <v>0</v>
      </c>
      <c r="H51" s="43">
        <f>$G23</f>
        <v>0</v>
      </c>
      <c r="I51" s="43">
        <f>$H23</f>
        <v>0</v>
      </c>
      <c r="J51" s="43">
        <f>$I23</f>
        <v>0</v>
      </c>
      <c r="K51" s="17"/>
    </row>
    <row r="52" spans="1:11">
      <c r="A52" s="4" t="s">
        <v>193</v>
      </c>
      <c r="B52" s="43">
        <f>$B24</f>
        <v>0</v>
      </c>
      <c r="C52" s="43">
        <f>$K24</f>
        <v>0</v>
      </c>
      <c r="D52" s="43">
        <f>$D24</f>
        <v>0</v>
      </c>
      <c r="E52" s="43">
        <f>$E24</f>
        <v>0</v>
      </c>
      <c r="F52" s="43">
        <f>$F24</f>
        <v>0</v>
      </c>
      <c r="G52" s="27">
        <v>0</v>
      </c>
      <c r="H52" s="43">
        <f>$G24</f>
        <v>0</v>
      </c>
      <c r="I52" s="43">
        <f>$H24</f>
        <v>0</v>
      </c>
      <c r="J52" s="43">
        <f>$I24</f>
        <v>0</v>
      </c>
      <c r="K52" s="17"/>
    </row>
    <row r="53" spans="1:11">
      <c r="A53" s="4" t="s">
        <v>194</v>
      </c>
      <c r="B53" s="43">
        <f>$B25</f>
        <v>0</v>
      </c>
      <c r="C53" s="43">
        <f>$K25</f>
        <v>0</v>
      </c>
      <c r="D53" s="43">
        <f>$D25</f>
        <v>0</v>
      </c>
      <c r="E53" s="43">
        <f>$E25</f>
        <v>0</v>
      </c>
      <c r="F53" s="43">
        <f>$F25</f>
        <v>0</v>
      </c>
      <c r="G53" s="27">
        <v>0</v>
      </c>
      <c r="H53" s="43">
        <f>$G25</f>
        <v>0</v>
      </c>
      <c r="I53" s="43">
        <f>$H25</f>
        <v>0</v>
      </c>
      <c r="J53" s="43">
        <f>$I25</f>
        <v>0</v>
      </c>
      <c r="K53" s="17"/>
    </row>
    <row r="54" spans="1:11">
      <c r="A54" s="4" t="s">
        <v>211</v>
      </c>
      <c r="B54" s="43">
        <f>$B26</f>
        <v>0</v>
      </c>
      <c r="C54" s="43">
        <f>$K26</f>
        <v>0</v>
      </c>
      <c r="D54" s="43">
        <f>$D26</f>
        <v>0</v>
      </c>
      <c r="E54" s="43">
        <f>$E26</f>
        <v>0</v>
      </c>
      <c r="F54" s="43">
        <f>$F26</f>
        <v>0</v>
      </c>
      <c r="G54" s="27">
        <v>1</v>
      </c>
      <c r="H54" s="43">
        <f>$G26</f>
        <v>0</v>
      </c>
      <c r="I54" s="43">
        <f>$H26</f>
        <v>0</v>
      </c>
      <c r="J54" s="43">
        <f>$I26</f>
        <v>0</v>
      </c>
      <c r="K54" s="17"/>
    </row>
    <row r="55" spans="1:11">
      <c r="A55" s="4" t="s">
        <v>225</v>
      </c>
      <c r="B55" s="43">
        <f>$B27</f>
        <v>0</v>
      </c>
      <c r="C55" s="43">
        <f>$K27</f>
        <v>0</v>
      </c>
      <c r="D55" s="43">
        <f>$D27</f>
        <v>0</v>
      </c>
      <c r="E55" s="43">
        <f>$E27</f>
        <v>0</v>
      </c>
      <c r="F55" s="43">
        <f>$F27</f>
        <v>0</v>
      </c>
      <c r="G55" s="27">
        <v>0</v>
      </c>
      <c r="H55" s="43">
        <f>$G27</f>
        <v>0</v>
      </c>
      <c r="I55" s="43">
        <f>$H27</f>
        <v>0</v>
      </c>
      <c r="J55" s="43">
        <f>$I27</f>
        <v>0</v>
      </c>
      <c r="K55" s="17"/>
    </row>
    <row r="56" spans="1:11">
      <c r="A56" s="4" t="s">
        <v>226</v>
      </c>
      <c r="B56" s="43">
        <f>$B28</f>
        <v>0</v>
      </c>
      <c r="C56" s="43">
        <f>$K28</f>
        <v>0</v>
      </c>
      <c r="D56" s="43">
        <f>$D28</f>
        <v>0</v>
      </c>
      <c r="E56" s="43">
        <f>$E28</f>
        <v>0</v>
      </c>
      <c r="F56" s="43">
        <f>$F28</f>
        <v>0</v>
      </c>
      <c r="G56" s="27">
        <v>0</v>
      </c>
      <c r="H56" s="43">
        <f>$G28</f>
        <v>0</v>
      </c>
      <c r="I56" s="43">
        <f>$H28</f>
        <v>0</v>
      </c>
      <c r="J56" s="43">
        <f>$I28</f>
        <v>0</v>
      </c>
      <c r="K56" s="17"/>
    </row>
    <row r="57" spans="1:11">
      <c r="A57" s="4" t="s">
        <v>227</v>
      </c>
      <c r="B57" s="43">
        <f>$B29</f>
        <v>0</v>
      </c>
      <c r="C57" s="43">
        <f>$K29</f>
        <v>0</v>
      </c>
      <c r="D57" s="43">
        <f>$D29</f>
        <v>0</v>
      </c>
      <c r="E57" s="43">
        <f>$E29</f>
        <v>0</v>
      </c>
      <c r="F57" s="43">
        <f>$F29</f>
        <v>0</v>
      </c>
      <c r="G57" s="27">
        <v>0</v>
      </c>
      <c r="H57" s="43">
        <f>$G29</f>
        <v>0</v>
      </c>
      <c r="I57" s="43">
        <f>$H29</f>
        <v>0</v>
      </c>
      <c r="J57" s="43">
        <f>$I29</f>
        <v>0</v>
      </c>
      <c r="K57" s="17"/>
    </row>
    <row r="58" spans="1:11">
      <c r="A58" s="4" t="s">
        <v>228</v>
      </c>
      <c r="B58" s="43">
        <f>$B30</f>
        <v>0</v>
      </c>
      <c r="C58" s="43">
        <f>$K30</f>
        <v>0</v>
      </c>
      <c r="D58" s="43">
        <f>$D30</f>
        <v>0</v>
      </c>
      <c r="E58" s="43">
        <f>$E30</f>
        <v>0</v>
      </c>
      <c r="F58" s="43">
        <f>$F30</f>
        <v>0</v>
      </c>
      <c r="G58" s="27">
        <v>0</v>
      </c>
      <c r="H58" s="43">
        <f>$G30</f>
        <v>0</v>
      </c>
      <c r="I58" s="43">
        <f>$H30</f>
        <v>0</v>
      </c>
      <c r="J58" s="43">
        <f>$I30</f>
        <v>0</v>
      </c>
      <c r="K58" s="17"/>
    </row>
    <row r="59" spans="1:11">
      <c r="A59" s="4" t="s">
        <v>229</v>
      </c>
      <c r="B59" s="43">
        <f>$B31</f>
        <v>0</v>
      </c>
      <c r="C59" s="43">
        <f>$K31</f>
        <v>0</v>
      </c>
      <c r="D59" s="43">
        <f>$D31</f>
        <v>0</v>
      </c>
      <c r="E59" s="43">
        <f>$E31</f>
        <v>0</v>
      </c>
      <c r="F59" s="43">
        <f>$F31</f>
        <v>0</v>
      </c>
      <c r="G59" s="27">
        <v>0</v>
      </c>
      <c r="H59" s="43">
        <f>$G31</f>
        <v>0</v>
      </c>
      <c r="I59" s="43">
        <f>$H31</f>
        <v>0</v>
      </c>
      <c r="J59" s="43">
        <f>$I31</f>
        <v>0</v>
      </c>
      <c r="K59" s="17"/>
    </row>
    <row r="61" spans="1:11" ht="21" customHeight="1">
      <c r="A61" s="1" t="s">
        <v>1351</v>
      </c>
    </row>
    <row r="62" spans="1:11">
      <c r="A62" s="3" t="s">
        <v>546</v>
      </c>
    </row>
    <row r="63" spans="1:11">
      <c r="A63" s="31" t="s">
        <v>1352</v>
      </c>
    </row>
    <row r="64" spans="1:11">
      <c r="A64" s="31" t="s">
        <v>1353</v>
      </c>
    </row>
    <row r="65" spans="1:11">
      <c r="A65" s="31" t="s">
        <v>1354</v>
      </c>
    </row>
    <row r="66" spans="1:11">
      <c r="A66" s="31" t="s">
        <v>1355</v>
      </c>
    </row>
    <row r="67" spans="1:11">
      <c r="A67" s="31" t="s">
        <v>1321</v>
      </c>
    </row>
    <row r="68" spans="1:11">
      <c r="A68" s="3" t="s">
        <v>1356</v>
      </c>
    </row>
    <row r="70" spans="1:11">
      <c r="B70" s="15" t="s">
        <v>153</v>
      </c>
      <c r="C70" s="15" t="s">
        <v>154</v>
      </c>
      <c r="D70" s="15" t="s">
        <v>155</v>
      </c>
      <c r="E70" s="15" t="s">
        <v>156</v>
      </c>
      <c r="F70" s="15" t="s">
        <v>157</v>
      </c>
      <c r="G70" s="15" t="s">
        <v>162</v>
      </c>
      <c r="H70" s="15" t="s">
        <v>158</v>
      </c>
      <c r="I70" s="15" t="s">
        <v>159</v>
      </c>
      <c r="J70" s="15" t="s">
        <v>160</v>
      </c>
    </row>
    <row r="71" spans="1:11">
      <c r="A71" s="4" t="s">
        <v>193</v>
      </c>
      <c r="B71" s="34">
        <f>('Loads'!$F$356+'Loads'!$G$356)*'Input'!$E$60*B$52*'LAFs'!B$272</f>
        <v>0</v>
      </c>
      <c r="C71" s="34">
        <f>('Loads'!$F$356+'Loads'!$G$356)*'Input'!$E$60*C$52*'LAFs'!C$272</f>
        <v>0</v>
      </c>
      <c r="D71" s="34">
        <f>('Loads'!$F$356+'Loads'!$G$356)*'Input'!$E$60*D$52*'LAFs'!D$272</f>
        <v>0</v>
      </c>
      <c r="E71" s="34">
        <f>('Loads'!$F$356+'Loads'!$G$356)*'Input'!$E$60*E$52*'LAFs'!E$272</f>
        <v>0</v>
      </c>
      <c r="F71" s="34">
        <f>('Loads'!$F$356+'Loads'!$G$356)*'Input'!$E$60*F$52*'LAFs'!F$272</f>
        <v>0</v>
      </c>
      <c r="G71" s="34">
        <f>('Loads'!$F$356+'Loads'!$G$356)*'Input'!$E$60*G$52*'LAFs'!G$272</f>
        <v>0</v>
      </c>
      <c r="H71" s="34">
        <f>('Loads'!$F$356+'Loads'!$G$356)*'Input'!$E$60*H$52*'LAFs'!H$272</f>
        <v>0</v>
      </c>
      <c r="I71" s="34">
        <f>('Loads'!$F$356+'Loads'!$G$356)*'Input'!$E$60*I$52*'LAFs'!I$272</f>
        <v>0</v>
      </c>
      <c r="J71" s="34">
        <f>('Loads'!$F$356+'Loads'!$G$356)*'Input'!$E$60*J$52*'LAFs'!J$272</f>
        <v>0</v>
      </c>
      <c r="K71" s="17"/>
    </row>
    <row r="72" spans="1:11">
      <c r="A72" s="4" t="s">
        <v>194</v>
      </c>
      <c r="B72" s="34">
        <f>('Loads'!$F$357+'Loads'!$G$357)*'Input'!$E$60*B$53*'LAFs'!B$273</f>
        <v>0</v>
      </c>
      <c r="C72" s="34">
        <f>('Loads'!$F$357+'Loads'!$G$357)*'Input'!$E$60*C$53*'LAFs'!C$273</f>
        <v>0</v>
      </c>
      <c r="D72" s="34">
        <f>('Loads'!$F$357+'Loads'!$G$357)*'Input'!$E$60*D$53*'LAFs'!D$273</f>
        <v>0</v>
      </c>
      <c r="E72" s="34">
        <f>('Loads'!$F$357+'Loads'!$G$357)*'Input'!$E$60*E$53*'LAFs'!E$273</f>
        <v>0</v>
      </c>
      <c r="F72" s="34">
        <f>('Loads'!$F$357+'Loads'!$G$357)*'Input'!$E$60*F$53*'LAFs'!F$273</f>
        <v>0</v>
      </c>
      <c r="G72" s="34">
        <f>('Loads'!$F$357+'Loads'!$G$357)*'Input'!$E$60*G$53*'LAFs'!G$273</f>
        <v>0</v>
      </c>
      <c r="H72" s="34">
        <f>('Loads'!$F$357+'Loads'!$G$357)*'Input'!$E$60*H$53*'LAFs'!H$273</f>
        <v>0</v>
      </c>
      <c r="I72" s="34">
        <f>('Loads'!$F$357+'Loads'!$G$357)*'Input'!$E$60*I$53*'LAFs'!I$273</f>
        <v>0</v>
      </c>
      <c r="J72" s="34">
        <f>('Loads'!$F$357+'Loads'!$G$357)*'Input'!$E$60*J$53*'LAFs'!J$273</f>
        <v>0</v>
      </c>
      <c r="K72" s="17"/>
    </row>
    <row r="73" spans="1:11">
      <c r="A73" s="4" t="s">
        <v>211</v>
      </c>
      <c r="B73" s="34">
        <f>('Loads'!$F$358+'Loads'!$G$358)*'Input'!$E$60*B$54*'LAFs'!B$274</f>
        <v>0</v>
      </c>
      <c r="C73" s="34">
        <f>('Loads'!$F$358+'Loads'!$G$358)*'Input'!$E$60*C$54*'LAFs'!C$274</f>
        <v>0</v>
      </c>
      <c r="D73" s="34">
        <f>('Loads'!$F$358+'Loads'!$G$358)*'Input'!$E$60*D$54*'LAFs'!D$274</f>
        <v>0</v>
      </c>
      <c r="E73" s="34">
        <f>('Loads'!$F$358+'Loads'!$G$358)*'Input'!$E$60*E$54*'LAFs'!E$274</f>
        <v>0</v>
      </c>
      <c r="F73" s="34">
        <f>('Loads'!$F$358+'Loads'!$G$358)*'Input'!$E$60*F$54*'LAFs'!F$274</f>
        <v>0</v>
      </c>
      <c r="G73" s="34">
        <f>('Loads'!$F$358+'Loads'!$G$358)*'Input'!$E$60*G$54*'LAFs'!G$274</f>
        <v>0</v>
      </c>
      <c r="H73" s="34">
        <f>('Loads'!$F$358+'Loads'!$G$358)*'Input'!$E$60*H$54*'LAFs'!H$274</f>
        <v>0</v>
      </c>
      <c r="I73" s="34">
        <f>('Loads'!$F$358+'Loads'!$G$358)*'Input'!$E$60*I$54*'LAFs'!I$274</f>
        <v>0</v>
      </c>
      <c r="J73" s="34">
        <f>('Loads'!$F$358+'Loads'!$G$358)*'Input'!$E$60*J$54*'LAFs'!J$274</f>
        <v>0</v>
      </c>
      <c r="K73" s="17"/>
    </row>
    <row r="75" spans="1:11" ht="21" customHeight="1">
      <c r="A75" s="1" t="s">
        <v>1357</v>
      </c>
    </row>
    <row r="76" spans="1:11">
      <c r="A76" s="3" t="s">
        <v>546</v>
      </c>
    </row>
    <row r="77" spans="1:11">
      <c r="A77" s="31" t="s">
        <v>1096</v>
      </c>
    </row>
    <row r="78" spans="1:11">
      <c r="A78" s="31" t="s">
        <v>1012</v>
      </c>
    </row>
    <row r="79" spans="1:11">
      <c r="A79" s="31" t="s">
        <v>1358</v>
      </c>
    </row>
    <row r="80" spans="1:11">
      <c r="A80" s="31" t="s">
        <v>1359</v>
      </c>
    </row>
    <row r="81" spans="1:11">
      <c r="A81" s="31" t="s">
        <v>1261</v>
      </c>
    </row>
    <row r="82" spans="1:11">
      <c r="A82" s="3" t="s">
        <v>1360</v>
      </c>
    </row>
    <row r="84" spans="1:11">
      <c r="B84" s="15" t="s">
        <v>153</v>
      </c>
      <c r="C84" s="15" t="s">
        <v>154</v>
      </c>
      <c r="D84" s="15" t="s">
        <v>155</v>
      </c>
      <c r="E84" s="15" t="s">
        <v>156</v>
      </c>
      <c r="F84" s="15" t="s">
        <v>157</v>
      </c>
      <c r="G84" s="15" t="s">
        <v>162</v>
      </c>
      <c r="H84" s="15" t="s">
        <v>158</v>
      </c>
      <c r="I84" s="15" t="s">
        <v>159</v>
      </c>
      <c r="J84" s="15" t="s">
        <v>160</v>
      </c>
    </row>
    <row r="85" spans="1:11">
      <c r="A85" s="4" t="s">
        <v>185</v>
      </c>
      <c r="B85" s="34">
        <f>'Multi'!$B$128/'Input'!$C$162*B$41*'LAFs'!B$261/(24*'Input'!$F$60)*1000</f>
        <v>0</v>
      </c>
      <c r="C85" s="34">
        <f>'Multi'!$B$128/'Input'!$C$162*C$41*'LAFs'!C$261/(24*'Input'!$F$60)*1000</f>
        <v>0</v>
      </c>
      <c r="D85" s="34">
        <f>'Multi'!$B$128/'Input'!$C$162*D$41*'LAFs'!D$261/(24*'Input'!$F$60)*1000</f>
        <v>0</v>
      </c>
      <c r="E85" s="34">
        <f>'Multi'!$B$128/'Input'!$C$162*E$41*'LAFs'!E$261/(24*'Input'!$F$60)*1000</f>
        <v>0</v>
      </c>
      <c r="F85" s="34">
        <f>'Multi'!$B$128/'Input'!$C$162*F$41*'LAFs'!F$261/(24*'Input'!$F$60)*1000</f>
        <v>0</v>
      </c>
      <c r="G85" s="34">
        <f>'Multi'!$B$128/'Input'!$C$162*G$41*'LAFs'!G$261/(24*'Input'!$F$60)*1000</f>
        <v>0</v>
      </c>
      <c r="H85" s="34">
        <f>'Multi'!$B$128/'Input'!$C$162*H$41*'LAFs'!H$261/(24*'Input'!$F$60)*1000</f>
        <v>0</v>
      </c>
      <c r="I85" s="34">
        <f>'Multi'!$B$128/'Input'!$C$162*I$41*'LAFs'!I$261/(24*'Input'!$F$60)*1000</f>
        <v>0</v>
      </c>
      <c r="J85" s="34">
        <f>'Multi'!$B$128/'Input'!$C$162*J$41*'LAFs'!J$261/(24*'Input'!$F$60)*1000</f>
        <v>0</v>
      </c>
      <c r="K85" s="17"/>
    </row>
    <row r="86" spans="1:11">
      <c r="A86" s="4" t="s">
        <v>186</v>
      </c>
      <c r="B86" s="34">
        <f>'Multi'!$B$129/'Input'!$C$163*B$42*'LAFs'!B$262/(24*'Input'!$F$60)*1000</f>
        <v>0</v>
      </c>
      <c r="C86" s="34">
        <f>'Multi'!$B$129/'Input'!$C$163*C$42*'LAFs'!C$262/(24*'Input'!$F$60)*1000</f>
        <v>0</v>
      </c>
      <c r="D86" s="34">
        <f>'Multi'!$B$129/'Input'!$C$163*D$42*'LAFs'!D$262/(24*'Input'!$F$60)*1000</f>
        <v>0</v>
      </c>
      <c r="E86" s="34">
        <f>'Multi'!$B$129/'Input'!$C$163*E$42*'LAFs'!E$262/(24*'Input'!$F$60)*1000</f>
        <v>0</v>
      </c>
      <c r="F86" s="34">
        <f>'Multi'!$B$129/'Input'!$C$163*F$42*'LAFs'!F$262/(24*'Input'!$F$60)*1000</f>
        <v>0</v>
      </c>
      <c r="G86" s="34">
        <f>'Multi'!$B$129/'Input'!$C$163*G$42*'LAFs'!G$262/(24*'Input'!$F$60)*1000</f>
        <v>0</v>
      </c>
      <c r="H86" s="34">
        <f>'Multi'!$B$129/'Input'!$C$163*H$42*'LAFs'!H$262/(24*'Input'!$F$60)*1000</f>
        <v>0</v>
      </c>
      <c r="I86" s="34">
        <f>'Multi'!$B$129/'Input'!$C$163*I$42*'LAFs'!I$262/(24*'Input'!$F$60)*1000</f>
        <v>0</v>
      </c>
      <c r="J86" s="34">
        <f>'Multi'!$B$129/'Input'!$C$163*J$42*'LAFs'!J$262/(24*'Input'!$F$60)*1000</f>
        <v>0</v>
      </c>
      <c r="K86" s="17"/>
    </row>
    <row r="87" spans="1:11">
      <c r="A87" s="4" t="s">
        <v>187</v>
      </c>
      <c r="B87" s="34">
        <f>'Multi'!$B$131/'Input'!$C$165*B$44*'LAFs'!B$264/(24*'Input'!$F$60)*1000</f>
        <v>0</v>
      </c>
      <c r="C87" s="34">
        <f>'Multi'!$B$131/'Input'!$C$165*C$44*'LAFs'!C$264/(24*'Input'!$F$60)*1000</f>
        <v>0</v>
      </c>
      <c r="D87" s="34">
        <f>'Multi'!$B$131/'Input'!$C$165*D$44*'LAFs'!D$264/(24*'Input'!$F$60)*1000</f>
        <v>0</v>
      </c>
      <c r="E87" s="34">
        <f>'Multi'!$B$131/'Input'!$C$165*E$44*'LAFs'!E$264/(24*'Input'!$F$60)*1000</f>
        <v>0</v>
      </c>
      <c r="F87" s="34">
        <f>'Multi'!$B$131/'Input'!$C$165*F$44*'LAFs'!F$264/(24*'Input'!$F$60)*1000</f>
        <v>0</v>
      </c>
      <c r="G87" s="34">
        <f>'Multi'!$B$131/'Input'!$C$165*G$44*'LAFs'!G$264/(24*'Input'!$F$60)*1000</f>
        <v>0</v>
      </c>
      <c r="H87" s="34">
        <f>'Multi'!$B$131/'Input'!$C$165*H$44*'LAFs'!H$264/(24*'Input'!$F$60)*1000</f>
        <v>0</v>
      </c>
      <c r="I87" s="34">
        <f>'Multi'!$B$131/'Input'!$C$165*I$44*'LAFs'!I$264/(24*'Input'!$F$60)*1000</f>
        <v>0</v>
      </c>
      <c r="J87" s="34">
        <f>'Multi'!$B$131/'Input'!$C$165*J$44*'LAFs'!J$264/(24*'Input'!$F$60)*1000</f>
        <v>0</v>
      </c>
      <c r="K87" s="17"/>
    </row>
    <row r="88" spans="1:11">
      <c r="A88" s="4" t="s">
        <v>188</v>
      </c>
      <c r="B88" s="34">
        <f>'Multi'!$B$132/'Input'!$C$166*B$45*'LAFs'!B$265/(24*'Input'!$F$60)*1000</f>
        <v>0</v>
      </c>
      <c r="C88" s="34">
        <f>'Multi'!$B$132/'Input'!$C$166*C$45*'LAFs'!C$265/(24*'Input'!$F$60)*1000</f>
        <v>0</v>
      </c>
      <c r="D88" s="34">
        <f>'Multi'!$B$132/'Input'!$C$166*D$45*'LAFs'!D$265/(24*'Input'!$F$60)*1000</f>
        <v>0</v>
      </c>
      <c r="E88" s="34">
        <f>'Multi'!$B$132/'Input'!$C$166*E$45*'LAFs'!E$265/(24*'Input'!$F$60)*1000</f>
        <v>0</v>
      </c>
      <c r="F88" s="34">
        <f>'Multi'!$B$132/'Input'!$C$166*F$45*'LAFs'!F$265/(24*'Input'!$F$60)*1000</f>
        <v>0</v>
      </c>
      <c r="G88" s="34">
        <f>'Multi'!$B$132/'Input'!$C$166*G$45*'LAFs'!G$265/(24*'Input'!$F$60)*1000</f>
        <v>0</v>
      </c>
      <c r="H88" s="34">
        <f>'Multi'!$B$132/'Input'!$C$166*H$45*'LAFs'!H$265/(24*'Input'!$F$60)*1000</f>
        <v>0</v>
      </c>
      <c r="I88" s="34">
        <f>'Multi'!$B$132/'Input'!$C$166*I$45*'LAFs'!I$265/(24*'Input'!$F$60)*1000</f>
        <v>0</v>
      </c>
      <c r="J88" s="34">
        <f>'Multi'!$B$132/'Input'!$C$166*J$45*'LAFs'!J$265/(24*'Input'!$F$60)*1000</f>
        <v>0</v>
      </c>
      <c r="K88" s="17"/>
    </row>
    <row r="89" spans="1:11">
      <c r="A89" s="4" t="s">
        <v>189</v>
      </c>
      <c r="B89" s="34">
        <f>'Multi'!$B$134/'Input'!$C$168*B$47*'LAFs'!B$267/(24*'Input'!$F$60)*1000</f>
        <v>0</v>
      </c>
      <c r="C89" s="34">
        <f>'Multi'!$B$134/'Input'!$C$168*C$47*'LAFs'!C$267/(24*'Input'!$F$60)*1000</f>
        <v>0</v>
      </c>
      <c r="D89" s="34">
        <f>'Multi'!$B$134/'Input'!$C$168*D$47*'LAFs'!D$267/(24*'Input'!$F$60)*1000</f>
        <v>0</v>
      </c>
      <c r="E89" s="34">
        <f>'Multi'!$B$134/'Input'!$C$168*E$47*'LAFs'!E$267/(24*'Input'!$F$60)*1000</f>
        <v>0</v>
      </c>
      <c r="F89" s="34">
        <f>'Multi'!$B$134/'Input'!$C$168*F$47*'LAFs'!F$267/(24*'Input'!$F$60)*1000</f>
        <v>0</v>
      </c>
      <c r="G89" s="34">
        <f>'Multi'!$B$134/'Input'!$C$168*G$47*'LAFs'!G$267/(24*'Input'!$F$60)*1000</f>
        <v>0</v>
      </c>
      <c r="H89" s="34">
        <f>'Multi'!$B$134/'Input'!$C$168*H$47*'LAFs'!H$267/(24*'Input'!$F$60)*1000</f>
        <v>0</v>
      </c>
      <c r="I89" s="34">
        <f>'Multi'!$B$134/'Input'!$C$168*I$47*'LAFs'!I$267/(24*'Input'!$F$60)*1000</f>
        <v>0</v>
      </c>
      <c r="J89" s="34">
        <f>'Multi'!$B$134/'Input'!$C$168*J$47*'LAFs'!J$267/(24*'Input'!$F$60)*1000</f>
        <v>0</v>
      </c>
      <c r="K89" s="17"/>
    </row>
    <row r="90" spans="1:11">
      <c r="A90" s="4" t="s">
        <v>190</v>
      </c>
      <c r="B90" s="34">
        <f>'Multi'!$B$135/'Input'!$C$169*B$48*'LAFs'!B$268/(24*'Input'!$F$60)*1000</f>
        <v>0</v>
      </c>
      <c r="C90" s="34">
        <f>'Multi'!$B$135/'Input'!$C$169*C$48*'LAFs'!C$268/(24*'Input'!$F$60)*1000</f>
        <v>0</v>
      </c>
      <c r="D90" s="34">
        <f>'Multi'!$B$135/'Input'!$C$169*D$48*'LAFs'!D$268/(24*'Input'!$F$60)*1000</f>
        <v>0</v>
      </c>
      <c r="E90" s="34">
        <f>'Multi'!$B$135/'Input'!$C$169*E$48*'LAFs'!E$268/(24*'Input'!$F$60)*1000</f>
        <v>0</v>
      </c>
      <c r="F90" s="34">
        <f>'Multi'!$B$135/'Input'!$C$169*F$48*'LAFs'!F$268/(24*'Input'!$F$60)*1000</f>
        <v>0</v>
      </c>
      <c r="G90" s="34">
        <f>'Multi'!$B$135/'Input'!$C$169*G$48*'LAFs'!G$268/(24*'Input'!$F$60)*1000</f>
        <v>0</v>
      </c>
      <c r="H90" s="34">
        <f>'Multi'!$B$135/'Input'!$C$169*H$48*'LAFs'!H$268/(24*'Input'!$F$60)*1000</f>
        <v>0</v>
      </c>
      <c r="I90" s="34">
        <f>'Multi'!$B$135/'Input'!$C$169*I$48*'LAFs'!I$268/(24*'Input'!$F$60)*1000</f>
        <v>0</v>
      </c>
      <c r="J90" s="34">
        <f>'Multi'!$B$135/'Input'!$C$169*J$48*'LAFs'!J$268/(24*'Input'!$F$60)*1000</f>
        <v>0</v>
      </c>
      <c r="K90" s="17"/>
    </row>
    <row r="91" spans="1:11">
      <c r="A91" s="4" t="s">
        <v>210</v>
      </c>
      <c r="B91" s="34">
        <f>'Multi'!$B$136/'Input'!$C$170*B$49*'LAFs'!B$269/(24*'Input'!$F$60)*1000</f>
        <v>0</v>
      </c>
      <c r="C91" s="34">
        <f>'Multi'!$B$136/'Input'!$C$170*C$49*'LAFs'!C$269/(24*'Input'!$F$60)*1000</f>
        <v>0</v>
      </c>
      <c r="D91" s="34">
        <f>'Multi'!$B$136/'Input'!$C$170*D$49*'LAFs'!D$269/(24*'Input'!$F$60)*1000</f>
        <v>0</v>
      </c>
      <c r="E91" s="34">
        <f>'Multi'!$B$136/'Input'!$C$170*E$49*'LAFs'!E$269/(24*'Input'!$F$60)*1000</f>
        <v>0</v>
      </c>
      <c r="F91" s="34">
        <f>'Multi'!$B$136/'Input'!$C$170*F$49*'LAFs'!F$269/(24*'Input'!$F$60)*1000</f>
        <v>0</v>
      </c>
      <c r="G91" s="34">
        <f>'Multi'!$B$136/'Input'!$C$170*G$49*'LAFs'!G$269/(24*'Input'!$F$60)*1000</f>
        <v>0</v>
      </c>
      <c r="H91" s="34">
        <f>'Multi'!$B$136/'Input'!$C$170*H$49*'LAFs'!H$269/(24*'Input'!$F$60)*1000</f>
        <v>0</v>
      </c>
      <c r="I91" s="34">
        <f>'Multi'!$B$136/'Input'!$C$170*I$49*'LAFs'!I$269/(24*'Input'!$F$60)*1000</f>
        <v>0</v>
      </c>
      <c r="J91" s="34">
        <f>'Multi'!$B$136/'Input'!$C$170*J$49*'LAFs'!J$269/(24*'Input'!$F$60)*1000</f>
        <v>0</v>
      </c>
      <c r="K91" s="17"/>
    </row>
    <row r="92" spans="1:11">
      <c r="A92" s="4" t="s">
        <v>191</v>
      </c>
      <c r="B92" s="34">
        <f>'Multi'!$B$137/'Input'!$C$171*B$50*'LAFs'!B$270/(24*'Input'!$F$60)*1000</f>
        <v>0</v>
      </c>
      <c r="C92" s="34">
        <f>'Multi'!$B$137/'Input'!$C$171*C$50*'LAFs'!C$270/(24*'Input'!$F$60)*1000</f>
        <v>0</v>
      </c>
      <c r="D92" s="34">
        <f>'Multi'!$B$137/'Input'!$C$171*D$50*'LAFs'!D$270/(24*'Input'!$F$60)*1000</f>
        <v>0</v>
      </c>
      <c r="E92" s="34">
        <f>'Multi'!$B$137/'Input'!$C$171*E$50*'LAFs'!E$270/(24*'Input'!$F$60)*1000</f>
        <v>0</v>
      </c>
      <c r="F92" s="34">
        <f>'Multi'!$B$137/'Input'!$C$171*F$50*'LAFs'!F$270/(24*'Input'!$F$60)*1000</f>
        <v>0</v>
      </c>
      <c r="G92" s="34">
        <f>'Multi'!$B$137/'Input'!$C$171*G$50*'LAFs'!G$270/(24*'Input'!$F$60)*1000</f>
        <v>0</v>
      </c>
      <c r="H92" s="34">
        <f>'Multi'!$B$137/'Input'!$C$171*H$50*'LAFs'!H$270/(24*'Input'!$F$60)*1000</f>
        <v>0</v>
      </c>
      <c r="I92" s="34">
        <f>'Multi'!$B$137/'Input'!$C$171*I$50*'LAFs'!I$270/(24*'Input'!$F$60)*1000</f>
        <v>0</v>
      </c>
      <c r="J92" s="34">
        <f>'Multi'!$B$137/'Input'!$C$171*J$50*'LAFs'!J$270/(24*'Input'!$F$60)*1000</f>
        <v>0</v>
      </c>
      <c r="K92" s="17"/>
    </row>
    <row r="93" spans="1:11">
      <c r="A93" s="4" t="s">
        <v>192</v>
      </c>
      <c r="B93" s="34">
        <f>'Multi'!$B$138/'Input'!$C$172*B$51*'LAFs'!B$271/(24*'Input'!$F$60)*1000</f>
        <v>0</v>
      </c>
      <c r="C93" s="34">
        <f>'Multi'!$B$138/'Input'!$C$172*C$51*'LAFs'!C$271/(24*'Input'!$F$60)*1000</f>
        <v>0</v>
      </c>
      <c r="D93" s="34">
        <f>'Multi'!$B$138/'Input'!$C$172*D$51*'LAFs'!D$271/(24*'Input'!$F$60)*1000</f>
        <v>0</v>
      </c>
      <c r="E93" s="34">
        <f>'Multi'!$B$138/'Input'!$C$172*E$51*'LAFs'!E$271/(24*'Input'!$F$60)*1000</f>
        <v>0</v>
      </c>
      <c r="F93" s="34">
        <f>'Multi'!$B$138/'Input'!$C$172*F$51*'LAFs'!F$271/(24*'Input'!$F$60)*1000</f>
        <v>0</v>
      </c>
      <c r="G93" s="34">
        <f>'Multi'!$B$138/'Input'!$C$172*G$51*'LAFs'!G$271/(24*'Input'!$F$60)*1000</f>
        <v>0</v>
      </c>
      <c r="H93" s="34">
        <f>'Multi'!$B$138/'Input'!$C$172*H$51*'LAFs'!H$271/(24*'Input'!$F$60)*1000</f>
        <v>0</v>
      </c>
      <c r="I93" s="34">
        <f>'Multi'!$B$138/'Input'!$C$172*I$51*'LAFs'!I$271/(24*'Input'!$F$60)*1000</f>
        <v>0</v>
      </c>
      <c r="J93" s="34">
        <f>'Multi'!$B$138/'Input'!$C$172*J$51*'LAFs'!J$271/(24*'Input'!$F$60)*1000</f>
        <v>0</v>
      </c>
      <c r="K93" s="17"/>
    </row>
    <row r="95" spans="1:11" ht="21" customHeight="1">
      <c r="A95" s="1" t="s">
        <v>1361</v>
      </c>
    </row>
    <row r="96" spans="1:11">
      <c r="A96" s="3" t="s">
        <v>546</v>
      </c>
    </row>
    <row r="97" spans="1:11">
      <c r="A97" s="31" t="s">
        <v>1362</v>
      </c>
    </row>
    <row r="98" spans="1:11">
      <c r="A98" s="31" t="s">
        <v>1363</v>
      </c>
    </row>
    <row r="99" spans="1:11">
      <c r="A99" s="3" t="s">
        <v>549</v>
      </c>
    </row>
    <row r="101" spans="1:11">
      <c r="B101" s="15" t="s">
        <v>153</v>
      </c>
      <c r="C101" s="15" t="s">
        <v>154</v>
      </c>
      <c r="D101" s="15" t="s">
        <v>155</v>
      </c>
      <c r="E101" s="15" t="s">
        <v>156</v>
      </c>
      <c r="F101" s="15" t="s">
        <v>157</v>
      </c>
      <c r="G101" s="15" t="s">
        <v>162</v>
      </c>
      <c r="H101" s="15" t="s">
        <v>158</v>
      </c>
      <c r="I101" s="15" t="s">
        <v>159</v>
      </c>
      <c r="J101" s="15" t="s">
        <v>160</v>
      </c>
    </row>
    <row r="102" spans="1:11">
      <c r="A102" s="4" t="s">
        <v>185</v>
      </c>
      <c r="B102" s="32">
        <f>B$85</f>
        <v>0</v>
      </c>
      <c r="C102" s="32">
        <f>C$85</f>
        <v>0</v>
      </c>
      <c r="D102" s="32">
        <f>D$85</f>
        <v>0</v>
      </c>
      <c r="E102" s="32">
        <f>E$85</f>
        <v>0</v>
      </c>
      <c r="F102" s="32">
        <f>F$85</f>
        <v>0</v>
      </c>
      <c r="G102" s="32">
        <f>G$85</f>
        <v>0</v>
      </c>
      <c r="H102" s="32">
        <f>H$85</f>
        <v>0</v>
      </c>
      <c r="I102" s="32">
        <f>I$85</f>
        <v>0</v>
      </c>
      <c r="J102" s="32">
        <f>J$85</f>
        <v>0</v>
      </c>
      <c r="K102" s="17"/>
    </row>
    <row r="103" spans="1:11">
      <c r="A103" s="4" t="s">
        <v>186</v>
      </c>
      <c r="B103" s="32">
        <f>B$86</f>
        <v>0</v>
      </c>
      <c r="C103" s="32">
        <f>C$86</f>
        <v>0</v>
      </c>
      <c r="D103" s="32">
        <f>D$86</f>
        <v>0</v>
      </c>
      <c r="E103" s="32">
        <f>E$86</f>
        <v>0</v>
      </c>
      <c r="F103" s="32">
        <f>F$86</f>
        <v>0</v>
      </c>
      <c r="G103" s="32">
        <f>G$86</f>
        <v>0</v>
      </c>
      <c r="H103" s="32">
        <f>H$86</f>
        <v>0</v>
      </c>
      <c r="I103" s="32">
        <f>I$86</f>
        <v>0</v>
      </c>
      <c r="J103" s="32">
        <f>J$86</f>
        <v>0</v>
      </c>
      <c r="K103" s="17"/>
    </row>
    <row r="104" spans="1:11">
      <c r="A104" s="4" t="s">
        <v>187</v>
      </c>
      <c r="B104" s="32">
        <f>B$87</f>
        <v>0</v>
      </c>
      <c r="C104" s="32">
        <f>C$87</f>
        <v>0</v>
      </c>
      <c r="D104" s="32">
        <f>D$87</f>
        <v>0</v>
      </c>
      <c r="E104" s="32">
        <f>E$87</f>
        <v>0</v>
      </c>
      <c r="F104" s="32">
        <f>F$87</f>
        <v>0</v>
      </c>
      <c r="G104" s="32">
        <f>G$87</f>
        <v>0</v>
      </c>
      <c r="H104" s="32">
        <f>H$87</f>
        <v>0</v>
      </c>
      <c r="I104" s="32">
        <f>I$87</f>
        <v>0</v>
      </c>
      <c r="J104" s="32">
        <f>J$87</f>
        <v>0</v>
      </c>
      <c r="K104" s="17"/>
    </row>
    <row r="105" spans="1:11">
      <c r="A105" s="4" t="s">
        <v>188</v>
      </c>
      <c r="B105" s="32">
        <f>B$88</f>
        <v>0</v>
      </c>
      <c r="C105" s="32">
        <f>C$88</f>
        <v>0</v>
      </c>
      <c r="D105" s="32">
        <f>D$88</f>
        <v>0</v>
      </c>
      <c r="E105" s="32">
        <f>E$88</f>
        <v>0</v>
      </c>
      <c r="F105" s="32">
        <f>F$88</f>
        <v>0</v>
      </c>
      <c r="G105" s="32">
        <f>G$88</f>
        <v>0</v>
      </c>
      <c r="H105" s="32">
        <f>H$88</f>
        <v>0</v>
      </c>
      <c r="I105" s="32">
        <f>I$88</f>
        <v>0</v>
      </c>
      <c r="J105" s="32">
        <f>J$88</f>
        <v>0</v>
      </c>
      <c r="K105" s="17"/>
    </row>
    <row r="106" spans="1:11">
      <c r="A106" s="4" t="s">
        <v>189</v>
      </c>
      <c r="B106" s="32">
        <f>B$89</f>
        <v>0</v>
      </c>
      <c r="C106" s="32">
        <f>C$89</f>
        <v>0</v>
      </c>
      <c r="D106" s="32">
        <f>D$89</f>
        <v>0</v>
      </c>
      <c r="E106" s="32">
        <f>E$89</f>
        <v>0</v>
      </c>
      <c r="F106" s="32">
        <f>F$89</f>
        <v>0</v>
      </c>
      <c r="G106" s="32">
        <f>G$89</f>
        <v>0</v>
      </c>
      <c r="H106" s="32">
        <f>H$89</f>
        <v>0</v>
      </c>
      <c r="I106" s="32">
        <f>I$89</f>
        <v>0</v>
      </c>
      <c r="J106" s="32">
        <f>J$89</f>
        <v>0</v>
      </c>
      <c r="K106" s="17"/>
    </row>
    <row r="107" spans="1:11">
      <c r="A107" s="4" t="s">
        <v>190</v>
      </c>
      <c r="B107" s="32">
        <f>B$90</f>
        <v>0</v>
      </c>
      <c r="C107" s="32">
        <f>C$90</f>
        <v>0</v>
      </c>
      <c r="D107" s="32">
        <f>D$90</f>
        <v>0</v>
      </c>
      <c r="E107" s="32">
        <f>E$90</f>
        <v>0</v>
      </c>
      <c r="F107" s="32">
        <f>F$90</f>
        <v>0</v>
      </c>
      <c r="G107" s="32">
        <f>G$90</f>
        <v>0</v>
      </c>
      <c r="H107" s="32">
        <f>H$90</f>
        <v>0</v>
      </c>
      <c r="I107" s="32">
        <f>I$90</f>
        <v>0</v>
      </c>
      <c r="J107" s="32">
        <f>J$90</f>
        <v>0</v>
      </c>
      <c r="K107" s="17"/>
    </row>
    <row r="108" spans="1:11">
      <c r="A108" s="4" t="s">
        <v>210</v>
      </c>
      <c r="B108" s="32">
        <f>B$91</f>
        <v>0</v>
      </c>
      <c r="C108" s="32">
        <f>C$91</f>
        <v>0</v>
      </c>
      <c r="D108" s="32">
        <f>D$91</f>
        <v>0</v>
      </c>
      <c r="E108" s="32">
        <f>E$91</f>
        <v>0</v>
      </c>
      <c r="F108" s="32">
        <f>F$91</f>
        <v>0</v>
      </c>
      <c r="G108" s="32">
        <f>G$91</f>
        <v>0</v>
      </c>
      <c r="H108" s="32">
        <f>H$91</f>
        <v>0</v>
      </c>
      <c r="I108" s="32">
        <f>I$91</f>
        <v>0</v>
      </c>
      <c r="J108" s="32">
        <f>J$91</f>
        <v>0</v>
      </c>
      <c r="K108" s="17"/>
    </row>
    <row r="109" spans="1:11">
      <c r="A109" s="4" t="s">
        <v>191</v>
      </c>
      <c r="B109" s="32">
        <f>B$92</f>
        <v>0</v>
      </c>
      <c r="C109" s="32">
        <f>C$92</f>
        <v>0</v>
      </c>
      <c r="D109" s="32">
        <f>D$92</f>
        <v>0</v>
      </c>
      <c r="E109" s="32">
        <f>E$92</f>
        <v>0</v>
      </c>
      <c r="F109" s="32">
        <f>F$92</f>
        <v>0</v>
      </c>
      <c r="G109" s="32">
        <f>G$92</f>
        <v>0</v>
      </c>
      <c r="H109" s="32">
        <f>H$92</f>
        <v>0</v>
      </c>
      <c r="I109" s="32">
        <f>I$92</f>
        <v>0</v>
      </c>
      <c r="J109" s="32">
        <f>J$92</f>
        <v>0</v>
      </c>
      <c r="K109" s="17"/>
    </row>
    <row r="110" spans="1:11">
      <c r="A110" s="4" t="s">
        <v>192</v>
      </c>
      <c r="B110" s="32">
        <f>B$93</f>
        <v>0</v>
      </c>
      <c r="C110" s="32">
        <f>C$93</f>
        <v>0</v>
      </c>
      <c r="D110" s="32">
        <f>D$93</f>
        <v>0</v>
      </c>
      <c r="E110" s="32">
        <f>E$93</f>
        <v>0</v>
      </c>
      <c r="F110" s="32">
        <f>F$93</f>
        <v>0</v>
      </c>
      <c r="G110" s="32">
        <f>G$93</f>
        <v>0</v>
      </c>
      <c r="H110" s="32">
        <f>H$93</f>
        <v>0</v>
      </c>
      <c r="I110" s="32">
        <f>I$93</f>
        <v>0</v>
      </c>
      <c r="J110" s="32">
        <f>J$93</f>
        <v>0</v>
      </c>
      <c r="K110" s="17"/>
    </row>
    <row r="111" spans="1:11">
      <c r="A111" s="4" t="s">
        <v>193</v>
      </c>
      <c r="B111" s="32">
        <f>B$71</f>
        <v>0</v>
      </c>
      <c r="C111" s="32">
        <f>C$71</f>
        <v>0</v>
      </c>
      <c r="D111" s="32">
        <f>D$71</f>
        <v>0</v>
      </c>
      <c r="E111" s="32">
        <f>E$71</f>
        <v>0</v>
      </c>
      <c r="F111" s="32">
        <f>F$71</f>
        <v>0</v>
      </c>
      <c r="G111" s="32">
        <f>G$71</f>
        <v>0</v>
      </c>
      <c r="H111" s="32">
        <f>H$71</f>
        <v>0</v>
      </c>
      <c r="I111" s="32">
        <f>I$71</f>
        <v>0</v>
      </c>
      <c r="J111" s="32">
        <f>J$71</f>
        <v>0</v>
      </c>
      <c r="K111" s="17"/>
    </row>
    <row r="112" spans="1:11">
      <c r="A112" s="4" t="s">
        <v>194</v>
      </c>
      <c r="B112" s="32">
        <f>B$72</f>
        <v>0</v>
      </c>
      <c r="C112" s="32">
        <f>C$72</f>
        <v>0</v>
      </c>
      <c r="D112" s="32">
        <f>D$72</f>
        <v>0</v>
      </c>
      <c r="E112" s="32">
        <f>E$72</f>
        <v>0</v>
      </c>
      <c r="F112" s="32">
        <f>F$72</f>
        <v>0</v>
      </c>
      <c r="G112" s="32">
        <f>G$72</f>
        <v>0</v>
      </c>
      <c r="H112" s="32">
        <f>H$72</f>
        <v>0</v>
      </c>
      <c r="I112" s="32">
        <f>I$72</f>
        <v>0</v>
      </c>
      <c r="J112" s="32">
        <f>J$72</f>
        <v>0</v>
      </c>
      <c r="K112" s="17"/>
    </row>
    <row r="113" spans="1:11">
      <c r="A113" s="4" t="s">
        <v>211</v>
      </c>
      <c r="B113" s="32">
        <f>B$73</f>
        <v>0</v>
      </c>
      <c r="C113" s="32">
        <f>C$73</f>
        <v>0</v>
      </c>
      <c r="D113" s="32">
        <f>D$73</f>
        <v>0</v>
      </c>
      <c r="E113" s="32">
        <f>E$73</f>
        <v>0</v>
      </c>
      <c r="F113" s="32">
        <f>F$73</f>
        <v>0</v>
      </c>
      <c r="G113" s="32">
        <f>G$73</f>
        <v>0</v>
      </c>
      <c r="H113" s="32">
        <f>H$73</f>
        <v>0</v>
      </c>
      <c r="I113" s="32">
        <f>I$73</f>
        <v>0</v>
      </c>
      <c r="J113" s="32">
        <f>J$73</f>
        <v>0</v>
      </c>
      <c r="K113" s="17"/>
    </row>
    <row r="115" spans="1:11" ht="21" customHeight="1">
      <c r="A115" s="1" t="s">
        <v>1364</v>
      </c>
    </row>
    <row r="116" spans="1:11">
      <c r="A116" s="3" t="s">
        <v>546</v>
      </c>
    </row>
    <row r="117" spans="1:11">
      <c r="A117" s="31" t="s">
        <v>1365</v>
      </c>
    </row>
    <row r="118" spans="1:11">
      <c r="A118" s="3" t="s">
        <v>647</v>
      </c>
    </row>
    <row r="120" spans="1:11">
      <c r="B120" s="15" t="s">
        <v>153</v>
      </c>
      <c r="C120" s="15" t="s">
        <v>154</v>
      </c>
      <c r="D120" s="15" t="s">
        <v>155</v>
      </c>
      <c r="E120" s="15" t="s">
        <v>156</v>
      </c>
      <c r="F120" s="15" t="s">
        <v>157</v>
      </c>
      <c r="G120" s="15" t="s">
        <v>162</v>
      </c>
      <c r="H120" s="15" t="s">
        <v>158</v>
      </c>
      <c r="I120" s="15" t="s">
        <v>159</v>
      </c>
      <c r="J120" s="15" t="s">
        <v>160</v>
      </c>
    </row>
    <row r="121" spans="1:11">
      <c r="A121" s="4" t="s">
        <v>1366</v>
      </c>
      <c r="B121" s="34">
        <f>SUM(B$102:B$113)</f>
        <v>0</v>
      </c>
      <c r="C121" s="34">
        <f>SUM(C$102:C$113)</f>
        <v>0</v>
      </c>
      <c r="D121" s="34">
        <f>SUM(D$102:D$113)</f>
        <v>0</v>
      </c>
      <c r="E121" s="34">
        <f>SUM(E$102:E$113)</f>
        <v>0</v>
      </c>
      <c r="F121" s="34">
        <f>SUM(F$102:F$113)</f>
        <v>0</v>
      </c>
      <c r="G121" s="34">
        <f>SUM(G$102:G$113)</f>
        <v>0</v>
      </c>
      <c r="H121" s="34">
        <f>SUM(H$102:H$113)</f>
        <v>0</v>
      </c>
      <c r="I121" s="34">
        <f>SUM(I$102:I$113)</f>
        <v>0</v>
      </c>
      <c r="J121" s="34">
        <f>SUM(J$102:J$113)</f>
        <v>0</v>
      </c>
      <c r="K121" s="17"/>
    </row>
    <row r="123" spans="1:11" ht="21" customHeight="1">
      <c r="A123" s="1" t="s">
        <v>1367</v>
      </c>
    </row>
    <row r="124" spans="1:11">
      <c r="A124" s="3" t="s">
        <v>546</v>
      </c>
    </row>
    <row r="125" spans="1:11">
      <c r="A125" s="31" t="s">
        <v>1337</v>
      </c>
    </row>
    <row r="126" spans="1:11">
      <c r="A126" s="31" t="s">
        <v>1368</v>
      </c>
    </row>
    <row r="127" spans="1:11">
      <c r="A127" s="3" t="s">
        <v>633</v>
      </c>
    </row>
    <row r="129" spans="1:11">
      <c r="B129" s="15" t="s">
        <v>153</v>
      </c>
      <c r="C129" s="15" t="s">
        <v>154</v>
      </c>
      <c r="D129" s="15" t="s">
        <v>155</v>
      </c>
      <c r="E129" s="15" t="s">
        <v>156</v>
      </c>
      <c r="F129" s="15" t="s">
        <v>157</v>
      </c>
      <c r="G129" s="15" t="s">
        <v>162</v>
      </c>
      <c r="H129" s="15" t="s">
        <v>158</v>
      </c>
      <c r="I129" s="15" t="s">
        <v>159</v>
      </c>
      <c r="J129" s="15" t="s">
        <v>160</v>
      </c>
    </row>
    <row r="130" spans="1:11">
      <c r="A130" s="4" t="s">
        <v>185</v>
      </c>
      <c r="B130" s="34">
        <f>'SMD'!B$116*B41</f>
        <v>0</v>
      </c>
      <c r="C130" s="34">
        <f>'SMD'!C$116*C41</f>
        <v>0</v>
      </c>
      <c r="D130" s="34">
        <f>'SMD'!D$116*D41</f>
        <v>0</v>
      </c>
      <c r="E130" s="34">
        <f>'SMD'!E$116*E41</f>
        <v>0</v>
      </c>
      <c r="F130" s="34">
        <f>'SMD'!F$116*F41</f>
        <v>0</v>
      </c>
      <c r="G130" s="34">
        <f>'SMD'!G$116*G41</f>
        <v>0</v>
      </c>
      <c r="H130" s="34">
        <f>'SMD'!H$116*H41</f>
        <v>0</v>
      </c>
      <c r="I130" s="34">
        <f>'SMD'!I$116*I41</f>
        <v>0</v>
      </c>
      <c r="J130" s="34">
        <f>'SMD'!J$116*J41</f>
        <v>0</v>
      </c>
      <c r="K130" s="17"/>
    </row>
    <row r="131" spans="1:11">
      <c r="A131" s="4" t="s">
        <v>186</v>
      </c>
      <c r="B131" s="34">
        <f>'SMD'!B$117*B42</f>
        <v>0</v>
      </c>
      <c r="C131" s="34">
        <f>'SMD'!C$117*C42</f>
        <v>0</v>
      </c>
      <c r="D131" s="34">
        <f>'SMD'!D$117*D42</f>
        <v>0</v>
      </c>
      <c r="E131" s="34">
        <f>'SMD'!E$117*E42</f>
        <v>0</v>
      </c>
      <c r="F131" s="34">
        <f>'SMD'!F$117*F42</f>
        <v>0</v>
      </c>
      <c r="G131" s="34">
        <f>'SMD'!G$117*G42</f>
        <v>0</v>
      </c>
      <c r="H131" s="34">
        <f>'SMD'!H$117*H42</f>
        <v>0</v>
      </c>
      <c r="I131" s="34">
        <f>'SMD'!I$117*I42</f>
        <v>0</v>
      </c>
      <c r="J131" s="34">
        <f>'SMD'!J$117*J42</f>
        <v>0</v>
      </c>
      <c r="K131" s="17"/>
    </row>
    <row r="132" spans="1:11">
      <c r="A132" s="4" t="s">
        <v>223</v>
      </c>
      <c r="B132" s="34">
        <f>'SMD'!B$118*B43</f>
        <v>0</v>
      </c>
      <c r="C132" s="34">
        <f>'SMD'!C$118*C43</f>
        <v>0</v>
      </c>
      <c r="D132" s="34">
        <f>'SMD'!D$118*D43</f>
        <v>0</v>
      </c>
      <c r="E132" s="34">
        <f>'SMD'!E$118*E43</f>
        <v>0</v>
      </c>
      <c r="F132" s="34">
        <f>'SMD'!F$118*F43</f>
        <v>0</v>
      </c>
      <c r="G132" s="34">
        <f>'SMD'!G$118*G43</f>
        <v>0</v>
      </c>
      <c r="H132" s="34">
        <f>'SMD'!H$118*H43</f>
        <v>0</v>
      </c>
      <c r="I132" s="34">
        <f>'SMD'!I$118*I43</f>
        <v>0</v>
      </c>
      <c r="J132" s="34">
        <f>'SMD'!J$118*J43</f>
        <v>0</v>
      </c>
      <c r="K132" s="17"/>
    </row>
    <row r="133" spans="1:11">
      <c r="A133" s="4" t="s">
        <v>187</v>
      </c>
      <c r="B133" s="34">
        <f>'SMD'!B$119*B44</f>
        <v>0</v>
      </c>
      <c r="C133" s="34">
        <f>'SMD'!C$119*C44</f>
        <v>0</v>
      </c>
      <c r="D133" s="34">
        <f>'SMD'!D$119*D44</f>
        <v>0</v>
      </c>
      <c r="E133" s="34">
        <f>'SMD'!E$119*E44</f>
        <v>0</v>
      </c>
      <c r="F133" s="34">
        <f>'SMD'!F$119*F44</f>
        <v>0</v>
      </c>
      <c r="G133" s="34">
        <f>'SMD'!G$119*G44</f>
        <v>0</v>
      </c>
      <c r="H133" s="34">
        <f>'SMD'!H$119*H44</f>
        <v>0</v>
      </c>
      <c r="I133" s="34">
        <f>'SMD'!I$119*I44</f>
        <v>0</v>
      </c>
      <c r="J133" s="34">
        <f>'SMD'!J$119*J44</f>
        <v>0</v>
      </c>
      <c r="K133" s="17"/>
    </row>
    <row r="134" spans="1:11">
      <c r="A134" s="4" t="s">
        <v>188</v>
      </c>
      <c r="B134" s="34">
        <f>'SMD'!B$120*B45</f>
        <v>0</v>
      </c>
      <c r="C134" s="34">
        <f>'SMD'!C$120*C45</f>
        <v>0</v>
      </c>
      <c r="D134" s="34">
        <f>'SMD'!D$120*D45</f>
        <v>0</v>
      </c>
      <c r="E134" s="34">
        <f>'SMD'!E$120*E45</f>
        <v>0</v>
      </c>
      <c r="F134" s="34">
        <f>'SMD'!F$120*F45</f>
        <v>0</v>
      </c>
      <c r="G134" s="34">
        <f>'SMD'!G$120*G45</f>
        <v>0</v>
      </c>
      <c r="H134" s="34">
        <f>'SMD'!H$120*H45</f>
        <v>0</v>
      </c>
      <c r="I134" s="34">
        <f>'SMD'!I$120*I45</f>
        <v>0</v>
      </c>
      <c r="J134" s="34">
        <f>'SMD'!J$120*J45</f>
        <v>0</v>
      </c>
      <c r="K134" s="17"/>
    </row>
    <row r="135" spans="1:11">
      <c r="A135" s="4" t="s">
        <v>224</v>
      </c>
      <c r="B135" s="34">
        <f>'SMD'!B$121*B46</f>
        <v>0</v>
      </c>
      <c r="C135" s="34">
        <f>'SMD'!C$121*C46</f>
        <v>0</v>
      </c>
      <c r="D135" s="34">
        <f>'SMD'!D$121*D46</f>
        <v>0</v>
      </c>
      <c r="E135" s="34">
        <f>'SMD'!E$121*E46</f>
        <v>0</v>
      </c>
      <c r="F135" s="34">
        <f>'SMD'!F$121*F46</f>
        <v>0</v>
      </c>
      <c r="G135" s="34">
        <f>'SMD'!G$121*G46</f>
        <v>0</v>
      </c>
      <c r="H135" s="34">
        <f>'SMD'!H$121*H46</f>
        <v>0</v>
      </c>
      <c r="I135" s="34">
        <f>'SMD'!I$121*I46</f>
        <v>0</v>
      </c>
      <c r="J135" s="34">
        <f>'SMD'!J$121*J46</f>
        <v>0</v>
      </c>
      <c r="K135" s="17"/>
    </row>
    <row r="136" spans="1:11">
      <c r="A136" s="4" t="s">
        <v>189</v>
      </c>
      <c r="B136" s="34">
        <f>'SMD'!B$122*B47</f>
        <v>0</v>
      </c>
      <c r="C136" s="34">
        <f>'SMD'!C$122*C47</f>
        <v>0</v>
      </c>
      <c r="D136" s="34">
        <f>'SMD'!D$122*D47</f>
        <v>0</v>
      </c>
      <c r="E136" s="34">
        <f>'SMD'!E$122*E47</f>
        <v>0</v>
      </c>
      <c r="F136" s="34">
        <f>'SMD'!F$122*F47</f>
        <v>0</v>
      </c>
      <c r="G136" s="34">
        <f>'SMD'!G$122*G47</f>
        <v>0</v>
      </c>
      <c r="H136" s="34">
        <f>'SMD'!H$122*H47</f>
        <v>0</v>
      </c>
      <c r="I136" s="34">
        <f>'SMD'!I$122*I47</f>
        <v>0</v>
      </c>
      <c r="J136" s="34">
        <f>'SMD'!J$122*J47</f>
        <v>0</v>
      </c>
      <c r="K136" s="17"/>
    </row>
    <row r="137" spans="1:11">
      <c r="A137" s="4" t="s">
        <v>190</v>
      </c>
      <c r="B137" s="34">
        <f>'SMD'!B$123*B48</f>
        <v>0</v>
      </c>
      <c r="C137" s="34">
        <f>'SMD'!C$123*C48</f>
        <v>0</v>
      </c>
      <c r="D137" s="34">
        <f>'SMD'!D$123*D48</f>
        <v>0</v>
      </c>
      <c r="E137" s="34">
        <f>'SMD'!E$123*E48</f>
        <v>0</v>
      </c>
      <c r="F137" s="34">
        <f>'SMD'!F$123*F48</f>
        <v>0</v>
      </c>
      <c r="G137" s="34">
        <f>'SMD'!G$123*G48</f>
        <v>0</v>
      </c>
      <c r="H137" s="34">
        <f>'SMD'!H$123*H48</f>
        <v>0</v>
      </c>
      <c r="I137" s="34">
        <f>'SMD'!I$123*I48</f>
        <v>0</v>
      </c>
      <c r="J137" s="34">
        <f>'SMD'!J$123*J48</f>
        <v>0</v>
      </c>
      <c r="K137" s="17"/>
    </row>
    <row r="138" spans="1:11">
      <c r="A138" s="4" t="s">
        <v>210</v>
      </c>
      <c r="B138" s="34">
        <f>'SMD'!B$124*B49</f>
        <v>0</v>
      </c>
      <c r="C138" s="34">
        <f>'SMD'!C$124*C49</f>
        <v>0</v>
      </c>
      <c r="D138" s="34">
        <f>'SMD'!D$124*D49</f>
        <v>0</v>
      </c>
      <c r="E138" s="34">
        <f>'SMD'!E$124*E49</f>
        <v>0</v>
      </c>
      <c r="F138" s="34">
        <f>'SMD'!F$124*F49</f>
        <v>0</v>
      </c>
      <c r="G138" s="34">
        <f>'SMD'!G$124*G49</f>
        <v>0</v>
      </c>
      <c r="H138" s="34">
        <f>'SMD'!H$124*H49</f>
        <v>0</v>
      </c>
      <c r="I138" s="34">
        <f>'SMD'!I$124*I49</f>
        <v>0</v>
      </c>
      <c r="J138" s="34">
        <f>'SMD'!J$124*J49</f>
        <v>0</v>
      </c>
      <c r="K138" s="17"/>
    </row>
    <row r="139" spans="1:11">
      <c r="A139" s="4" t="s">
        <v>191</v>
      </c>
      <c r="B139" s="34">
        <f>'SMD'!B$125*B50</f>
        <v>0</v>
      </c>
      <c r="C139" s="34">
        <f>'SMD'!C$125*C50</f>
        <v>0</v>
      </c>
      <c r="D139" s="34">
        <f>'SMD'!D$125*D50</f>
        <v>0</v>
      </c>
      <c r="E139" s="34">
        <f>'SMD'!E$125*E50</f>
        <v>0</v>
      </c>
      <c r="F139" s="34">
        <f>'SMD'!F$125*F50</f>
        <v>0</v>
      </c>
      <c r="G139" s="34">
        <f>'SMD'!G$125*G50</f>
        <v>0</v>
      </c>
      <c r="H139" s="34">
        <f>'SMD'!H$125*H50</f>
        <v>0</v>
      </c>
      <c r="I139" s="34">
        <f>'SMD'!I$125*I50</f>
        <v>0</v>
      </c>
      <c r="J139" s="34">
        <f>'SMD'!J$125*J50</f>
        <v>0</v>
      </c>
      <c r="K139" s="17"/>
    </row>
    <row r="140" spans="1:11">
      <c r="A140" s="4" t="s">
        <v>192</v>
      </c>
      <c r="B140" s="34">
        <f>'SMD'!B$126*B51</f>
        <v>0</v>
      </c>
      <c r="C140" s="34">
        <f>'SMD'!C$126*C51</f>
        <v>0</v>
      </c>
      <c r="D140" s="34">
        <f>'SMD'!D$126*D51</f>
        <v>0</v>
      </c>
      <c r="E140" s="34">
        <f>'SMD'!E$126*E51</f>
        <v>0</v>
      </c>
      <c r="F140" s="34">
        <f>'SMD'!F$126*F51</f>
        <v>0</v>
      </c>
      <c r="G140" s="34">
        <f>'SMD'!G$126*G51</f>
        <v>0</v>
      </c>
      <c r="H140" s="34">
        <f>'SMD'!H$126*H51</f>
        <v>0</v>
      </c>
      <c r="I140" s="34">
        <f>'SMD'!I$126*I51</f>
        <v>0</v>
      </c>
      <c r="J140" s="34">
        <f>'SMD'!J$126*J51</f>
        <v>0</v>
      </c>
      <c r="K140" s="17"/>
    </row>
    <row r="141" spans="1:11">
      <c r="A141" s="4" t="s">
        <v>193</v>
      </c>
      <c r="B141" s="34">
        <f>'SMD'!B$127*B52</f>
        <v>0</v>
      </c>
      <c r="C141" s="34">
        <f>'SMD'!C$127*C52</f>
        <v>0</v>
      </c>
      <c r="D141" s="34">
        <f>'SMD'!D$127*D52</f>
        <v>0</v>
      </c>
      <c r="E141" s="34">
        <f>'SMD'!E$127*E52</f>
        <v>0</v>
      </c>
      <c r="F141" s="34">
        <f>'SMD'!F$127*F52</f>
        <v>0</v>
      </c>
      <c r="G141" s="34">
        <f>'SMD'!G$127*G52</f>
        <v>0</v>
      </c>
      <c r="H141" s="34">
        <f>'SMD'!H$127*H52</f>
        <v>0</v>
      </c>
      <c r="I141" s="34">
        <f>'SMD'!I$127*I52</f>
        <v>0</v>
      </c>
      <c r="J141" s="34">
        <f>'SMD'!J$127*J52</f>
        <v>0</v>
      </c>
      <c r="K141" s="17"/>
    </row>
    <row r="142" spans="1:11">
      <c r="A142" s="4" t="s">
        <v>194</v>
      </c>
      <c r="B142" s="34">
        <f>'SMD'!B$128*B53</f>
        <v>0</v>
      </c>
      <c r="C142" s="34">
        <f>'SMD'!C$128*C53</f>
        <v>0</v>
      </c>
      <c r="D142" s="34">
        <f>'SMD'!D$128*D53</f>
        <v>0</v>
      </c>
      <c r="E142" s="34">
        <f>'SMD'!E$128*E53</f>
        <v>0</v>
      </c>
      <c r="F142" s="34">
        <f>'SMD'!F$128*F53</f>
        <v>0</v>
      </c>
      <c r="G142" s="34">
        <f>'SMD'!G$128*G53</f>
        <v>0</v>
      </c>
      <c r="H142" s="34">
        <f>'SMD'!H$128*H53</f>
        <v>0</v>
      </c>
      <c r="I142" s="34">
        <f>'SMD'!I$128*I53</f>
        <v>0</v>
      </c>
      <c r="J142" s="34">
        <f>'SMD'!J$128*J53</f>
        <v>0</v>
      </c>
      <c r="K142" s="17"/>
    </row>
    <row r="143" spans="1:11">
      <c r="A143" s="4" t="s">
        <v>211</v>
      </c>
      <c r="B143" s="34">
        <f>'SMD'!B$129*B54</f>
        <v>0</v>
      </c>
      <c r="C143" s="34">
        <f>'SMD'!C$129*C54</f>
        <v>0</v>
      </c>
      <c r="D143" s="34">
        <f>'SMD'!D$129*D54</f>
        <v>0</v>
      </c>
      <c r="E143" s="34">
        <f>'SMD'!E$129*E54</f>
        <v>0</v>
      </c>
      <c r="F143" s="34">
        <f>'SMD'!F$129*F54</f>
        <v>0</v>
      </c>
      <c r="G143" s="34">
        <f>'SMD'!G$129*G54</f>
        <v>0</v>
      </c>
      <c r="H143" s="34">
        <f>'SMD'!H$129*H54</f>
        <v>0</v>
      </c>
      <c r="I143" s="34">
        <f>'SMD'!I$129*I54</f>
        <v>0</v>
      </c>
      <c r="J143" s="34">
        <f>'SMD'!J$129*J54</f>
        <v>0</v>
      </c>
      <c r="K143" s="17"/>
    </row>
    <row r="144" spans="1:11">
      <c r="A144" s="4" t="s">
        <v>225</v>
      </c>
      <c r="B144" s="34">
        <f>'SMD'!B$130*B55</f>
        <v>0</v>
      </c>
      <c r="C144" s="34">
        <f>'SMD'!C$130*C55</f>
        <v>0</v>
      </c>
      <c r="D144" s="34">
        <f>'SMD'!D$130*D55</f>
        <v>0</v>
      </c>
      <c r="E144" s="34">
        <f>'SMD'!E$130*E55</f>
        <v>0</v>
      </c>
      <c r="F144" s="34">
        <f>'SMD'!F$130*F55</f>
        <v>0</v>
      </c>
      <c r="G144" s="34">
        <f>'SMD'!G$130*G55</f>
        <v>0</v>
      </c>
      <c r="H144" s="34">
        <f>'SMD'!H$130*H55</f>
        <v>0</v>
      </c>
      <c r="I144" s="34">
        <f>'SMD'!I$130*I55</f>
        <v>0</v>
      </c>
      <c r="J144" s="34">
        <f>'SMD'!J$130*J55</f>
        <v>0</v>
      </c>
      <c r="K144" s="17"/>
    </row>
    <row r="145" spans="1:11">
      <c r="A145" s="4" t="s">
        <v>226</v>
      </c>
      <c r="B145" s="34">
        <f>'SMD'!B$131*B56</f>
        <v>0</v>
      </c>
      <c r="C145" s="34">
        <f>'SMD'!C$131*C56</f>
        <v>0</v>
      </c>
      <c r="D145" s="34">
        <f>'SMD'!D$131*D56</f>
        <v>0</v>
      </c>
      <c r="E145" s="34">
        <f>'SMD'!E$131*E56</f>
        <v>0</v>
      </c>
      <c r="F145" s="34">
        <f>'SMD'!F$131*F56</f>
        <v>0</v>
      </c>
      <c r="G145" s="34">
        <f>'SMD'!G$131*G56</f>
        <v>0</v>
      </c>
      <c r="H145" s="34">
        <f>'SMD'!H$131*H56</f>
        <v>0</v>
      </c>
      <c r="I145" s="34">
        <f>'SMD'!I$131*I56</f>
        <v>0</v>
      </c>
      <c r="J145" s="34">
        <f>'SMD'!J$131*J56</f>
        <v>0</v>
      </c>
      <c r="K145" s="17"/>
    </row>
    <row r="146" spans="1:11">
      <c r="A146" s="4" t="s">
        <v>227</v>
      </c>
      <c r="B146" s="34">
        <f>'SMD'!B$132*B57</f>
        <v>0</v>
      </c>
      <c r="C146" s="34">
        <f>'SMD'!C$132*C57</f>
        <v>0</v>
      </c>
      <c r="D146" s="34">
        <f>'SMD'!D$132*D57</f>
        <v>0</v>
      </c>
      <c r="E146" s="34">
        <f>'SMD'!E$132*E57</f>
        <v>0</v>
      </c>
      <c r="F146" s="34">
        <f>'SMD'!F$132*F57</f>
        <v>0</v>
      </c>
      <c r="G146" s="34">
        <f>'SMD'!G$132*G57</f>
        <v>0</v>
      </c>
      <c r="H146" s="34">
        <f>'SMD'!H$132*H57</f>
        <v>0</v>
      </c>
      <c r="I146" s="34">
        <f>'SMD'!I$132*I57</f>
        <v>0</v>
      </c>
      <c r="J146" s="34">
        <f>'SMD'!J$132*J57</f>
        <v>0</v>
      </c>
      <c r="K146" s="17"/>
    </row>
    <row r="147" spans="1:11">
      <c r="A147" s="4" t="s">
        <v>228</v>
      </c>
      <c r="B147" s="34">
        <f>'SMD'!B$133*B58</f>
        <v>0</v>
      </c>
      <c r="C147" s="34">
        <f>'SMD'!C$133*C58</f>
        <v>0</v>
      </c>
      <c r="D147" s="34">
        <f>'SMD'!D$133*D58</f>
        <v>0</v>
      </c>
      <c r="E147" s="34">
        <f>'SMD'!E$133*E58</f>
        <v>0</v>
      </c>
      <c r="F147" s="34">
        <f>'SMD'!F$133*F58</f>
        <v>0</v>
      </c>
      <c r="G147" s="34">
        <f>'SMD'!G$133*G58</f>
        <v>0</v>
      </c>
      <c r="H147" s="34">
        <f>'SMD'!H$133*H58</f>
        <v>0</v>
      </c>
      <c r="I147" s="34">
        <f>'SMD'!I$133*I58</f>
        <v>0</v>
      </c>
      <c r="J147" s="34">
        <f>'SMD'!J$133*J58</f>
        <v>0</v>
      </c>
      <c r="K147" s="17"/>
    </row>
    <row r="148" spans="1:11">
      <c r="A148" s="4" t="s">
        <v>229</v>
      </c>
      <c r="B148" s="34">
        <f>'SMD'!B$134*B59</f>
        <v>0</v>
      </c>
      <c r="C148" s="34">
        <f>'SMD'!C$134*C59</f>
        <v>0</v>
      </c>
      <c r="D148" s="34">
        <f>'SMD'!D$134*D59</f>
        <v>0</v>
      </c>
      <c r="E148" s="34">
        <f>'SMD'!E$134*E59</f>
        <v>0</v>
      </c>
      <c r="F148" s="34">
        <f>'SMD'!F$134*F59</f>
        <v>0</v>
      </c>
      <c r="G148" s="34">
        <f>'SMD'!G$134*G59</f>
        <v>0</v>
      </c>
      <c r="H148" s="34">
        <f>'SMD'!H$134*H59</f>
        <v>0</v>
      </c>
      <c r="I148" s="34">
        <f>'SMD'!I$134*I59</f>
        <v>0</v>
      </c>
      <c r="J148" s="34">
        <f>'SMD'!J$134*J59</f>
        <v>0</v>
      </c>
      <c r="K148" s="17"/>
    </row>
    <row r="150" spans="1:11" ht="21" customHeight="1">
      <c r="A150" s="1" t="s">
        <v>1369</v>
      </c>
    </row>
    <row r="151" spans="1:11">
      <c r="A151" s="3" t="s">
        <v>546</v>
      </c>
    </row>
    <row r="152" spans="1:11">
      <c r="A152" s="31" t="s">
        <v>1370</v>
      </c>
    </row>
    <row r="153" spans="1:11">
      <c r="A153" s="3" t="s">
        <v>647</v>
      </c>
    </row>
    <row r="155" spans="1:11">
      <c r="B155" s="15" t="s">
        <v>153</v>
      </c>
      <c r="C155" s="15" t="s">
        <v>154</v>
      </c>
      <c r="D155" s="15" t="s">
        <v>155</v>
      </c>
      <c r="E155" s="15" t="s">
        <v>156</v>
      </c>
      <c r="F155" s="15" t="s">
        <v>157</v>
      </c>
      <c r="G155" s="15" t="s">
        <v>162</v>
      </c>
      <c r="H155" s="15" t="s">
        <v>158</v>
      </c>
      <c r="I155" s="15" t="s">
        <v>159</v>
      </c>
      <c r="J155" s="15" t="s">
        <v>160</v>
      </c>
    </row>
    <row r="156" spans="1:11">
      <c r="A156" s="4" t="s">
        <v>1371</v>
      </c>
      <c r="B156" s="34">
        <f>SUM(B$130:B$148)</f>
        <v>0</v>
      </c>
      <c r="C156" s="34">
        <f>SUM(C$130:C$148)</f>
        <v>0</v>
      </c>
      <c r="D156" s="34">
        <f>SUM(D$130:D$148)</f>
        <v>0</v>
      </c>
      <c r="E156" s="34">
        <f>SUM(E$130:E$148)</f>
        <v>0</v>
      </c>
      <c r="F156" s="34">
        <f>SUM(F$130:F$148)</f>
        <v>0</v>
      </c>
      <c r="G156" s="34">
        <f>SUM(G$130:G$148)</f>
        <v>0</v>
      </c>
      <c r="H156" s="34">
        <f>SUM(H$130:H$148)</f>
        <v>0</v>
      </c>
      <c r="I156" s="34">
        <f>SUM(I$130:I$148)</f>
        <v>0</v>
      </c>
      <c r="J156" s="34">
        <f>SUM(J$130:J$148)</f>
        <v>0</v>
      </c>
      <c r="K156" s="17"/>
    </row>
    <row r="158" spans="1:11" ht="21" customHeight="1">
      <c r="A158" s="1" t="s">
        <v>1372</v>
      </c>
    </row>
    <row r="159" spans="1:11">
      <c r="A159" s="3" t="s">
        <v>546</v>
      </c>
    </row>
    <row r="160" spans="1:11">
      <c r="A160" s="31" t="s">
        <v>1373</v>
      </c>
    </row>
    <row r="161" spans="1:11">
      <c r="A161" s="31" t="s">
        <v>1374</v>
      </c>
    </row>
    <row r="162" spans="1:11">
      <c r="A162" s="3" t="s">
        <v>1375</v>
      </c>
    </row>
    <row r="164" spans="1:11">
      <c r="B164" s="15" t="s">
        <v>160</v>
      </c>
    </row>
    <row r="165" spans="1:11">
      <c r="A165" s="4" t="s">
        <v>1376</v>
      </c>
      <c r="B165" s="40">
        <f>$J121/$J156-1</f>
        <v>0</v>
      </c>
      <c r="C165" s="17"/>
    </row>
    <row r="167" spans="1:11" ht="21" customHeight="1">
      <c r="A167" s="1" t="s">
        <v>1377</v>
      </c>
    </row>
    <row r="169" spans="1:11">
      <c r="B169" s="15" t="s">
        <v>153</v>
      </c>
      <c r="C169" s="15" t="s">
        <v>154</v>
      </c>
      <c r="D169" s="15" t="s">
        <v>155</v>
      </c>
      <c r="E169" s="15" t="s">
        <v>156</v>
      </c>
      <c r="F169" s="15" t="s">
        <v>157</v>
      </c>
      <c r="G169" s="15" t="s">
        <v>162</v>
      </c>
      <c r="H169" s="15" t="s">
        <v>158</v>
      </c>
      <c r="I169" s="15" t="s">
        <v>159</v>
      </c>
      <c r="J169" s="15" t="s">
        <v>160</v>
      </c>
    </row>
    <row r="170" spans="1:11">
      <c r="A170" s="4" t="s">
        <v>153</v>
      </c>
      <c r="B170" s="35">
        <v>1</v>
      </c>
      <c r="C170" s="35">
        <v>0</v>
      </c>
      <c r="D170" s="35">
        <v>0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5">
        <v>0</v>
      </c>
      <c r="K170" s="17"/>
    </row>
    <row r="171" spans="1:11">
      <c r="A171" s="4" t="s">
        <v>154</v>
      </c>
      <c r="B171" s="35">
        <v>0</v>
      </c>
      <c r="C171" s="35">
        <v>1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17"/>
    </row>
    <row r="172" spans="1:11">
      <c r="A172" s="4" t="s">
        <v>155</v>
      </c>
      <c r="B172" s="35">
        <v>0</v>
      </c>
      <c r="C172" s="35">
        <v>0</v>
      </c>
      <c r="D172" s="35">
        <v>1</v>
      </c>
      <c r="E172" s="35">
        <v>0</v>
      </c>
      <c r="F172" s="35">
        <v>0</v>
      </c>
      <c r="G172" s="35">
        <v>1</v>
      </c>
      <c r="H172" s="35">
        <v>0</v>
      </c>
      <c r="I172" s="35">
        <v>0</v>
      </c>
      <c r="J172" s="35">
        <v>0</v>
      </c>
      <c r="K172" s="17"/>
    </row>
    <row r="173" spans="1:11">
      <c r="A173" s="4" t="s">
        <v>156</v>
      </c>
      <c r="B173" s="35">
        <v>0</v>
      </c>
      <c r="C173" s="35">
        <v>0</v>
      </c>
      <c r="D173" s="35">
        <v>0</v>
      </c>
      <c r="E173" s="35">
        <v>1</v>
      </c>
      <c r="F173" s="35">
        <v>0</v>
      </c>
      <c r="G173" s="35">
        <v>0</v>
      </c>
      <c r="H173" s="35">
        <v>0</v>
      </c>
      <c r="I173" s="35">
        <v>0</v>
      </c>
      <c r="J173" s="35">
        <v>0</v>
      </c>
      <c r="K173" s="17"/>
    </row>
    <row r="174" spans="1:11">
      <c r="A174" s="4" t="s">
        <v>157</v>
      </c>
      <c r="B174" s="35">
        <v>0</v>
      </c>
      <c r="C174" s="35">
        <v>0</v>
      </c>
      <c r="D174" s="35">
        <v>0</v>
      </c>
      <c r="E174" s="35">
        <v>0</v>
      </c>
      <c r="F174" s="35">
        <v>1</v>
      </c>
      <c r="G174" s="35">
        <v>0</v>
      </c>
      <c r="H174" s="35">
        <v>0</v>
      </c>
      <c r="I174" s="35">
        <v>0</v>
      </c>
      <c r="J174" s="35">
        <v>0</v>
      </c>
      <c r="K174" s="17"/>
    </row>
    <row r="175" spans="1:11">
      <c r="A175" s="4" t="s">
        <v>158</v>
      </c>
      <c r="B175" s="35">
        <v>0</v>
      </c>
      <c r="C175" s="35">
        <v>0</v>
      </c>
      <c r="D175" s="35">
        <v>0</v>
      </c>
      <c r="E175" s="35">
        <v>0</v>
      </c>
      <c r="F175" s="35">
        <v>0</v>
      </c>
      <c r="G175" s="35">
        <v>0</v>
      </c>
      <c r="H175" s="35">
        <v>1</v>
      </c>
      <c r="I175" s="35">
        <v>0</v>
      </c>
      <c r="J175" s="35">
        <v>0</v>
      </c>
      <c r="K175" s="17"/>
    </row>
    <row r="176" spans="1:11">
      <c r="A176" s="4" t="s">
        <v>159</v>
      </c>
      <c r="B176" s="35">
        <v>0</v>
      </c>
      <c r="C176" s="35">
        <v>0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v>1</v>
      </c>
      <c r="J176" s="35">
        <v>0</v>
      </c>
      <c r="K176" s="17"/>
    </row>
    <row r="177" spans="1:11">
      <c r="A177" s="4" t="s">
        <v>160</v>
      </c>
      <c r="B177" s="35">
        <v>0</v>
      </c>
      <c r="C177" s="35">
        <v>0</v>
      </c>
      <c r="D177" s="35">
        <v>0</v>
      </c>
      <c r="E177" s="35">
        <v>0</v>
      </c>
      <c r="F177" s="35">
        <v>0</v>
      </c>
      <c r="G177" s="35">
        <v>0</v>
      </c>
      <c r="H177" s="35">
        <v>0</v>
      </c>
      <c r="I177" s="35">
        <v>0</v>
      </c>
      <c r="J177" s="35">
        <v>1</v>
      </c>
      <c r="K177" s="17"/>
    </row>
    <row r="179" spans="1:11" ht="21" customHeight="1">
      <c r="A179" s="1" t="s">
        <v>1378</v>
      </c>
    </row>
    <row r="180" spans="1:11">
      <c r="A180" s="3" t="s">
        <v>546</v>
      </c>
    </row>
    <row r="181" spans="1:11">
      <c r="A181" s="31" t="s">
        <v>1379</v>
      </c>
    </row>
    <row r="182" spans="1:11">
      <c r="A182" s="31" t="s">
        <v>1380</v>
      </c>
    </row>
    <row r="183" spans="1:11">
      <c r="A183" s="3" t="s">
        <v>581</v>
      </c>
    </row>
    <row r="185" spans="1:11">
      <c r="B185" s="15" t="s">
        <v>1381</v>
      </c>
    </row>
    <row r="186" spans="1:11">
      <c r="A186" s="4" t="s">
        <v>153</v>
      </c>
      <c r="B186" s="40">
        <f>SUMPRODUCT('DRM'!D$48:D$55,$B$170:$B$177)</f>
        <v>0</v>
      </c>
      <c r="C186" s="17"/>
    </row>
    <row r="187" spans="1:11">
      <c r="A187" s="4" t="s">
        <v>154</v>
      </c>
      <c r="B187" s="40">
        <f>SUMPRODUCT('DRM'!D$48:D$55,$C$170:$C$177)</f>
        <v>0</v>
      </c>
      <c r="C187" s="17"/>
    </row>
    <row r="188" spans="1:11">
      <c r="A188" s="4" t="s">
        <v>155</v>
      </c>
      <c r="B188" s="40">
        <f>SUMPRODUCT('DRM'!D$48:D$55,$D$170:$D$177)</f>
        <v>0</v>
      </c>
      <c r="C188" s="17"/>
    </row>
    <row r="189" spans="1:11">
      <c r="A189" s="4" t="s">
        <v>156</v>
      </c>
      <c r="B189" s="40">
        <f>SUMPRODUCT('DRM'!D$48:D$55,$E$170:$E$177)</f>
        <v>0</v>
      </c>
      <c r="C189" s="17"/>
    </row>
    <row r="190" spans="1:11">
      <c r="A190" s="4" t="s">
        <v>157</v>
      </c>
      <c r="B190" s="40">
        <f>SUMPRODUCT('DRM'!D$48:D$55,$F$170:$F$177)</f>
        <v>0</v>
      </c>
      <c r="C190" s="17"/>
    </row>
    <row r="191" spans="1:11">
      <c r="A191" s="4" t="s">
        <v>162</v>
      </c>
      <c r="B191" s="40">
        <f>SUMPRODUCT('DRM'!D$48:D$55,$G$170:$G$177)</f>
        <v>0</v>
      </c>
      <c r="C191" s="17"/>
    </row>
    <row r="192" spans="1:11">
      <c r="A192" s="4" t="s">
        <v>158</v>
      </c>
      <c r="B192" s="40">
        <f>SUMPRODUCT('DRM'!D$48:D$55,$H$170:$H$177)</f>
        <v>0</v>
      </c>
      <c r="C192" s="17"/>
    </row>
    <row r="193" spans="1:11">
      <c r="A193" s="4" t="s">
        <v>159</v>
      </c>
      <c r="B193" s="40">
        <f>SUMPRODUCT('DRM'!D$48:D$55,$I$170:$I$177)</f>
        <v>0</v>
      </c>
      <c r="C193" s="17"/>
    </row>
    <row r="194" spans="1:11">
      <c r="A194" s="4" t="s">
        <v>160</v>
      </c>
      <c r="B194" s="40">
        <f>SUMPRODUCT('DRM'!D$48:D$55,$J$170:$J$177)</f>
        <v>0</v>
      </c>
      <c r="C194" s="17"/>
    </row>
    <row r="196" spans="1:11" ht="21" customHeight="1">
      <c r="A196" s="1" t="s">
        <v>1382</v>
      </c>
    </row>
    <row r="197" spans="1:11">
      <c r="A197" s="3" t="s">
        <v>546</v>
      </c>
    </row>
    <row r="198" spans="1:11">
      <c r="A198" s="31" t="s">
        <v>1383</v>
      </c>
    </row>
    <row r="199" spans="1:11">
      <c r="A199" s="31" t="s">
        <v>1384</v>
      </c>
    </row>
    <row r="200" spans="1:11">
      <c r="A200" s="3" t="s">
        <v>549</v>
      </c>
    </row>
    <row r="202" spans="1:11">
      <c r="B202" s="15" t="s">
        <v>153</v>
      </c>
      <c r="C202" s="15" t="s">
        <v>154</v>
      </c>
      <c r="D202" s="15" t="s">
        <v>155</v>
      </c>
      <c r="E202" s="15" t="s">
        <v>156</v>
      </c>
      <c r="F202" s="15" t="s">
        <v>157</v>
      </c>
      <c r="G202" s="15" t="s">
        <v>162</v>
      </c>
      <c r="H202" s="15" t="s">
        <v>158</v>
      </c>
      <c r="I202" s="15" t="s">
        <v>159</v>
      </c>
      <c r="J202" s="15" t="s">
        <v>160</v>
      </c>
    </row>
    <row r="203" spans="1:11">
      <c r="A203" s="4" t="s">
        <v>1385</v>
      </c>
      <c r="B203" s="41">
        <f>$B$186</f>
        <v>0</v>
      </c>
      <c r="C203" s="41">
        <f>$B$187</f>
        <v>0</v>
      </c>
      <c r="D203" s="41">
        <f>$B$188</f>
        <v>0</v>
      </c>
      <c r="E203" s="41">
        <f>$B$189</f>
        <v>0</v>
      </c>
      <c r="F203" s="41">
        <f>$B$190</f>
        <v>0</v>
      </c>
      <c r="G203" s="41">
        <f>$B$191</f>
        <v>0</v>
      </c>
      <c r="H203" s="41">
        <f>$B$192</f>
        <v>0</v>
      </c>
      <c r="I203" s="41">
        <f>$B$193</f>
        <v>0</v>
      </c>
      <c r="J203" s="41">
        <f>$B165</f>
        <v>0</v>
      </c>
      <c r="K203" s="17"/>
    </row>
    <row r="205" spans="1:11" ht="21" customHeight="1">
      <c r="A205" s="1" t="s">
        <v>1386</v>
      </c>
    </row>
    <row r="206" spans="1:11">
      <c r="A206" s="3" t="s">
        <v>546</v>
      </c>
    </row>
    <row r="207" spans="1:11">
      <c r="A207" s="31" t="s">
        <v>1387</v>
      </c>
    </row>
    <row r="208" spans="1:11">
      <c r="A208" s="31" t="s">
        <v>1374</v>
      </c>
    </row>
    <row r="209" spans="1:11">
      <c r="A209" s="31" t="s">
        <v>1388</v>
      </c>
    </row>
    <row r="210" spans="1:11">
      <c r="A210" s="31" t="s">
        <v>1389</v>
      </c>
    </row>
    <row r="211" spans="1:11">
      <c r="A211" s="3" t="s">
        <v>1390</v>
      </c>
    </row>
    <row r="213" spans="1:11">
      <c r="B213" s="15" t="s">
        <v>153</v>
      </c>
      <c r="C213" s="15" t="s">
        <v>154</v>
      </c>
      <c r="D213" s="15" t="s">
        <v>155</v>
      </c>
      <c r="E213" s="15" t="s">
        <v>156</v>
      </c>
      <c r="F213" s="15" t="s">
        <v>157</v>
      </c>
      <c r="G213" s="15" t="s">
        <v>162</v>
      </c>
      <c r="H213" s="15" t="s">
        <v>158</v>
      </c>
      <c r="I213" s="15" t="s">
        <v>159</v>
      </c>
      <c r="J213" s="15" t="s">
        <v>160</v>
      </c>
    </row>
    <row r="214" spans="1:11">
      <c r="A214" s="4" t="s">
        <v>1391</v>
      </c>
      <c r="B214" s="34">
        <f>'SMD'!B156-B156+B121/(1+B203)</f>
        <v>0</v>
      </c>
      <c r="C214" s="34">
        <f>'SMD'!C156-C156+C121/(1+C203)</f>
        <v>0</v>
      </c>
      <c r="D214" s="34">
        <f>'SMD'!D156-D156+D121/(1+D203)</f>
        <v>0</v>
      </c>
      <c r="E214" s="34">
        <f>'SMD'!E156-E156+E121/(1+E203)</f>
        <v>0</v>
      </c>
      <c r="F214" s="34">
        <f>'SMD'!F156-F156+F121/(1+F203)</f>
        <v>0</v>
      </c>
      <c r="G214" s="34">
        <f>'SMD'!G156-G156+G121/(1+G203)</f>
        <v>0</v>
      </c>
      <c r="H214" s="34">
        <f>'SMD'!H156-H156+H121/(1+H203)</f>
        <v>0</v>
      </c>
      <c r="I214" s="34">
        <f>'SMD'!I156-I156+I121/(1+I203)</f>
        <v>0</v>
      </c>
      <c r="J214" s="34">
        <f>'SMD'!J156-J156+J121/(1+J203)</f>
        <v>0</v>
      </c>
      <c r="K214" s="17"/>
    </row>
  </sheetData>
  <sheetProtection sheet="1" objects="1" scenarios="1"/>
  <hyperlinks>
    <hyperlink ref="A5" location="'AMD'!B12" display="x1 = Standing charges factors (in Pre-processing of data for standing charge factors)"/>
    <hyperlink ref="A6" location="'Input'!B81" display="x2 = 1018. Proportion of relevant load going through 132kV/HV direct transformation"/>
    <hyperlink ref="A7" location="'AMD'!J12" display="x3 = Standing charges factors for 132kV/HV (in Pre-processing of data for standing charge factors)"/>
    <hyperlink ref="A35" location="'AMD'!J12" display="x1 = 2801. Standing charges factors for 132kV/HV (in Pre-processing of data for standing charge factors)"/>
    <hyperlink ref="A36" location="'AMD'!K12" display="x2 = 2801. Adjusted standing charges factors for 132kV (in Pre-processing of data for standing charge factors)"/>
    <hyperlink ref="A37" location="'AMD'!B12" display="x3 = 2801. Standing charges factors (in Pre-processing of data for standing charge factors)"/>
    <hyperlink ref="A63" location="'Loads'!F344" display="x1 = 2506. Import capacity (kVA) (in Equivalent volume for each end user)"/>
    <hyperlink ref="A64" location="'Loads'!G344" display="x2 = 2506. Exceeded capacity (kVA) (in Equivalent volume for each end user)"/>
    <hyperlink ref="A65" location="'Input'!E59" display="x3 = 1010. Power factor for all flows in the network model (in Financial and general assumptions)"/>
    <hyperlink ref="A66" location="'AMD'!B40" display="x4 = 2802. Standing charges factors adapted to use 132kV/HV"/>
    <hyperlink ref="A67" location="'LAFs'!B260" display="x5 = 2212. Loss adjustment factors between end user meter reading and each network level, scaled by network use"/>
    <hyperlink ref="A77" location="'Multi'!B127" display="x1 = 2607. All units (MWh)"/>
    <hyperlink ref="A78" location="'Input'!C161" display="x2 = 1041. Load factor for each type of demand user (in Load profile data for demand users)"/>
    <hyperlink ref="A79" location="'AMD'!B40" display="x3 = 2802. Standing charges factors adapted to use 132kV/HV"/>
    <hyperlink ref="A80" location="'LAFs'!B260" display="x4 = 2212. Loss adjustment factors between end user meter reading and each network level, scaled by network use"/>
    <hyperlink ref="A81" location="'Input'!F59" display="x5 = 1010. Days in the charging year (in Financial and general assumptions)"/>
    <hyperlink ref="A97" location="'AMD'!B70" display="x1 = 2803. Capacity-based contributions to chargeable aggregate maximum load by network level (kW)"/>
    <hyperlink ref="A98" location="'AMD'!B84" display="x2 = 2804. Unit-based contributions to chargeable aggregate maximum load (kW)"/>
    <hyperlink ref="A117" location="'AMD'!B101" display="x1 = 2805. Contributions to aggregate maximum load by network level (kW)"/>
    <hyperlink ref="A125" location="'SMD'!B115" display="x1 = 2705. Contributions of users on each tariff to system simultaneous maximum load by network level (kW)"/>
    <hyperlink ref="A126" location="'AMD'!B40" display="x2 = 2802. Standing charges factors adapted to use 132kV/HV"/>
    <hyperlink ref="A152" location="'AMD'!B129" display="x1 = 2807. Forecast simultaneous load subject to standing charge factors (kW)"/>
    <hyperlink ref="A160" location="'AMD'!B120" display="x1 = 2806. Forecast chargeable aggregate maximum load (kW)"/>
    <hyperlink ref="A161" location="'AMD'!B155" display="x2 = 2808. Forecast simultaneous load replaced by standing charge (kW)"/>
    <hyperlink ref="A181" location="'DRM'!D47" display="x1 = 2304. Diversity allowance between level exit and GSP Group (in Diversity calculations)"/>
    <hyperlink ref="A182" location="'AMD'!B169" display="x2 = 2810. Network level mapping for diversity allowances"/>
    <hyperlink ref="A198" location="'AMD'!B164" display="x1 = 2809. Calculated LV diversity allowance"/>
    <hyperlink ref="A199" location="'AMD'!B185" display="x2 = 2811. Diversity allowances including 132kV/HV"/>
    <hyperlink ref="A207" location="'SMD'!B155" display="x1 = 2706. Forecast system simultaneous maximum load (kW) from forecast units"/>
    <hyperlink ref="A208" location="'AMD'!B155" display="x2 = 2808. Forecast simultaneous load replaced by standing charge (kW)"/>
    <hyperlink ref="A209" location="'AMD'!B120" display="x3 = 2806. Forecast chargeable aggregate maximum load (kW)"/>
    <hyperlink ref="A210" location="'AMD'!B202" display="x4 = 2812. Diversity allowances (including calculated LV value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3" ht="21" customHeight="1">
      <c r="A1" s="1">
        <f>"Other expenditure for "&amp;'Input'!B7&amp;" in "&amp;'Input'!C7&amp;" ("&amp;'Input'!D7&amp;")"</f>
        <v>0</v>
      </c>
    </row>
    <row r="3" spans="1:13" ht="21" customHeight="1">
      <c r="A3" s="1" t="s">
        <v>1392</v>
      </c>
    </row>
    <row r="4" spans="1:13">
      <c r="A4" s="3" t="s">
        <v>546</v>
      </c>
    </row>
    <row r="5" spans="1:13">
      <c r="A5" s="31" t="s">
        <v>1393</v>
      </c>
    </row>
    <row r="6" spans="1:13">
      <c r="A6" s="3" t="s">
        <v>1394</v>
      </c>
    </row>
    <row r="7" spans="1:13">
      <c r="A7" s="3" t="s">
        <v>549</v>
      </c>
    </row>
    <row r="9" spans="1:13">
      <c r="B9" s="15" t="s">
        <v>318</v>
      </c>
      <c r="C9" s="15" t="s">
        <v>1395</v>
      </c>
      <c r="D9" s="15" t="s">
        <v>1396</v>
      </c>
      <c r="E9" s="15" t="s">
        <v>1397</v>
      </c>
      <c r="F9" s="15" t="s">
        <v>1398</v>
      </c>
      <c r="G9" s="15" t="s">
        <v>1399</v>
      </c>
      <c r="H9" s="15" t="s">
        <v>1400</v>
      </c>
      <c r="I9" s="15" t="s">
        <v>1401</v>
      </c>
      <c r="J9" s="15" t="s">
        <v>1402</v>
      </c>
      <c r="K9" s="15" t="s">
        <v>1403</v>
      </c>
      <c r="L9" s="15" t="s">
        <v>1404</v>
      </c>
    </row>
    <row r="10" spans="1:13">
      <c r="A10" s="4" t="s">
        <v>1405</v>
      </c>
      <c r="B10" s="32">
        <f>'Input'!$B302</f>
        <v>0</v>
      </c>
      <c r="C10" s="36">
        <v>0</v>
      </c>
      <c r="D10" s="36">
        <v>0</v>
      </c>
      <c r="E10" s="36">
        <v>0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17"/>
    </row>
    <row r="12" spans="1:13" ht="21" customHeight="1">
      <c r="A12" s="1" t="s">
        <v>1406</v>
      </c>
    </row>
    <row r="13" spans="1:13">
      <c r="A13" s="3" t="s">
        <v>546</v>
      </c>
    </row>
    <row r="14" spans="1:13">
      <c r="A14" s="31" t="s">
        <v>961</v>
      </c>
    </row>
    <row r="15" spans="1:13">
      <c r="A15" s="31" t="s">
        <v>1407</v>
      </c>
    </row>
    <row r="16" spans="1:13">
      <c r="A16" s="31" t="s">
        <v>1408</v>
      </c>
    </row>
    <row r="17" spans="1:10">
      <c r="A17" s="3" t="s">
        <v>1409</v>
      </c>
    </row>
    <row r="19" spans="1:10">
      <c r="B19" s="15" t="s">
        <v>330</v>
      </c>
      <c r="C19" s="15" t="s">
        <v>331</v>
      </c>
      <c r="D19" s="15" t="s">
        <v>332</v>
      </c>
      <c r="E19" s="15" t="s">
        <v>333</v>
      </c>
      <c r="F19" s="15" t="s">
        <v>334</v>
      </c>
      <c r="G19" s="15" t="s">
        <v>335</v>
      </c>
      <c r="H19" s="15" t="s">
        <v>336</v>
      </c>
      <c r="I19" s="15" t="s">
        <v>337</v>
      </c>
    </row>
    <row r="20" spans="1:10">
      <c r="A20" s="4" t="s">
        <v>1410</v>
      </c>
      <c r="B20" s="34">
        <f>IF('DRM'!$B$113,'AMD'!$C214*'Input'!$B$92/'DRM'!$B$113/1000,0)</f>
        <v>0</v>
      </c>
      <c r="C20" s="34">
        <f>IF('DRM'!$B$114,'AMD'!$D214*'Input'!$B$93/'DRM'!$B$114/1000,0)</f>
        <v>0</v>
      </c>
      <c r="D20" s="34">
        <f>IF('DRM'!$B$115,'AMD'!$E214*'Input'!$B$94/'DRM'!$B$115/1000,0)</f>
        <v>0</v>
      </c>
      <c r="E20" s="34">
        <f>IF('DRM'!$B$116,'AMD'!$F214*'Input'!$B$95/'DRM'!$B$116/1000,0)</f>
        <v>0</v>
      </c>
      <c r="F20" s="34">
        <f>IF('DRM'!$B$117,'AMD'!$G214*'Input'!$B$96/'DRM'!$B$117/1000,0)</f>
        <v>0</v>
      </c>
      <c r="G20" s="34">
        <f>IF('DRM'!$B$118,'AMD'!$H214*'Input'!$B$97/'DRM'!$B$118/1000,0)</f>
        <v>0</v>
      </c>
      <c r="H20" s="34">
        <f>IF('DRM'!$B$119,'AMD'!$I214*'Input'!$B$98/'DRM'!$B$119/1000,0)</f>
        <v>0</v>
      </c>
      <c r="I20" s="34">
        <f>IF('DRM'!$B$120,'AMD'!$J214*'Input'!$B$99/'DRM'!$B$120/1000,0)</f>
        <v>0</v>
      </c>
      <c r="J20" s="17"/>
    </row>
    <row r="22" spans="1:10" ht="21" customHeight="1">
      <c r="A22" s="1" t="s">
        <v>1411</v>
      </c>
    </row>
    <row r="23" spans="1:10">
      <c r="A23" s="3" t="s">
        <v>546</v>
      </c>
    </row>
    <row r="24" spans="1:10">
      <c r="A24" s="31" t="s">
        <v>1096</v>
      </c>
    </row>
    <row r="25" spans="1:10">
      <c r="A25" s="3" t="s">
        <v>621</v>
      </c>
    </row>
    <row r="27" spans="1:10">
      <c r="B27" s="15" t="s">
        <v>1412</v>
      </c>
    </row>
    <row r="28" spans="1:10">
      <c r="A28" s="4" t="s">
        <v>225</v>
      </c>
      <c r="B28" s="32">
        <f>'Multi'!B$142</f>
        <v>0</v>
      </c>
      <c r="C28" s="17"/>
    </row>
    <row r="29" spans="1:10">
      <c r="A29" s="4" t="s">
        <v>226</v>
      </c>
      <c r="B29" s="32">
        <f>'Multi'!B$143</f>
        <v>0</v>
      </c>
      <c r="C29" s="17"/>
    </row>
    <row r="30" spans="1:10">
      <c r="A30" s="4" t="s">
        <v>227</v>
      </c>
      <c r="B30" s="32">
        <f>'Multi'!B$144</f>
        <v>0</v>
      </c>
      <c r="C30" s="17"/>
    </row>
    <row r="31" spans="1:10">
      <c r="A31" s="4" t="s">
        <v>228</v>
      </c>
      <c r="B31" s="32">
        <f>'Multi'!B$145</f>
        <v>0</v>
      </c>
      <c r="C31" s="17"/>
    </row>
    <row r="32" spans="1:10">
      <c r="A32" s="4" t="s">
        <v>229</v>
      </c>
      <c r="B32" s="32">
        <f>'Multi'!B$146</f>
        <v>0</v>
      </c>
      <c r="C32" s="17"/>
    </row>
    <row r="34" spans="1:3" ht="21" customHeight="1">
      <c r="A34" s="1" t="s">
        <v>1413</v>
      </c>
    </row>
    <row r="35" spans="1:3">
      <c r="A35" s="3" t="s">
        <v>546</v>
      </c>
    </row>
    <row r="36" spans="1:3">
      <c r="A36" s="31" t="s">
        <v>1414</v>
      </c>
    </row>
    <row r="37" spans="1:3">
      <c r="A37" s="3" t="s">
        <v>647</v>
      </c>
    </row>
    <row r="39" spans="1:3">
      <c r="B39" s="15" t="s">
        <v>1415</v>
      </c>
    </row>
    <row r="40" spans="1:3">
      <c r="A40" s="4" t="s">
        <v>1415</v>
      </c>
      <c r="B40" s="34">
        <f>SUM(B$28:B$32)</f>
        <v>0</v>
      </c>
      <c r="C40" s="17"/>
    </row>
    <row r="42" spans="1:3" ht="21" customHeight="1">
      <c r="A42" s="1" t="s">
        <v>1416</v>
      </c>
    </row>
    <row r="43" spans="1:3">
      <c r="A43" s="3" t="s">
        <v>546</v>
      </c>
    </row>
    <row r="44" spans="1:3">
      <c r="A44" s="31" t="s">
        <v>1417</v>
      </c>
    </row>
    <row r="45" spans="1:3">
      <c r="A45" s="31" t="s">
        <v>1418</v>
      </c>
    </row>
    <row r="46" spans="1:3">
      <c r="A46" s="31" t="s">
        <v>1419</v>
      </c>
    </row>
    <row r="47" spans="1:3">
      <c r="A47" s="31" t="s">
        <v>1420</v>
      </c>
    </row>
    <row r="48" spans="1:3">
      <c r="A48" s="31" t="s">
        <v>1421</v>
      </c>
    </row>
    <row r="49" spans="1:13">
      <c r="A49" s="31" t="s">
        <v>1422</v>
      </c>
    </row>
    <row r="50" spans="1:13">
      <c r="A50" s="31" t="s">
        <v>1423</v>
      </c>
    </row>
    <row r="51" spans="1:13">
      <c r="A51" s="33" t="s">
        <v>553</v>
      </c>
      <c r="B51" s="33" t="s">
        <v>879</v>
      </c>
      <c r="C51" s="33"/>
      <c r="D51" s="33" t="s">
        <v>570</v>
      </c>
      <c r="E51" s="33" t="s">
        <v>554</v>
      </c>
      <c r="F51" s="33"/>
      <c r="G51" s="33" t="s">
        <v>570</v>
      </c>
      <c r="H51" s="33"/>
    </row>
    <row r="52" spans="1:13">
      <c r="A52" s="33" t="s">
        <v>556</v>
      </c>
      <c r="B52" s="33" t="s">
        <v>880</v>
      </c>
      <c r="C52" s="33"/>
      <c r="D52" s="33" t="s">
        <v>1424</v>
      </c>
      <c r="E52" s="33" t="s">
        <v>1425</v>
      </c>
      <c r="F52" s="33"/>
      <c r="G52" s="33" t="s">
        <v>1426</v>
      </c>
      <c r="H52" s="33"/>
    </row>
    <row r="54" spans="1:13">
      <c r="B54" s="30" t="s">
        <v>1427</v>
      </c>
      <c r="C54" s="30"/>
      <c r="E54" s="30" t="s">
        <v>1428</v>
      </c>
      <c r="F54" s="30"/>
      <c r="G54" s="30" t="s">
        <v>1429</v>
      </c>
      <c r="H54" s="30"/>
    </row>
    <row r="55" spans="1:13">
      <c r="B55" s="15" t="s">
        <v>978</v>
      </c>
      <c r="C55" s="15" t="s">
        <v>990</v>
      </c>
      <c r="D55" s="15" t="s">
        <v>1428</v>
      </c>
      <c r="E55" s="15" t="s">
        <v>978</v>
      </c>
      <c r="F55" s="15" t="s">
        <v>990</v>
      </c>
      <c r="G55" s="15" t="s">
        <v>978</v>
      </c>
      <c r="H55" s="15" t="s">
        <v>990</v>
      </c>
    </row>
    <row r="56" spans="1:13">
      <c r="A56" s="4" t="s">
        <v>1430</v>
      </c>
      <c r="B56" s="34">
        <f>SUMPRODUCT('SM'!B$72:B$104,'Loads'!$E$345:$E$377)</f>
        <v>0</v>
      </c>
      <c r="C56" s="34">
        <f>SUMPRODUCT('SM'!C$72:C$104,'Loads'!$E$345:$E$377)</f>
        <v>0</v>
      </c>
      <c r="D56" s="34">
        <f>'SM'!B39*$B40</f>
        <v>0</v>
      </c>
      <c r="E56" s="32">
        <f>$D56</f>
        <v>0</v>
      </c>
      <c r="F56" s="10"/>
      <c r="G56" s="34">
        <f>B56+E56</f>
        <v>0</v>
      </c>
      <c r="H56" s="34">
        <f>C56+F56</f>
        <v>0</v>
      </c>
      <c r="I56" s="17"/>
    </row>
    <row r="58" spans="1:13" ht="21" customHeight="1">
      <c r="A58" s="1" t="s">
        <v>1431</v>
      </c>
    </row>
    <row r="59" spans="1:13">
      <c r="A59" s="3" t="s">
        <v>546</v>
      </c>
    </row>
    <row r="60" spans="1:13">
      <c r="A60" s="31" t="s">
        <v>1432</v>
      </c>
    </row>
    <row r="61" spans="1:13">
      <c r="A61" s="31" t="s">
        <v>1433</v>
      </c>
    </row>
    <row r="62" spans="1:13">
      <c r="A62" s="31" t="s">
        <v>1434</v>
      </c>
    </row>
    <row r="63" spans="1:13">
      <c r="A63" s="33" t="s">
        <v>553</v>
      </c>
      <c r="B63" s="37" t="s">
        <v>1038</v>
      </c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3" t="s">
        <v>555</v>
      </c>
    </row>
    <row r="64" spans="1:13">
      <c r="A64" s="33" t="s">
        <v>556</v>
      </c>
      <c r="B64" s="37" t="s">
        <v>1263</v>
      </c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3" t="s">
        <v>1058</v>
      </c>
    </row>
    <row r="66" spans="1:14">
      <c r="B66" s="38" t="s">
        <v>1435</v>
      </c>
      <c r="C66" s="38"/>
      <c r="D66" s="38"/>
      <c r="E66" s="38"/>
      <c r="F66" s="38"/>
      <c r="G66" s="38"/>
      <c r="H66" s="38"/>
      <c r="I66" s="38"/>
      <c r="J66" s="38"/>
      <c r="K66" s="38"/>
      <c r="L66" s="38"/>
    </row>
    <row r="67" spans="1:14">
      <c r="B67" s="15" t="s">
        <v>153</v>
      </c>
      <c r="C67" s="15" t="s">
        <v>330</v>
      </c>
      <c r="D67" s="15" t="s">
        <v>331</v>
      </c>
      <c r="E67" s="15" t="s">
        <v>332</v>
      </c>
      <c r="F67" s="15" t="s">
        <v>333</v>
      </c>
      <c r="G67" s="15" t="s">
        <v>334</v>
      </c>
      <c r="H67" s="15" t="s">
        <v>335</v>
      </c>
      <c r="I67" s="15" t="s">
        <v>336</v>
      </c>
      <c r="J67" s="15" t="s">
        <v>337</v>
      </c>
      <c r="K67" s="15" t="s">
        <v>978</v>
      </c>
      <c r="L67" s="15" t="s">
        <v>990</v>
      </c>
      <c r="M67" s="15" t="s">
        <v>1436</v>
      </c>
    </row>
    <row r="68" spans="1:14">
      <c r="A68" s="4" t="s">
        <v>1437</v>
      </c>
      <c r="B68" s="10"/>
      <c r="C68" s="32">
        <f>$B20</f>
        <v>0</v>
      </c>
      <c r="D68" s="32">
        <f>$C20</f>
        <v>0</v>
      </c>
      <c r="E68" s="32">
        <f>$D20</f>
        <v>0</v>
      </c>
      <c r="F68" s="32">
        <f>$E20</f>
        <v>0</v>
      </c>
      <c r="G68" s="32">
        <f>$F20</f>
        <v>0</v>
      </c>
      <c r="H68" s="32">
        <f>$G20</f>
        <v>0</v>
      </c>
      <c r="I68" s="32">
        <f>$H20</f>
        <v>0</v>
      </c>
      <c r="J68" s="32">
        <f>$I20</f>
        <v>0</v>
      </c>
      <c r="K68" s="32">
        <f>$G56</f>
        <v>0</v>
      </c>
      <c r="L68" s="32">
        <f>$H56</f>
        <v>0</v>
      </c>
      <c r="M68" s="32">
        <f>SUM($B68:$L68)</f>
        <v>0</v>
      </c>
      <c r="N68" s="17"/>
    </row>
    <row r="70" spans="1:14" ht="21" customHeight="1">
      <c r="A70" s="1" t="s">
        <v>1438</v>
      </c>
    </row>
    <row r="71" spans="1:14">
      <c r="A71" s="3" t="s">
        <v>546</v>
      </c>
    </row>
    <row r="72" spans="1:14">
      <c r="A72" s="31" t="s">
        <v>1439</v>
      </c>
    </row>
    <row r="73" spans="1:14">
      <c r="A73" s="31" t="s">
        <v>1440</v>
      </c>
    </row>
    <row r="74" spans="1:14">
      <c r="A74" s="31" t="s">
        <v>1441</v>
      </c>
    </row>
    <row r="75" spans="1:14">
      <c r="A75" s="31" t="s">
        <v>1442</v>
      </c>
    </row>
    <row r="76" spans="1:14">
      <c r="A76" s="3" t="s">
        <v>1443</v>
      </c>
    </row>
    <row r="78" spans="1:14">
      <c r="B78" s="15" t="s">
        <v>1444</v>
      </c>
    </row>
    <row r="79" spans="1:14">
      <c r="A79" s="4" t="s">
        <v>325</v>
      </c>
      <c r="B79" s="34">
        <f>'Input'!B307+'Input'!E307+'Input'!C307*'Input'!D307</f>
        <v>0</v>
      </c>
      <c r="C79" s="17"/>
    </row>
    <row r="81" spans="1:13" ht="21" customHeight="1">
      <c r="A81" s="1" t="s">
        <v>1445</v>
      </c>
    </row>
    <row r="82" spans="1:13">
      <c r="A82" s="3" t="s">
        <v>546</v>
      </c>
    </row>
    <row r="83" spans="1:13">
      <c r="A83" s="31" t="s">
        <v>1446</v>
      </c>
    </row>
    <row r="84" spans="1:13">
      <c r="A84" s="31" t="s">
        <v>1447</v>
      </c>
    </row>
    <row r="85" spans="1:13">
      <c r="A85" s="31" t="s">
        <v>1448</v>
      </c>
    </row>
    <row r="86" spans="1:13">
      <c r="A86" s="31" t="s">
        <v>1449</v>
      </c>
    </row>
    <row r="87" spans="1:13">
      <c r="A87" s="3" t="s">
        <v>1450</v>
      </c>
    </row>
    <row r="89" spans="1:13">
      <c r="B89" s="15" t="s">
        <v>318</v>
      </c>
      <c r="C89" s="15" t="s">
        <v>1395</v>
      </c>
      <c r="D89" s="15" t="s">
        <v>1396</v>
      </c>
      <c r="E89" s="15" t="s">
        <v>1397</v>
      </c>
      <c r="F89" s="15" t="s">
        <v>1398</v>
      </c>
      <c r="G89" s="15" t="s">
        <v>1399</v>
      </c>
      <c r="H89" s="15" t="s">
        <v>1400</v>
      </c>
      <c r="I89" s="15" t="s">
        <v>1401</v>
      </c>
      <c r="J89" s="15" t="s">
        <v>1402</v>
      </c>
      <c r="K89" s="15" t="s">
        <v>1403</v>
      </c>
      <c r="L89" s="15" t="s">
        <v>1404</v>
      </c>
    </row>
    <row r="90" spans="1:13">
      <c r="A90" s="4" t="s">
        <v>1451</v>
      </c>
      <c r="B90" s="34">
        <f>B10+$B79/$M68*B68</f>
        <v>0</v>
      </c>
      <c r="C90" s="34">
        <f>C10+$B79/$M68*C68</f>
        <v>0</v>
      </c>
      <c r="D90" s="34">
        <f>D10+$B79/$M68*D68</f>
        <v>0</v>
      </c>
      <c r="E90" s="34">
        <f>E10+$B79/$M68*E68</f>
        <v>0</v>
      </c>
      <c r="F90" s="34">
        <f>F10+$B79/$M68*F68</f>
        <v>0</v>
      </c>
      <c r="G90" s="34">
        <f>G10+$B79/$M68*G68</f>
        <v>0</v>
      </c>
      <c r="H90" s="34">
        <f>H10+$B79/$M68*H68</f>
        <v>0</v>
      </c>
      <c r="I90" s="34">
        <f>I10+$B79/$M68*I68</f>
        <v>0</v>
      </c>
      <c r="J90" s="34">
        <f>J10+$B79/$M68*J68</f>
        <v>0</v>
      </c>
      <c r="K90" s="34">
        <f>K10+$B79/$M68*K68</f>
        <v>0</v>
      </c>
      <c r="L90" s="34">
        <f>L10+$B79/$M68*L68</f>
        <v>0</v>
      </c>
      <c r="M90" s="17"/>
    </row>
    <row r="92" spans="1:13" ht="21" customHeight="1">
      <c r="A92" s="1" t="s">
        <v>1452</v>
      </c>
    </row>
    <row r="93" spans="1:13">
      <c r="A93" s="3" t="s">
        <v>546</v>
      </c>
    </row>
    <row r="94" spans="1:13">
      <c r="A94" s="31" t="s">
        <v>1453</v>
      </c>
    </row>
    <row r="95" spans="1:13">
      <c r="A95" s="31" t="s">
        <v>1454</v>
      </c>
    </row>
    <row r="96" spans="1:13">
      <c r="A96" s="3" t="s">
        <v>1455</v>
      </c>
    </row>
    <row r="98" spans="1:13">
      <c r="B98" s="15" t="s">
        <v>318</v>
      </c>
      <c r="C98" s="15" t="s">
        <v>1395</v>
      </c>
      <c r="D98" s="15" t="s">
        <v>1396</v>
      </c>
      <c r="E98" s="15" t="s">
        <v>1397</v>
      </c>
      <c r="F98" s="15" t="s">
        <v>1398</v>
      </c>
      <c r="G98" s="15" t="s">
        <v>1399</v>
      </c>
      <c r="H98" s="15" t="s">
        <v>1400</v>
      </c>
      <c r="I98" s="15" t="s">
        <v>1401</v>
      </c>
      <c r="J98" s="15" t="s">
        <v>1402</v>
      </c>
      <c r="K98" s="15" t="s">
        <v>1403</v>
      </c>
      <c r="L98" s="15" t="s">
        <v>1404</v>
      </c>
    </row>
    <row r="99" spans="1:13">
      <c r="A99" s="4" t="s">
        <v>1456</v>
      </c>
      <c r="B99" s="40">
        <f>IF(B68="","",IF(B68&gt;0,B90/B68,0))</f>
        <v>0</v>
      </c>
      <c r="C99" s="40">
        <f>IF(C68="","",IF(C68&gt;0,C90/C68,0))</f>
        <v>0</v>
      </c>
      <c r="D99" s="40">
        <f>IF(D68="","",IF(D68&gt;0,D90/D68,0))</f>
        <v>0</v>
      </c>
      <c r="E99" s="40">
        <f>IF(E68="","",IF(E68&gt;0,E90/E68,0))</f>
        <v>0</v>
      </c>
      <c r="F99" s="40">
        <f>IF(F68="","",IF(F68&gt;0,F90/F68,0))</f>
        <v>0</v>
      </c>
      <c r="G99" s="40">
        <f>IF(G68="","",IF(G68&gt;0,G90/G68,0))</f>
        <v>0</v>
      </c>
      <c r="H99" s="40">
        <f>IF(H68="","",IF(H68&gt;0,H90/H68,0))</f>
        <v>0</v>
      </c>
      <c r="I99" s="40">
        <f>IF(I68="","",IF(I68&gt;0,I90/I68,0))</f>
        <v>0</v>
      </c>
      <c r="J99" s="40">
        <f>IF(J68="","",IF(J68&gt;0,J90/J68,0))</f>
        <v>0</v>
      </c>
      <c r="K99" s="40">
        <f>IF(K68="","",IF(K68&gt;0,K90/K68,0))</f>
        <v>0</v>
      </c>
      <c r="L99" s="40">
        <f>IF(L68="","",IF(L68&gt;0,L90/L68,0))</f>
        <v>0</v>
      </c>
      <c r="M99" s="17"/>
    </row>
    <row r="101" spans="1:13" ht="21" customHeight="1">
      <c r="A101" s="1" t="s">
        <v>1457</v>
      </c>
    </row>
    <row r="102" spans="1:13">
      <c r="A102" s="3" t="s">
        <v>546</v>
      </c>
    </row>
    <row r="103" spans="1:13">
      <c r="A103" s="31" t="s">
        <v>1458</v>
      </c>
    </row>
    <row r="104" spans="1:13">
      <c r="A104" s="31" t="s">
        <v>1454</v>
      </c>
    </row>
    <row r="105" spans="1:13">
      <c r="A105" s="3" t="s">
        <v>1459</v>
      </c>
    </row>
    <row r="107" spans="1:13">
      <c r="B107" s="15" t="s">
        <v>318</v>
      </c>
      <c r="C107" s="15" t="s">
        <v>1395</v>
      </c>
      <c r="D107" s="15" t="s">
        <v>1396</v>
      </c>
      <c r="E107" s="15" t="s">
        <v>1397</v>
      </c>
      <c r="F107" s="15" t="s">
        <v>1398</v>
      </c>
      <c r="G107" s="15" t="s">
        <v>1399</v>
      </c>
      <c r="H107" s="15" t="s">
        <v>1400</v>
      </c>
      <c r="I107" s="15" t="s">
        <v>1401</v>
      </c>
      <c r="J107" s="15" t="s">
        <v>1402</v>
      </c>
    </row>
    <row r="108" spans="1:13">
      <c r="A108" s="4" t="s">
        <v>1460</v>
      </c>
      <c r="B108" s="42">
        <f>IF('AMD'!B214&gt;0,$B90/'AMD'!B214,0)</f>
        <v>0</v>
      </c>
      <c r="C108" s="42">
        <f>IF('AMD'!C214&gt;0,$C90/'AMD'!C214,0)</f>
        <v>0</v>
      </c>
      <c r="D108" s="42">
        <f>IF('AMD'!D214&gt;0,$D90/'AMD'!D214,0)</f>
        <v>0</v>
      </c>
      <c r="E108" s="42">
        <f>IF('AMD'!E214&gt;0,$E90/'AMD'!E214,0)</f>
        <v>0</v>
      </c>
      <c r="F108" s="42">
        <f>IF('AMD'!F214&gt;0,$F90/'AMD'!F214,0)</f>
        <v>0</v>
      </c>
      <c r="G108" s="42">
        <f>IF('AMD'!G214&gt;0,$G90/'AMD'!G214,0)</f>
        <v>0</v>
      </c>
      <c r="H108" s="42">
        <f>IF('AMD'!H214&gt;0,$H90/'AMD'!H214,0)</f>
        <v>0</v>
      </c>
      <c r="I108" s="42">
        <f>IF('AMD'!I214&gt;0,$I90/'AMD'!I214,0)</f>
        <v>0</v>
      </c>
      <c r="J108" s="42">
        <f>IF('AMD'!J214&gt;0,$J90/'AMD'!J214,0)</f>
        <v>0</v>
      </c>
      <c r="K108" s="17"/>
    </row>
    <row r="110" spans="1:13" ht="21" customHeight="1">
      <c r="A110" s="1" t="s">
        <v>1461</v>
      </c>
    </row>
    <row r="111" spans="1:13">
      <c r="A111" s="3" t="s">
        <v>546</v>
      </c>
    </row>
    <row r="112" spans="1:13">
      <c r="A112" s="31" t="s">
        <v>995</v>
      </c>
    </row>
    <row r="113" spans="1:5">
      <c r="A113" s="31" t="s">
        <v>1462</v>
      </c>
    </row>
    <row r="114" spans="1:5">
      <c r="A114" s="31" t="s">
        <v>1463</v>
      </c>
    </row>
    <row r="115" spans="1:5">
      <c r="A115" s="31" t="s">
        <v>1464</v>
      </c>
    </row>
    <row r="116" spans="1:5">
      <c r="A116" s="33" t="s">
        <v>553</v>
      </c>
      <c r="B116" s="33" t="s">
        <v>570</v>
      </c>
      <c r="C116" s="33"/>
      <c r="D116" s="33" t="s">
        <v>555</v>
      </c>
    </row>
    <row r="117" spans="1:5">
      <c r="A117" s="33" t="s">
        <v>556</v>
      </c>
      <c r="B117" s="33" t="s">
        <v>1465</v>
      </c>
      <c r="C117" s="33"/>
      <c r="D117" s="33" t="s">
        <v>1059</v>
      </c>
    </row>
    <row r="119" spans="1:5">
      <c r="B119" s="30" t="s">
        <v>1466</v>
      </c>
      <c r="C119" s="30"/>
    </row>
    <row r="120" spans="1:5">
      <c r="B120" s="15" t="s">
        <v>1403</v>
      </c>
      <c r="C120" s="15" t="s">
        <v>1404</v>
      </c>
      <c r="D120" s="15" t="s">
        <v>1467</v>
      </c>
    </row>
    <row r="121" spans="1:5">
      <c r="A121" s="4" t="s">
        <v>185</v>
      </c>
      <c r="B121" s="42">
        <f>100/'Input'!$F$60*$K$99*'SM'!$B72</f>
        <v>0</v>
      </c>
      <c r="C121" s="42">
        <f>100/'Input'!$F$60*$L$99*'SM'!$C72</f>
        <v>0</v>
      </c>
      <c r="D121" s="42">
        <f>SUM($B121:$C121)</f>
        <v>0</v>
      </c>
      <c r="E121" s="17"/>
    </row>
    <row r="122" spans="1:5">
      <c r="A122" s="4" t="s">
        <v>186</v>
      </c>
      <c r="B122" s="42">
        <f>100/'Input'!$F$60*$K$99*'SM'!$B73</f>
        <v>0</v>
      </c>
      <c r="C122" s="42">
        <f>100/'Input'!$F$60*$L$99*'SM'!$C73</f>
        <v>0</v>
      </c>
      <c r="D122" s="42">
        <f>SUM($B122:$C122)</f>
        <v>0</v>
      </c>
      <c r="E122" s="17"/>
    </row>
    <row r="123" spans="1:5">
      <c r="A123" s="4" t="s">
        <v>223</v>
      </c>
      <c r="B123" s="42">
        <f>100/'Input'!$F$60*$K$99*'SM'!$B74</f>
        <v>0</v>
      </c>
      <c r="C123" s="42">
        <f>100/'Input'!$F$60*$L$99*'SM'!$C74</f>
        <v>0</v>
      </c>
      <c r="D123" s="42">
        <f>SUM($B123:$C123)</f>
        <v>0</v>
      </c>
      <c r="E123" s="17"/>
    </row>
    <row r="124" spans="1:5">
      <c r="A124" s="4" t="s">
        <v>187</v>
      </c>
      <c r="B124" s="42">
        <f>100/'Input'!$F$60*$K$99*'SM'!$B75</f>
        <v>0</v>
      </c>
      <c r="C124" s="42">
        <f>100/'Input'!$F$60*$L$99*'SM'!$C75</f>
        <v>0</v>
      </c>
      <c r="D124" s="42">
        <f>SUM($B124:$C124)</f>
        <v>0</v>
      </c>
      <c r="E124" s="17"/>
    </row>
    <row r="125" spans="1:5">
      <c r="A125" s="4" t="s">
        <v>188</v>
      </c>
      <c r="B125" s="42">
        <f>100/'Input'!$F$60*$K$99*'SM'!$B76</f>
        <v>0</v>
      </c>
      <c r="C125" s="42">
        <f>100/'Input'!$F$60*$L$99*'SM'!$C76</f>
        <v>0</v>
      </c>
      <c r="D125" s="42">
        <f>SUM($B125:$C125)</f>
        <v>0</v>
      </c>
      <c r="E125" s="17"/>
    </row>
    <row r="126" spans="1:5">
      <c r="A126" s="4" t="s">
        <v>224</v>
      </c>
      <c r="B126" s="42">
        <f>100/'Input'!$F$60*$K$99*'SM'!$B77</f>
        <v>0</v>
      </c>
      <c r="C126" s="42">
        <f>100/'Input'!$F$60*$L$99*'SM'!$C77</f>
        <v>0</v>
      </c>
      <c r="D126" s="42">
        <f>SUM($B126:$C126)</f>
        <v>0</v>
      </c>
      <c r="E126" s="17"/>
    </row>
    <row r="127" spans="1:5">
      <c r="A127" s="4" t="s">
        <v>189</v>
      </c>
      <c r="B127" s="42">
        <f>100/'Input'!$F$60*$K$99*'SM'!$B78</f>
        <v>0</v>
      </c>
      <c r="C127" s="42">
        <f>100/'Input'!$F$60*$L$99*'SM'!$C78</f>
        <v>0</v>
      </c>
      <c r="D127" s="42">
        <f>SUM($B127:$C127)</f>
        <v>0</v>
      </c>
      <c r="E127" s="17"/>
    </row>
    <row r="128" spans="1:5">
      <c r="A128" s="4" t="s">
        <v>190</v>
      </c>
      <c r="B128" s="42">
        <f>100/'Input'!$F$60*$K$99*'SM'!$B79</f>
        <v>0</v>
      </c>
      <c r="C128" s="42">
        <f>100/'Input'!$F$60*$L$99*'SM'!$C79</f>
        <v>0</v>
      </c>
      <c r="D128" s="42">
        <f>SUM($B128:$C128)</f>
        <v>0</v>
      </c>
      <c r="E128" s="17"/>
    </row>
    <row r="129" spans="1:5">
      <c r="A129" s="4" t="s">
        <v>210</v>
      </c>
      <c r="B129" s="42">
        <f>100/'Input'!$F$60*$K$99*'SM'!$B80</f>
        <v>0</v>
      </c>
      <c r="C129" s="42">
        <f>100/'Input'!$F$60*$L$99*'SM'!$C80</f>
        <v>0</v>
      </c>
      <c r="D129" s="42">
        <f>SUM($B129:$C129)</f>
        <v>0</v>
      </c>
      <c r="E129" s="17"/>
    </row>
    <row r="130" spans="1:5">
      <c r="A130" s="4" t="s">
        <v>191</v>
      </c>
      <c r="B130" s="42">
        <f>100/'Input'!$F$60*$K$99*'SM'!$B81</f>
        <v>0</v>
      </c>
      <c r="C130" s="42">
        <f>100/'Input'!$F$60*$L$99*'SM'!$C81</f>
        <v>0</v>
      </c>
      <c r="D130" s="42">
        <f>SUM($B130:$C130)</f>
        <v>0</v>
      </c>
      <c r="E130" s="17"/>
    </row>
    <row r="131" spans="1:5">
      <c r="A131" s="4" t="s">
        <v>192</v>
      </c>
      <c r="B131" s="42">
        <f>100/'Input'!$F$60*$K$99*'SM'!$B82</f>
        <v>0</v>
      </c>
      <c r="C131" s="42">
        <f>100/'Input'!$F$60*$L$99*'SM'!$C82</f>
        <v>0</v>
      </c>
      <c r="D131" s="42">
        <f>SUM($B131:$C131)</f>
        <v>0</v>
      </c>
      <c r="E131" s="17"/>
    </row>
    <row r="132" spans="1:5">
      <c r="A132" s="4" t="s">
        <v>193</v>
      </c>
      <c r="B132" s="42">
        <f>100/'Input'!$F$60*$K$99*'SM'!$B83</f>
        <v>0</v>
      </c>
      <c r="C132" s="42">
        <f>100/'Input'!$F$60*$L$99*'SM'!$C83</f>
        <v>0</v>
      </c>
      <c r="D132" s="42">
        <f>SUM($B132:$C132)</f>
        <v>0</v>
      </c>
      <c r="E132" s="17"/>
    </row>
    <row r="133" spans="1:5">
      <c r="A133" s="4" t="s">
        <v>194</v>
      </c>
      <c r="B133" s="42">
        <f>100/'Input'!$F$60*$K$99*'SM'!$B84</f>
        <v>0</v>
      </c>
      <c r="C133" s="42">
        <f>100/'Input'!$F$60*$L$99*'SM'!$C84</f>
        <v>0</v>
      </c>
      <c r="D133" s="42">
        <f>SUM($B133:$C133)</f>
        <v>0</v>
      </c>
      <c r="E133" s="17"/>
    </row>
    <row r="134" spans="1:5">
      <c r="A134" s="4" t="s">
        <v>211</v>
      </c>
      <c r="B134" s="42">
        <f>100/'Input'!$F$60*$K$99*'SM'!$B85</f>
        <v>0</v>
      </c>
      <c r="C134" s="42">
        <f>100/'Input'!$F$60*$L$99*'SM'!$C85</f>
        <v>0</v>
      </c>
      <c r="D134" s="42">
        <f>SUM($B134:$C134)</f>
        <v>0</v>
      </c>
      <c r="E134" s="17"/>
    </row>
    <row r="135" spans="1:5">
      <c r="A135" s="4" t="s">
        <v>225</v>
      </c>
      <c r="B135" s="42">
        <f>100/'Input'!$F$60*$K$99*'SM'!$B86</f>
        <v>0</v>
      </c>
      <c r="C135" s="42">
        <f>100/'Input'!$F$60*$L$99*'SM'!$C86</f>
        <v>0</v>
      </c>
      <c r="D135" s="42">
        <f>SUM($B135:$C135)</f>
        <v>0</v>
      </c>
      <c r="E135" s="17"/>
    </row>
    <row r="136" spans="1:5">
      <c r="A136" s="4" t="s">
        <v>226</v>
      </c>
      <c r="B136" s="42">
        <f>100/'Input'!$F$60*$K$99*'SM'!$B87</f>
        <v>0</v>
      </c>
      <c r="C136" s="42">
        <f>100/'Input'!$F$60*$L$99*'SM'!$C87</f>
        <v>0</v>
      </c>
      <c r="D136" s="42">
        <f>SUM($B136:$C136)</f>
        <v>0</v>
      </c>
      <c r="E136" s="17"/>
    </row>
    <row r="137" spans="1:5">
      <c r="A137" s="4" t="s">
        <v>227</v>
      </c>
      <c r="B137" s="42">
        <f>100/'Input'!$F$60*$K$99*'SM'!$B88</f>
        <v>0</v>
      </c>
      <c r="C137" s="42">
        <f>100/'Input'!$F$60*$L$99*'SM'!$C88</f>
        <v>0</v>
      </c>
      <c r="D137" s="42">
        <f>SUM($B137:$C137)</f>
        <v>0</v>
      </c>
      <c r="E137" s="17"/>
    </row>
    <row r="138" spans="1:5">
      <c r="A138" s="4" t="s">
        <v>228</v>
      </c>
      <c r="B138" s="42">
        <f>100/'Input'!$F$60*$K$99*'SM'!$B89</f>
        <v>0</v>
      </c>
      <c r="C138" s="42">
        <f>100/'Input'!$F$60*$L$99*'SM'!$C89</f>
        <v>0</v>
      </c>
      <c r="D138" s="42">
        <f>SUM($B138:$C138)</f>
        <v>0</v>
      </c>
      <c r="E138" s="17"/>
    </row>
    <row r="139" spans="1:5">
      <c r="A139" s="4" t="s">
        <v>229</v>
      </c>
      <c r="B139" s="42">
        <f>100/'Input'!$F$60*$K$99*'SM'!$B90</f>
        <v>0</v>
      </c>
      <c r="C139" s="42">
        <f>100/'Input'!$F$60*$L$99*'SM'!$C90</f>
        <v>0</v>
      </c>
      <c r="D139" s="42">
        <f>SUM($B139:$C139)</f>
        <v>0</v>
      </c>
      <c r="E139" s="17"/>
    </row>
    <row r="140" spans="1:5">
      <c r="A140" s="4" t="s">
        <v>195</v>
      </c>
      <c r="B140" s="42">
        <f>100/'Input'!$F$60*$K$99*'SM'!$B91</f>
        <v>0</v>
      </c>
      <c r="C140" s="42">
        <f>100/'Input'!$F$60*$L$99*'SM'!$C91</f>
        <v>0</v>
      </c>
      <c r="D140" s="42">
        <f>SUM($B140:$C140)</f>
        <v>0</v>
      </c>
      <c r="E140" s="17"/>
    </row>
    <row r="141" spans="1:5">
      <c r="A141" s="4" t="s">
        <v>196</v>
      </c>
      <c r="B141" s="42">
        <f>100/'Input'!$F$60*$K$99*'SM'!$B92</f>
        <v>0</v>
      </c>
      <c r="C141" s="42">
        <f>100/'Input'!$F$60*$L$99*'SM'!$C92</f>
        <v>0</v>
      </c>
      <c r="D141" s="42">
        <f>SUM($B141:$C141)</f>
        <v>0</v>
      </c>
      <c r="E141" s="17"/>
    </row>
    <row r="142" spans="1:5">
      <c r="A142" s="4" t="s">
        <v>197</v>
      </c>
      <c r="B142" s="42">
        <f>100/'Input'!$F$60*$K$99*'SM'!$B93</f>
        <v>0</v>
      </c>
      <c r="C142" s="42">
        <f>100/'Input'!$F$60*$L$99*'SM'!$C93</f>
        <v>0</v>
      </c>
      <c r="D142" s="42">
        <f>SUM($B142:$C142)</f>
        <v>0</v>
      </c>
      <c r="E142" s="17"/>
    </row>
    <row r="143" spans="1:5">
      <c r="A143" s="4" t="s">
        <v>198</v>
      </c>
      <c r="B143" s="42">
        <f>100/'Input'!$F$60*$K$99*'SM'!$B94</f>
        <v>0</v>
      </c>
      <c r="C143" s="42">
        <f>100/'Input'!$F$60*$L$99*'SM'!$C94</f>
        <v>0</v>
      </c>
      <c r="D143" s="42">
        <f>SUM($B143:$C143)</f>
        <v>0</v>
      </c>
      <c r="E143" s="17"/>
    </row>
    <row r="144" spans="1:5">
      <c r="A144" s="4" t="s">
        <v>199</v>
      </c>
      <c r="B144" s="42">
        <f>100/'Input'!$F$60*$K$99*'SM'!$B95</f>
        <v>0</v>
      </c>
      <c r="C144" s="42">
        <f>100/'Input'!$F$60*$L$99*'SM'!$C95</f>
        <v>0</v>
      </c>
      <c r="D144" s="42">
        <f>SUM($B144:$C144)</f>
        <v>0</v>
      </c>
      <c r="E144" s="17"/>
    </row>
    <row r="145" spans="1:5">
      <c r="A145" s="4" t="s">
        <v>200</v>
      </c>
      <c r="B145" s="42">
        <f>100/'Input'!$F$60*$K$99*'SM'!$B96</f>
        <v>0</v>
      </c>
      <c r="C145" s="42">
        <f>100/'Input'!$F$60*$L$99*'SM'!$C96</f>
        <v>0</v>
      </c>
      <c r="D145" s="42">
        <f>SUM($B145:$C145)</f>
        <v>0</v>
      </c>
      <c r="E145" s="17"/>
    </row>
    <row r="146" spans="1:5">
      <c r="A146" s="4" t="s">
        <v>201</v>
      </c>
      <c r="B146" s="42">
        <f>100/'Input'!$F$60*$K$99*'SM'!$B97</f>
        <v>0</v>
      </c>
      <c r="C146" s="42">
        <f>100/'Input'!$F$60*$L$99*'SM'!$C97</f>
        <v>0</v>
      </c>
      <c r="D146" s="42">
        <f>SUM($B146:$C146)</f>
        <v>0</v>
      </c>
      <c r="E146" s="17"/>
    </row>
    <row r="147" spans="1:5">
      <c r="A147" s="4" t="s">
        <v>202</v>
      </c>
      <c r="B147" s="42">
        <f>100/'Input'!$F$60*$K$99*'SM'!$B98</f>
        <v>0</v>
      </c>
      <c r="C147" s="42">
        <f>100/'Input'!$F$60*$L$99*'SM'!$C98</f>
        <v>0</v>
      </c>
      <c r="D147" s="42">
        <f>SUM($B147:$C147)</f>
        <v>0</v>
      </c>
      <c r="E147" s="17"/>
    </row>
    <row r="148" spans="1:5">
      <c r="A148" s="4" t="s">
        <v>203</v>
      </c>
      <c r="B148" s="42">
        <f>100/'Input'!$F$60*$K$99*'SM'!$B99</f>
        <v>0</v>
      </c>
      <c r="C148" s="42">
        <f>100/'Input'!$F$60*$L$99*'SM'!$C99</f>
        <v>0</v>
      </c>
      <c r="D148" s="42">
        <f>SUM($B148:$C148)</f>
        <v>0</v>
      </c>
      <c r="E148" s="17"/>
    </row>
    <row r="149" spans="1:5">
      <c r="A149" s="4" t="s">
        <v>204</v>
      </c>
      <c r="B149" s="42">
        <f>100/'Input'!$F$60*$K$99*'SM'!$B100</f>
        <v>0</v>
      </c>
      <c r="C149" s="42">
        <f>100/'Input'!$F$60*$L$99*'SM'!$C100</f>
        <v>0</v>
      </c>
      <c r="D149" s="42">
        <f>SUM($B149:$C149)</f>
        <v>0</v>
      </c>
      <c r="E149" s="17"/>
    </row>
    <row r="150" spans="1:5">
      <c r="A150" s="4" t="s">
        <v>212</v>
      </c>
      <c r="B150" s="42">
        <f>100/'Input'!$F$60*$K$99*'SM'!$B101</f>
        <v>0</v>
      </c>
      <c r="C150" s="42">
        <f>100/'Input'!$F$60*$L$99*'SM'!$C101</f>
        <v>0</v>
      </c>
      <c r="D150" s="42">
        <f>SUM($B150:$C150)</f>
        <v>0</v>
      </c>
      <c r="E150" s="17"/>
    </row>
    <row r="151" spans="1:5">
      <c r="A151" s="4" t="s">
        <v>213</v>
      </c>
      <c r="B151" s="42">
        <f>100/'Input'!$F$60*$K$99*'SM'!$B102</f>
        <v>0</v>
      </c>
      <c r="C151" s="42">
        <f>100/'Input'!$F$60*$L$99*'SM'!$C102</f>
        <v>0</v>
      </c>
      <c r="D151" s="42">
        <f>SUM($B151:$C151)</f>
        <v>0</v>
      </c>
      <c r="E151" s="17"/>
    </row>
    <row r="152" spans="1:5">
      <c r="A152" s="4" t="s">
        <v>214</v>
      </c>
      <c r="B152" s="42">
        <f>100/'Input'!$F$60*$K$99*'SM'!$B103</f>
        <v>0</v>
      </c>
      <c r="C152" s="42">
        <f>100/'Input'!$F$60*$L$99*'SM'!$C103</f>
        <v>0</v>
      </c>
      <c r="D152" s="42">
        <f>SUM($B152:$C152)</f>
        <v>0</v>
      </c>
      <c r="E152" s="17"/>
    </row>
    <row r="153" spans="1:5">
      <c r="A153" s="4" t="s">
        <v>215</v>
      </c>
      <c r="B153" s="42">
        <f>100/'Input'!$F$60*$K$99*'SM'!$B104</f>
        <v>0</v>
      </c>
      <c r="C153" s="42">
        <f>100/'Input'!$F$60*$L$99*'SM'!$C104</f>
        <v>0</v>
      </c>
      <c r="D153" s="42">
        <f>SUM($B153:$C153)</f>
        <v>0</v>
      </c>
      <c r="E153" s="17"/>
    </row>
    <row r="155" spans="1:5" ht="21" customHeight="1">
      <c r="A155" s="1" t="s">
        <v>1468</v>
      </c>
    </row>
    <row r="156" spans="1:5">
      <c r="A156" s="3" t="s">
        <v>546</v>
      </c>
    </row>
    <row r="157" spans="1:5">
      <c r="A157" s="31" t="s">
        <v>1469</v>
      </c>
    </row>
    <row r="158" spans="1:5">
      <c r="A158" s="31" t="s">
        <v>984</v>
      </c>
    </row>
    <row r="159" spans="1:5">
      <c r="A159" s="3" t="s">
        <v>1470</v>
      </c>
    </row>
    <row r="161" spans="1:3">
      <c r="B161" s="15" t="s">
        <v>1403</v>
      </c>
    </row>
    <row r="162" spans="1:3">
      <c r="A162" s="4" t="s">
        <v>225</v>
      </c>
      <c r="B162" s="42">
        <f>0.1*$K$99*'SM'!$B$39</f>
        <v>0</v>
      </c>
      <c r="C162" s="17"/>
    </row>
    <row r="163" spans="1:3">
      <c r="A163" s="4" t="s">
        <v>226</v>
      </c>
      <c r="B163" s="42">
        <f>0.1*$K$99*'SM'!$B$39</f>
        <v>0</v>
      </c>
      <c r="C163" s="17"/>
    </row>
    <row r="164" spans="1:3">
      <c r="A164" s="4" t="s">
        <v>227</v>
      </c>
      <c r="B164" s="42">
        <f>0.1*$K$99*'SM'!$B$39</f>
        <v>0</v>
      </c>
      <c r="C164" s="17"/>
    </row>
    <row r="165" spans="1:3">
      <c r="A165" s="4" t="s">
        <v>228</v>
      </c>
      <c r="B165" s="42">
        <f>0.1*$K$99*'SM'!$B$39</f>
        <v>0</v>
      </c>
      <c r="C165" s="17"/>
    </row>
    <row r="166" spans="1:3">
      <c r="A166" s="4" t="s">
        <v>229</v>
      </c>
      <c r="B166" s="42">
        <f>0.1*$K$99*'SM'!$B$39</f>
        <v>0</v>
      </c>
      <c r="C166" s="17"/>
    </row>
  </sheetData>
  <sheetProtection sheet="1" objects="1" scenarios="1"/>
  <hyperlinks>
    <hyperlink ref="A5" location="'Input'!B301" display="x1 = 1055. Transmission exit charges (£/year)"/>
    <hyperlink ref="A14" location="'DRM'!B112" display="x1 = 2308. GSP simultaneous maximum load assumed through each network level (MW)"/>
    <hyperlink ref="A15" location="'AMD'!B213" display="x2 = 2813. Forecast simultaneous maximum load (kW) adjusted for standing charges"/>
    <hyperlink ref="A16" location="'Input'!B91" display="x3 = 1020. Gross asset cost by network level (£)"/>
    <hyperlink ref="A24" location="'Multi'!B127" display="x1 = 2607. All units (MWh)"/>
    <hyperlink ref="A36" location="'Otex'!B27" display="x1 = 2903. Annual consumption by tariff for unmetered users (MWh)"/>
    <hyperlink ref="A44" location="'SM'!B71" display="x1 = 2405. Service model assets by tariff (£)"/>
    <hyperlink ref="A45" location="'Loads'!E344" display="x2 = 2506. MPANs (in Equivalent volume for each end user)"/>
    <hyperlink ref="A46" location="'SM'!B38" display="x3 = 2402. LV unmetered service model assets £/(MWh/year)"/>
    <hyperlink ref="A47" location="'Otex'!B39" display="x4 = 2904. Total unmetered units"/>
    <hyperlink ref="A48" location="'Otex'!D55" display="x5 = Service model assets (£) scaled by annual MWh (in Service model asset data)"/>
    <hyperlink ref="A49" location="'Otex'!B55" display="x6 = Service model assets (£) scaled by user count (in Service model asset data)"/>
    <hyperlink ref="A50" location="'Otex'!E55" display="x7 = Service model assets (£) scaled by annual MWh (in Service model asset data)"/>
    <hyperlink ref="A60" location="'Otex'!B19" display="x1 = 2902. Network model assets (£) scaled by load forecast"/>
    <hyperlink ref="A61" location="'Otex'!G55" display="x2 = 2905. Service model assets (£) (in Service model asset data)"/>
    <hyperlink ref="A62" location="'Otex'!B67" display="x3 = Model assets (£) scaled by demand forecast (in Data for allocation of operating expenditure)"/>
    <hyperlink ref="A72" location="'Input'!B306" display="x1 = 1059. Direct cost (£/year) (in Other expenditure)"/>
    <hyperlink ref="A73" location="'Input'!E306" display="x2 = 1059. Network rates (£/year) (in Other expenditure)"/>
    <hyperlink ref="A74" location="'Input'!C306" display="x3 = 1059. Indirect cost (£/year) (in Other expenditure)"/>
    <hyperlink ref="A75" location="'Input'!D306" display="x4 = 1059. Indirect cost proportion (in Other expenditure)"/>
    <hyperlink ref="A83" location="'Otex'!B9" display="x1 = 2901. Operating expenditure coded by network level (£/year)"/>
    <hyperlink ref="A84" location="'Otex'!B78" display="x2 = 2907. Amount of expenditure to be allocated according to asset values (£/year)"/>
    <hyperlink ref="A85" location="'Otex'!M67" display="x3 = 2906. Denominator for allocation of operating expenditure (in Data for allocation of operating expenditure)"/>
    <hyperlink ref="A86" location="'Otex'!B67" display="x4 = 2906. Model assets (£) scaled by demand forecast (in Data for allocation of operating expenditure)"/>
    <hyperlink ref="A94" location="'Otex'!B67" display="x1 = 2906. Model assets (£) scaled by demand forecast (in Data for allocation of operating expenditure)"/>
    <hyperlink ref="A95" location="'Otex'!B89" display="x2 = 2908. Total operating expenditure by network level  (£/year)"/>
    <hyperlink ref="A103" location="'AMD'!B213" display="x1 = 2813. Forecast simultaneous maximum load (kW) adjusted for standing charges"/>
    <hyperlink ref="A104" location="'Otex'!B89" display="x2 = 2908. Total operating expenditure by network level  (£/year)"/>
    <hyperlink ref="A112" location="'Input'!F59" display="x1 = 1010. Days in the charging year (in Financial and general assumptions)"/>
    <hyperlink ref="A113" location="'Otex'!B98" display="x2 = 2909. Operating expenditure percentage by network level"/>
    <hyperlink ref="A114" location="'SM'!B71" display="x3 = 2405. Service model assets by tariff (£)"/>
    <hyperlink ref="A115" location="'Otex'!B120" display="x4 = Operating expenditure p/MPAN/day by level (in Operating expenditure for customer assets p/MPAN/day)"/>
    <hyperlink ref="A157" location="'Otex'!B98" display="x1 = 2909. Operating expenditure percentage by network level"/>
    <hyperlink ref="A158" location="'SM'!B38" display="x2 = 2402. LV unmetered service model assets £/(MWh/year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3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4.7109375" customWidth="1"/>
  </cols>
  <sheetData>
    <row r="1" spans="1:6" ht="21" customHeight="1">
      <c r="A1" s="1">
        <f>"Customer contributions for "&amp;'Input'!B7&amp;" in "&amp;'Input'!C7&amp;" ("&amp;'Input'!D7&amp;")"</f>
        <v>0</v>
      </c>
    </row>
    <row r="2" spans="1:6">
      <c r="A2" s="3" t="s">
        <v>1471</v>
      </c>
    </row>
    <row r="4" spans="1:6" ht="21" customHeight="1">
      <c r="A4" s="1" t="s">
        <v>1472</v>
      </c>
    </row>
    <row r="6" spans="1:6">
      <c r="B6" s="15" t="s">
        <v>338</v>
      </c>
      <c r="C6" s="15" t="s">
        <v>339</v>
      </c>
      <c r="D6" s="15" t="s">
        <v>340</v>
      </c>
      <c r="E6" s="15" t="s">
        <v>341</v>
      </c>
    </row>
    <row r="7" spans="1:6">
      <c r="A7" s="4" t="s">
        <v>185</v>
      </c>
      <c r="B7" s="35">
        <v>1</v>
      </c>
      <c r="C7" s="35">
        <v>0</v>
      </c>
      <c r="D7" s="35">
        <v>0</v>
      </c>
      <c r="E7" s="35">
        <v>0</v>
      </c>
      <c r="F7" s="17"/>
    </row>
    <row r="8" spans="1:6">
      <c r="A8" s="4" t="s">
        <v>186</v>
      </c>
      <c r="B8" s="35">
        <v>1</v>
      </c>
      <c r="C8" s="35">
        <v>0</v>
      </c>
      <c r="D8" s="35">
        <v>0</v>
      </c>
      <c r="E8" s="35">
        <v>0</v>
      </c>
      <c r="F8" s="17"/>
    </row>
    <row r="9" spans="1:6">
      <c r="A9" s="4" t="s">
        <v>223</v>
      </c>
      <c r="B9" s="35">
        <v>1</v>
      </c>
      <c r="C9" s="35">
        <v>0</v>
      </c>
      <c r="D9" s="35">
        <v>0</v>
      </c>
      <c r="E9" s="35">
        <v>0</v>
      </c>
      <c r="F9" s="17"/>
    </row>
    <row r="10" spans="1:6">
      <c r="A10" s="4" t="s">
        <v>187</v>
      </c>
      <c r="B10" s="35">
        <v>1</v>
      </c>
      <c r="C10" s="35">
        <v>0</v>
      </c>
      <c r="D10" s="35">
        <v>0</v>
      </c>
      <c r="E10" s="35">
        <v>0</v>
      </c>
      <c r="F10" s="17"/>
    </row>
    <row r="11" spans="1:6">
      <c r="A11" s="4" t="s">
        <v>188</v>
      </c>
      <c r="B11" s="35">
        <v>1</v>
      </c>
      <c r="C11" s="35">
        <v>0</v>
      </c>
      <c r="D11" s="35">
        <v>0</v>
      </c>
      <c r="E11" s="35">
        <v>0</v>
      </c>
      <c r="F11" s="17"/>
    </row>
    <row r="12" spans="1:6">
      <c r="A12" s="4" t="s">
        <v>224</v>
      </c>
      <c r="B12" s="35">
        <v>1</v>
      </c>
      <c r="C12" s="35">
        <v>0</v>
      </c>
      <c r="D12" s="35">
        <v>0</v>
      </c>
      <c r="E12" s="35">
        <v>0</v>
      </c>
      <c r="F12" s="17"/>
    </row>
    <row r="13" spans="1:6">
      <c r="A13" s="4" t="s">
        <v>189</v>
      </c>
      <c r="B13" s="35">
        <v>1</v>
      </c>
      <c r="C13" s="35">
        <v>0</v>
      </c>
      <c r="D13" s="35">
        <v>0</v>
      </c>
      <c r="E13" s="35">
        <v>0</v>
      </c>
      <c r="F13" s="17"/>
    </row>
    <row r="14" spans="1:6">
      <c r="A14" s="4" t="s">
        <v>190</v>
      </c>
      <c r="B14" s="35">
        <v>0</v>
      </c>
      <c r="C14" s="35">
        <v>1</v>
      </c>
      <c r="D14" s="35">
        <v>0</v>
      </c>
      <c r="E14" s="35">
        <v>0</v>
      </c>
      <c r="F14" s="17"/>
    </row>
    <row r="15" spans="1:6">
      <c r="A15" s="4" t="s">
        <v>210</v>
      </c>
      <c r="B15" s="35">
        <v>0</v>
      </c>
      <c r="C15" s="35">
        <v>0</v>
      </c>
      <c r="D15" s="35">
        <v>1</v>
      </c>
      <c r="E15" s="35">
        <v>0</v>
      </c>
      <c r="F15" s="17"/>
    </row>
    <row r="16" spans="1:6">
      <c r="A16" s="4" t="s">
        <v>191</v>
      </c>
      <c r="B16" s="35">
        <v>1</v>
      </c>
      <c r="C16" s="35">
        <v>0</v>
      </c>
      <c r="D16" s="35">
        <v>0</v>
      </c>
      <c r="E16" s="35">
        <v>0</v>
      </c>
      <c r="F16" s="17"/>
    </row>
    <row r="17" spans="1:6">
      <c r="A17" s="4" t="s">
        <v>192</v>
      </c>
      <c r="B17" s="35">
        <v>1</v>
      </c>
      <c r="C17" s="35">
        <v>0</v>
      </c>
      <c r="D17" s="35">
        <v>0</v>
      </c>
      <c r="E17" s="35">
        <v>0</v>
      </c>
      <c r="F17" s="17"/>
    </row>
    <row r="18" spans="1:6">
      <c r="A18" s="4" t="s">
        <v>193</v>
      </c>
      <c r="B18" s="35">
        <v>1</v>
      </c>
      <c r="C18" s="35">
        <v>0</v>
      </c>
      <c r="D18" s="35">
        <v>0</v>
      </c>
      <c r="E18" s="35">
        <v>0</v>
      </c>
      <c r="F18" s="17"/>
    </row>
    <row r="19" spans="1:6">
      <c r="A19" s="4" t="s">
        <v>194</v>
      </c>
      <c r="B19" s="35">
        <v>0</v>
      </c>
      <c r="C19" s="35">
        <v>1</v>
      </c>
      <c r="D19" s="35">
        <v>0</v>
      </c>
      <c r="E19" s="35">
        <v>0</v>
      </c>
      <c r="F19" s="17"/>
    </row>
    <row r="20" spans="1:6">
      <c r="A20" s="4" t="s">
        <v>211</v>
      </c>
      <c r="B20" s="35">
        <v>0</v>
      </c>
      <c r="C20" s="35">
        <v>0</v>
      </c>
      <c r="D20" s="35">
        <v>1</v>
      </c>
      <c r="E20" s="35">
        <v>0</v>
      </c>
      <c r="F20" s="17"/>
    </row>
    <row r="21" spans="1:6">
      <c r="A21" s="4" t="s">
        <v>225</v>
      </c>
      <c r="B21" s="35">
        <v>1</v>
      </c>
      <c r="C21" s="35">
        <v>0</v>
      </c>
      <c r="D21" s="35">
        <v>0</v>
      </c>
      <c r="E21" s="35">
        <v>0</v>
      </c>
      <c r="F21" s="17"/>
    </row>
    <row r="22" spans="1:6">
      <c r="A22" s="4" t="s">
        <v>226</v>
      </c>
      <c r="B22" s="35">
        <v>1</v>
      </c>
      <c r="C22" s="35">
        <v>0</v>
      </c>
      <c r="D22" s="35">
        <v>0</v>
      </c>
      <c r="E22" s="35">
        <v>0</v>
      </c>
      <c r="F22" s="17"/>
    </row>
    <row r="23" spans="1:6">
      <c r="A23" s="4" t="s">
        <v>227</v>
      </c>
      <c r="B23" s="35">
        <v>1</v>
      </c>
      <c r="C23" s="35">
        <v>0</v>
      </c>
      <c r="D23" s="35">
        <v>0</v>
      </c>
      <c r="E23" s="35">
        <v>0</v>
      </c>
      <c r="F23" s="17"/>
    </row>
    <row r="24" spans="1:6">
      <c r="A24" s="4" t="s">
        <v>228</v>
      </c>
      <c r="B24" s="35">
        <v>1</v>
      </c>
      <c r="C24" s="35">
        <v>0</v>
      </c>
      <c r="D24" s="35">
        <v>0</v>
      </c>
      <c r="E24" s="35">
        <v>0</v>
      </c>
      <c r="F24" s="17"/>
    </row>
    <row r="25" spans="1:6">
      <c r="A25" s="4" t="s">
        <v>229</v>
      </c>
      <c r="B25" s="35">
        <v>1</v>
      </c>
      <c r="C25" s="35">
        <v>0</v>
      </c>
      <c r="D25" s="35">
        <v>0</v>
      </c>
      <c r="E25" s="35">
        <v>0</v>
      </c>
      <c r="F25" s="17"/>
    </row>
    <row r="26" spans="1:6">
      <c r="A26" s="4" t="s">
        <v>195</v>
      </c>
      <c r="B26" s="35">
        <v>1</v>
      </c>
      <c r="C26" s="35">
        <v>0</v>
      </c>
      <c r="D26" s="35">
        <v>0</v>
      </c>
      <c r="E26" s="35">
        <v>0</v>
      </c>
      <c r="F26" s="17"/>
    </row>
    <row r="27" spans="1:6">
      <c r="A27" s="4" t="s">
        <v>196</v>
      </c>
      <c r="B27" s="35">
        <v>0</v>
      </c>
      <c r="C27" s="35">
        <v>1</v>
      </c>
      <c r="D27" s="35">
        <v>0</v>
      </c>
      <c r="E27" s="35">
        <v>0</v>
      </c>
      <c r="F27" s="17"/>
    </row>
    <row r="28" spans="1:6">
      <c r="A28" s="4" t="s">
        <v>197</v>
      </c>
      <c r="B28" s="35">
        <v>1</v>
      </c>
      <c r="C28" s="35">
        <v>0</v>
      </c>
      <c r="D28" s="35">
        <v>0</v>
      </c>
      <c r="E28" s="35">
        <v>0</v>
      </c>
      <c r="F28" s="17"/>
    </row>
    <row r="29" spans="1:6">
      <c r="A29" s="4" t="s">
        <v>198</v>
      </c>
      <c r="B29" s="35">
        <v>1</v>
      </c>
      <c r="C29" s="35">
        <v>0</v>
      </c>
      <c r="D29" s="35">
        <v>0</v>
      </c>
      <c r="E29" s="35">
        <v>0</v>
      </c>
      <c r="F29" s="17"/>
    </row>
    <row r="30" spans="1:6">
      <c r="A30" s="4" t="s">
        <v>199</v>
      </c>
      <c r="B30" s="35">
        <v>1</v>
      </c>
      <c r="C30" s="35">
        <v>0</v>
      </c>
      <c r="D30" s="35">
        <v>0</v>
      </c>
      <c r="E30" s="35">
        <v>0</v>
      </c>
      <c r="F30" s="17"/>
    </row>
    <row r="31" spans="1:6">
      <c r="A31" s="4" t="s">
        <v>200</v>
      </c>
      <c r="B31" s="35">
        <v>1</v>
      </c>
      <c r="C31" s="35">
        <v>0</v>
      </c>
      <c r="D31" s="35">
        <v>0</v>
      </c>
      <c r="E31" s="35">
        <v>0</v>
      </c>
      <c r="F31" s="17"/>
    </row>
    <row r="32" spans="1:6">
      <c r="A32" s="4" t="s">
        <v>201</v>
      </c>
      <c r="B32" s="35">
        <v>0</v>
      </c>
      <c r="C32" s="35">
        <v>1</v>
      </c>
      <c r="D32" s="35">
        <v>0</v>
      </c>
      <c r="E32" s="35">
        <v>0</v>
      </c>
      <c r="F32" s="17"/>
    </row>
    <row r="33" spans="1:6">
      <c r="A33" s="4" t="s">
        <v>202</v>
      </c>
      <c r="B33" s="35">
        <v>0</v>
      </c>
      <c r="C33" s="35">
        <v>1</v>
      </c>
      <c r="D33" s="35">
        <v>0</v>
      </c>
      <c r="E33" s="35">
        <v>0</v>
      </c>
      <c r="F33" s="17"/>
    </row>
    <row r="34" spans="1:6">
      <c r="A34" s="4" t="s">
        <v>203</v>
      </c>
      <c r="B34" s="35">
        <v>0</v>
      </c>
      <c r="C34" s="35">
        <v>1</v>
      </c>
      <c r="D34" s="35">
        <v>0</v>
      </c>
      <c r="E34" s="35">
        <v>0</v>
      </c>
      <c r="F34" s="17"/>
    </row>
    <row r="35" spans="1:6">
      <c r="A35" s="4" t="s">
        <v>204</v>
      </c>
      <c r="B35" s="35">
        <v>0</v>
      </c>
      <c r="C35" s="35">
        <v>1</v>
      </c>
      <c r="D35" s="35">
        <v>0</v>
      </c>
      <c r="E35" s="35">
        <v>0</v>
      </c>
      <c r="F35" s="17"/>
    </row>
    <row r="36" spans="1:6">
      <c r="A36" s="4" t="s">
        <v>212</v>
      </c>
      <c r="B36" s="35">
        <v>0</v>
      </c>
      <c r="C36" s="35">
        <v>0</v>
      </c>
      <c r="D36" s="35">
        <v>1</v>
      </c>
      <c r="E36" s="35">
        <v>0</v>
      </c>
      <c r="F36" s="17"/>
    </row>
    <row r="37" spans="1:6">
      <c r="A37" s="4" t="s">
        <v>213</v>
      </c>
      <c r="B37" s="35">
        <v>0</v>
      </c>
      <c r="C37" s="35">
        <v>0</v>
      </c>
      <c r="D37" s="35">
        <v>1</v>
      </c>
      <c r="E37" s="35">
        <v>0</v>
      </c>
      <c r="F37" s="17"/>
    </row>
    <row r="38" spans="1:6">
      <c r="A38" s="4" t="s">
        <v>214</v>
      </c>
      <c r="B38" s="35">
        <v>0</v>
      </c>
      <c r="C38" s="35">
        <v>0</v>
      </c>
      <c r="D38" s="35">
        <v>1</v>
      </c>
      <c r="E38" s="35">
        <v>0</v>
      </c>
      <c r="F38" s="17"/>
    </row>
    <row r="39" spans="1:6">
      <c r="A39" s="4" t="s">
        <v>215</v>
      </c>
      <c r="B39" s="35">
        <v>0</v>
      </c>
      <c r="C39" s="35">
        <v>0</v>
      </c>
      <c r="D39" s="35">
        <v>1</v>
      </c>
      <c r="E39" s="35">
        <v>0</v>
      </c>
      <c r="F39" s="17"/>
    </row>
    <row r="41" spans="1:6" ht="21" customHeight="1">
      <c r="A41" s="1" t="s">
        <v>1473</v>
      </c>
    </row>
    <row r="42" spans="1:6">
      <c r="A42" s="3" t="s">
        <v>546</v>
      </c>
    </row>
    <row r="43" spans="1:6">
      <c r="A43" s="31" t="s">
        <v>1474</v>
      </c>
    </row>
    <row r="44" spans="1:6">
      <c r="A44" s="31" t="s">
        <v>1475</v>
      </c>
    </row>
    <row r="45" spans="1:6">
      <c r="A45" s="3" t="s">
        <v>635</v>
      </c>
    </row>
    <row r="47" spans="1:6">
      <c r="B47" s="15" t="s">
        <v>338</v>
      </c>
      <c r="C47" s="15" t="s">
        <v>339</v>
      </c>
      <c r="D47" s="15" t="s">
        <v>340</v>
      </c>
      <c r="E47" s="15" t="s">
        <v>341</v>
      </c>
    </row>
    <row r="48" spans="1:6">
      <c r="A48" s="4" t="s">
        <v>966</v>
      </c>
      <c r="B48" s="40">
        <f>'Input'!$B$315*(1-'Input'!$D$60)</f>
        <v>0</v>
      </c>
      <c r="C48" s="40">
        <f>'Input'!$B$316*(1-'Input'!$D$60)</f>
        <v>0</v>
      </c>
      <c r="D48" s="40">
        <f>'Input'!$B$317*(1-'Input'!$D$60)</f>
        <v>0</v>
      </c>
      <c r="E48" s="40">
        <f>'Input'!$B$318*(1-'Input'!$D$60)</f>
        <v>0</v>
      </c>
      <c r="F48" s="17"/>
    </row>
    <row r="49" spans="1:10">
      <c r="A49" s="4" t="s">
        <v>967</v>
      </c>
      <c r="B49" s="40">
        <f>'Input'!$C$315*(1-'Input'!$D$60)</f>
        <v>0</v>
      </c>
      <c r="C49" s="40">
        <f>'Input'!$C$316*(1-'Input'!$D$60)</f>
        <v>0</v>
      </c>
      <c r="D49" s="40">
        <f>'Input'!$C$317*(1-'Input'!$D$60)</f>
        <v>0</v>
      </c>
      <c r="E49" s="40">
        <f>'Input'!$C$318*(1-'Input'!$D$60)</f>
        <v>0</v>
      </c>
      <c r="F49" s="17"/>
    </row>
    <row r="50" spans="1:10">
      <c r="A50" s="4" t="s">
        <v>968</v>
      </c>
      <c r="B50" s="40">
        <f>'Input'!$D$315*(1-'Input'!$D$60)</f>
        <v>0</v>
      </c>
      <c r="C50" s="40">
        <f>'Input'!$D$316*(1-'Input'!$D$60)</f>
        <v>0</v>
      </c>
      <c r="D50" s="40">
        <f>'Input'!$D$317*(1-'Input'!$D$60)</f>
        <v>0</v>
      </c>
      <c r="E50" s="40">
        <f>'Input'!$D$318*(1-'Input'!$D$60)</f>
        <v>0</v>
      </c>
      <c r="F50" s="17"/>
    </row>
    <row r="51" spans="1:10">
      <c r="A51" s="4" t="s">
        <v>969</v>
      </c>
      <c r="B51" s="40">
        <f>'Input'!$E$315*(1-'Input'!$D$60)</f>
        <v>0</v>
      </c>
      <c r="C51" s="40">
        <f>'Input'!$E$316*(1-'Input'!$D$60)</f>
        <v>0</v>
      </c>
      <c r="D51" s="40">
        <f>'Input'!$E$317*(1-'Input'!$D$60)</f>
        <v>0</v>
      </c>
      <c r="E51" s="40">
        <f>'Input'!$E$318*(1-'Input'!$D$60)</f>
        <v>0</v>
      </c>
      <c r="F51" s="17"/>
    </row>
    <row r="52" spans="1:10">
      <c r="A52" s="4" t="s">
        <v>970</v>
      </c>
      <c r="B52" s="40">
        <f>'Input'!$F$315*(1-'Input'!$D$60)</f>
        <v>0</v>
      </c>
      <c r="C52" s="40">
        <f>'Input'!$F$316*(1-'Input'!$D$60)</f>
        <v>0</v>
      </c>
      <c r="D52" s="40">
        <f>'Input'!$F$317*(1-'Input'!$D$60)</f>
        <v>0</v>
      </c>
      <c r="E52" s="40">
        <f>'Input'!$F$318*(1-'Input'!$D$60)</f>
        <v>0</v>
      </c>
      <c r="F52" s="17"/>
    </row>
    <row r="53" spans="1:10">
      <c r="A53" s="4" t="s">
        <v>971</v>
      </c>
      <c r="B53" s="40">
        <f>'Input'!$G$315*(1-'Input'!$D$60)</f>
        <v>0</v>
      </c>
      <c r="C53" s="40">
        <f>'Input'!$G$316*(1-'Input'!$D$60)</f>
        <v>0</v>
      </c>
      <c r="D53" s="40">
        <f>'Input'!$G$317*(1-'Input'!$D$60)</f>
        <v>0</v>
      </c>
      <c r="E53" s="40">
        <f>'Input'!$G$318*(1-'Input'!$D$60)</f>
        <v>0</v>
      </c>
      <c r="F53" s="17"/>
    </row>
    <row r="54" spans="1:10">
      <c r="A54" s="4" t="s">
        <v>972</v>
      </c>
      <c r="B54" s="40">
        <f>'Input'!$H$315*(1-'Input'!$D$60)</f>
        <v>0</v>
      </c>
      <c r="C54" s="40">
        <f>'Input'!$H$316*(1-'Input'!$D$60)</f>
        <v>0</v>
      </c>
      <c r="D54" s="40">
        <f>'Input'!$H$317*(1-'Input'!$D$60)</f>
        <v>0</v>
      </c>
      <c r="E54" s="40">
        <f>'Input'!$H$318*(1-'Input'!$D$60)</f>
        <v>0</v>
      </c>
      <c r="F54" s="17"/>
    </row>
    <row r="55" spans="1:10">
      <c r="A55" s="4" t="s">
        <v>973</v>
      </c>
      <c r="B55" s="40">
        <f>'Input'!$I$315*(1-'Input'!$D$60)</f>
        <v>0</v>
      </c>
      <c r="C55" s="40">
        <f>'Input'!$I$316*(1-'Input'!$D$60)</f>
        <v>0</v>
      </c>
      <c r="D55" s="40">
        <f>'Input'!$I$317*(1-'Input'!$D$60)</f>
        <v>0</v>
      </c>
      <c r="E55" s="40">
        <f>'Input'!$I$318*(1-'Input'!$D$60)</f>
        <v>0</v>
      </c>
      <c r="F55" s="17"/>
    </row>
    <row r="57" spans="1:10" ht="21" customHeight="1">
      <c r="A57" s="1" t="s">
        <v>1476</v>
      </c>
    </row>
    <row r="58" spans="1:10">
      <c r="A58" s="3" t="s">
        <v>546</v>
      </c>
    </row>
    <row r="59" spans="1:10">
      <c r="A59" s="31" t="s">
        <v>1477</v>
      </c>
    </row>
    <row r="60" spans="1:10">
      <c r="A60" s="31" t="s">
        <v>1478</v>
      </c>
    </row>
    <row r="61" spans="1:10">
      <c r="A61" s="3" t="s">
        <v>581</v>
      </c>
    </row>
    <row r="63" spans="1:10">
      <c r="B63" s="15" t="s">
        <v>330</v>
      </c>
      <c r="C63" s="15" t="s">
        <v>331</v>
      </c>
      <c r="D63" s="15" t="s">
        <v>332</v>
      </c>
      <c r="E63" s="15" t="s">
        <v>333</v>
      </c>
      <c r="F63" s="15" t="s">
        <v>334</v>
      </c>
      <c r="G63" s="15" t="s">
        <v>335</v>
      </c>
      <c r="H63" s="15" t="s">
        <v>336</v>
      </c>
      <c r="I63" s="15" t="s">
        <v>337</v>
      </c>
    </row>
    <row r="64" spans="1:10">
      <c r="A64" s="4" t="s">
        <v>185</v>
      </c>
      <c r="B64" s="40">
        <f>SUMPRODUCT($B7:$E7,$B$48:$E$48)</f>
        <v>0</v>
      </c>
      <c r="C64" s="40">
        <f>SUMPRODUCT($B7:$E7,$B$49:$E$49)</f>
        <v>0</v>
      </c>
      <c r="D64" s="40">
        <f>SUMPRODUCT($B7:$E7,$B$50:$E$50)</f>
        <v>0</v>
      </c>
      <c r="E64" s="40">
        <f>SUMPRODUCT($B7:$E7,$B$51:$E$51)</f>
        <v>0</v>
      </c>
      <c r="F64" s="40">
        <f>SUMPRODUCT($B7:$E7,$B$52:$E$52)</f>
        <v>0</v>
      </c>
      <c r="G64" s="40">
        <f>SUMPRODUCT($B7:$E7,$B$53:$E$53)</f>
        <v>0</v>
      </c>
      <c r="H64" s="40">
        <f>SUMPRODUCT($B7:$E7,$B$54:$E$54)</f>
        <v>0</v>
      </c>
      <c r="I64" s="40">
        <f>SUMPRODUCT($B7:$E7,$B$55:$E$55)</f>
        <v>0</v>
      </c>
      <c r="J64" s="17"/>
    </row>
    <row r="65" spans="1:10">
      <c r="A65" s="4" t="s">
        <v>186</v>
      </c>
      <c r="B65" s="40">
        <f>SUMPRODUCT($B8:$E8,$B$48:$E$48)</f>
        <v>0</v>
      </c>
      <c r="C65" s="40">
        <f>SUMPRODUCT($B8:$E8,$B$49:$E$49)</f>
        <v>0</v>
      </c>
      <c r="D65" s="40">
        <f>SUMPRODUCT($B8:$E8,$B$50:$E$50)</f>
        <v>0</v>
      </c>
      <c r="E65" s="40">
        <f>SUMPRODUCT($B8:$E8,$B$51:$E$51)</f>
        <v>0</v>
      </c>
      <c r="F65" s="40">
        <f>SUMPRODUCT($B8:$E8,$B$52:$E$52)</f>
        <v>0</v>
      </c>
      <c r="G65" s="40">
        <f>SUMPRODUCT($B8:$E8,$B$53:$E$53)</f>
        <v>0</v>
      </c>
      <c r="H65" s="40">
        <f>SUMPRODUCT($B8:$E8,$B$54:$E$54)</f>
        <v>0</v>
      </c>
      <c r="I65" s="40">
        <f>SUMPRODUCT($B8:$E8,$B$55:$E$55)</f>
        <v>0</v>
      </c>
      <c r="J65" s="17"/>
    </row>
    <row r="66" spans="1:10">
      <c r="A66" s="4" t="s">
        <v>223</v>
      </c>
      <c r="B66" s="40">
        <f>SUMPRODUCT($B9:$E9,$B$48:$E$48)</f>
        <v>0</v>
      </c>
      <c r="C66" s="40">
        <f>SUMPRODUCT($B9:$E9,$B$49:$E$49)</f>
        <v>0</v>
      </c>
      <c r="D66" s="40">
        <f>SUMPRODUCT($B9:$E9,$B$50:$E$50)</f>
        <v>0</v>
      </c>
      <c r="E66" s="40">
        <f>SUMPRODUCT($B9:$E9,$B$51:$E$51)</f>
        <v>0</v>
      </c>
      <c r="F66" s="40">
        <f>SUMPRODUCT($B9:$E9,$B$52:$E$52)</f>
        <v>0</v>
      </c>
      <c r="G66" s="40">
        <f>SUMPRODUCT($B9:$E9,$B$53:$E$53)</f>
        <v>0</v>
      </c>
      <c r="H66" s="40">
        <f>SUMPRODUCT($B9:$E9,$B$54:$E$54)</f>
        <v>0</v>
      </c>
      <c r="I66" s="40">
        <f>SUMPRODUCT($B9:$E9,$B$55:$E$55)</f>
        <v>0</v>
      </c>
      <c r="J66" s="17"/>
    </row>
    <row r="67" spans="1:10">
      <c r="A67" s="4" t="s">
        <v>187</v>
      </c>
      <c r="B67" s="40">
        <f>SUMPRODUCT($B10:$E10,$B$48:$E$48)</f>
        <v>0</v>
      </c>
      <c r="C67" s="40">
        <f>SUMPRODUCT($B10:$E10,$B$49:$E$49)</f>
        <v>0</v>
      </c>
      <c r="D67" s="40">
        <f>SUMPRODUCT($B10:$E10,$B$50:$E$50)</f>
        <v>0</v>
      </c>
      <c r="E67" s="40">
        <f>SUMPRODUCT($B10:$E10,$B$51:$E$51)</f>
        <v>0</v>
      </c>
      <c r="F67" s="40">
        <f>SUMPRODUCT($B10:$E10,$B$52:$E$52)</f>
        <v>0</v>
      </c>
      <c r="G67" s="40">
        <f>SUMPRODUCT($B10:$E10,$B$53:$E$53)</f>
        <v>0</v>
      </c>
      <c r="H67" s="40">
        <f>SUMPRODUCT($B10:$E10,$B$54:$E$54)</f>
        <v>0</v>
      </c>
      <c r="I67" s="40">
        <f>SUMPRODUCT($B10:$E10,$B$55:$E$55)</f>
        <v>0</v>
      </c>
      <c r="J67" s="17"/>
    </row>
    <row r="68" spans="1:10">
      <c r="A68" s="4" t="s">
        <v>188</v>
      </c>
      <c r="B68" s="40">
        <f>SUMPRODUCT($B11:$E11,$B$48:$E$48)</f>
        <v>0</v>
      </c>
      <c r="C68" s="40">
        <f>SUMPRODUCT($B11:$E11,$B$49:$E$49)</f>
        <v>0</v>
      </c>
      <c r="D68" s="40">
        <f>SUMPRODUCT($B11:$E11,$B$50:$E$50)</f>
        <v>0</v>
      </c>
      <c r="E68" s="40">
        <f>SUMPRODUCT($B11:$E11,$B$51:$E$51)</f>
        <v>0</v>
      </c>
      <c r="F68" s="40">
        <f>SUMPRODUCT($B11:$E11,$B$52:$E$52)</f>
        <v>0</v>
      </c>
      <c r="G68" s="40">
        <f>SUMPRODUCT($B11:$E11,$B$53:$E$53)</f>
        <v>0</v>
      </c>
      <c r="H68" s="40">
        <f>SUMPRODUCT($B11:$E11,$B$54:$E$54)</f>
        <v>0</v>
      </c>
      <c r="I68" s="40">
        <f>SUMPRODUCT($B11:$E11,$B$55:$E$55)</f>
        <v>0</v>
      </c>
      <c r="J68" s="17"/>
    </row>
    <row r="69" spans="1:10">
      <c r="A69" s="4" t="s">
        <v>224</v>
      </c>
      <c r="B69" s="40">
        <f>SUMPRODUCT($B12:$E12,$B$48:$E$48)</f>
        <v>0</v>
      </c>
      <c r="C69" s="40">
        <f>SUMPRODUCT($B12:$E12,$B$49:$E$49)</f>
        <v>0</v>
      </c>
      <c r="D69" s="40">
        <f>SUMPRODUCT($B12:$E12,$B$50:$E$50)</f>
        <v>0</v>
      </c>
      <c r="E69" s="40">
        <f>SUMPRODUCT($B12:$E12,$B$51:$E$51)</f>
        <v>0</v>
      </c>
      <c r="F69" s="40">
        <f>SUMPRODUCT($B12:$E12,$B$52:$E$52)</f>
        <v>0</v>
      </c>
      <c r="G69" s="40">
        <f>SUMPRODUCT($B12:$E12,$B$53:$E$53)</f>
        <v>0</v>
      </c>
      <c r="H69" s="40">
        <f>SUMPRODUCT($B12:$E12,$B$54:$E$54)</f>
        <v>0</v>
      </c>
      <c r="I69" s="40">
        <f>SUMPRODUCT($B12:$E12,$B$55:$E$55)</f>
        <v>0</v>
      </c>
      <c r="J69" s="17"/>
    </row>
    <row r="70" spans="1:10">
      <c r="A70" s="4" t="s">
        <v>189</v>
      </c>
      <c r="B70" s="40">
        <f>SUMPRODUCT($B13:$E13,$B$48:$E$48)</f>
        <v>0</v>
      </c>
      <c r="C70" s="40">
        <f>SUMPRODUCT($B13:$E13,$B$49:$E$49)</f>
        <v>0</v>
      </c>
      <c r="D70" s="40">
        <f>SUMPRODUCT($B13:$E13,$B$50:$E$50)</f>
        <v>0</v>
      </c>
      <c r="E70" s="40">
        <f>SUMPRODUCT($B13:$E13,$B$51:$E$51)</f>
        <v>0</v>
      </c>
      <c r="F70" s="40">
        <f>SUMPRODUCT($B13:$E13,$B$52:$E$52)</f>
        <v>0</v>
      </c>
      <c r="G70" s="40">
        <f>SUMPRODUCT($B13:$E13,$B$53:$E$53)</f>
        <v>0</v>
      </c>
      <c r="H70" s="40">
        <f>SUMPRODUCT($B13:$E13,$B$54:$E$54)</f>
        <v>0</v>
      </c>
      <c r="I70" s="40">
        <f>SUMPRODUCT($B13:$E13,$B$55:$E$55)</f>
        <v>0</v>
      </c>
      <c r="J70" s="17"/>
    </row>
    <row r="71" spans="1:10">
      <c r="A71" s="4" t="s">
        <v>190</v>
      </c>
      <c r="B71" s="40">
        <f>SUMPRODUCT($B14:$E14,$B$48:$E$48)</f>
        <v>0</v>
      </c>
      <c r="C71" s="40">
        <f>SUMPRODUCT($B14:$E14,$B$49:$E$49)</f>
        <v>0</v>
      </c>
      <c r="D71" s="40">
        <f>SUMPRODUCT($B14:$E14,$B$50:$E$50)</f>
        <v>0</v>
      </c>
      <c r="E71" s="40">
        <f>SUMPRODUCT($B14:$E14,$B$51:$E$51)</f>
        <v>0</v>
      </c>
      <c r="F71" s="40">
        <f>SUMPRODUCT($B14:$E14,$B$52:$E$52)</f>
        <v>0</v>
      </c>
      <c r="G71" s="40">
        <f>SUMPRODUCT($B14:$E14,$B$53:$E$53)</f>
        <v>0</v>
      </c>
      <c r="H71" s="40">
        <f>SUMPRODUCT($B14:$E14,$B$54:$E$54)</f>
        <v>0</v>
      </c>
      <c r="I71" s="40">
        <f>SUMPRODUCT($B14:$E14,$B$55:$E$55)</f>
        <v>0</v>
      </c>
      <c r="J71" s="17"/>
    </row>
    <row r="72" spans="1:10">
      <c r="A72" s="4" t="s">
        <v>210</v>
      </c>
      <c r="B72" s="40">
        <f>SUMPRODUCT($B15:$E15,$B$48:$E$48)</f>
        <v>0</v>
      </c>
      <c r="C72" s="40">
        <f>SUMPRODUCT($B15:$E15,$B$49:$E$49)</f>
        <v>0</v>
      </c>
      <c r="D72" s="40">
        <f>SUMPRODUCT($B15:$E15,$B$50:$E$50)</f>
        <v>0</v>
      </c>
      <c r="E72" s="40">
        <f>SUMPRODUCT($B15:$E15,$B$51:$E$51)</f>
        <v>0</v>
      </c>
      <c r="F72" s="40">
        <f>SUMPRODUCT($B15:$E15,$B$52:$E$52)</f>
        <v>0</v>
      </c>
      <c r="G72" s="40">
        <f>SUMPRODUCT($B15:$E15,$B$53:$E$53)</f>
        <v>0</v>
      </c>
      <c r="H72" s="40">
        <f>SUMPRODUCT($B15:$E15,$B$54:$E$54)</f>
        <v>0</v>
      </c>
      <c r="I72" s="40">
        <f>SUMPRODUCT($B15:$E15,$B$55:$E$55)</f>
        <v>0</v>
      </c>
      <c r="J72" s="17"/>
    </row>
    <row r="73" spans="1:10">
      <c r="A73" s="4" t="s">
        <v>191</v>
      </c>
      <c r="B73" s="40">
        <f>SUMPRODUCT($B16:$E16,$B$48:$E$48)</f>
        <v>0</v>
      </c>
      <c r="C73" s="40">
        <f>SUMPRODUCT($B16:$E16,$B$49:$E$49)</f>
        <v>0</v>
      </c>
      <c r="D73" s="40">
        <f>SUMPRODUCT($B16:$E16,$B$50:$E$50)</f>
        <v>0</v>
      </c>
      <c r="E73" s="40">
        <f>SUMPRODUCT($B16:$E16,$B$51:$E$51)</f>
        <v>0</v>
      </c>
      <c r="F73" s="40">
        <f>SUMPRODUCT($B16:$E16,$B$52:$E$52)</f>
        <v>0</v>
      </c>
      <c r="G73" s="40">
        <f>SUMPRODUCT($B16:$E16,$B$53:$E$53)</f>
        <v>0</v>
      </c>
      <c r="H73" s="40">
        <f>SUMPRODUCT($B16:$E16,$B$54:$E$54)</f>
        <v>0</v>
      </c>
      <c r="I73" s="40">
        <f>SUMPRODUCT($B16:$E16,$B$55:$E$55)</f>
        <v>0</v>
      </c>
      <c r="J73" s="17"/>
    </row>
    <row r="74" spans="1:10">
      <c r="A74" s="4" t="s">
        <v>192</v>
      </c>
      <c r="B74" s="40">
        <f>SUMPRODUCT($B17:$E17,$B$48:$E$48)</f>
        <v>0</v>
      </c>
      <c r="C74" s="40">
        <f>SUMPRODUCT($B17:$E17,$B$49:$E$49)</f>
        <v>0</v>
      </c>
      <c r="D74" s="40">
        <f>SUMPRODUCT($B17:$E17,$B$50:$E$50)</f>
        <v>0</v>
      </c>
      <c r="E74" s="40">
        <f>SUMPRODUCT($B17:$E17,$B$51:$E$51)</f>
        <v>0</v>
      </c>
      <c r="F74" s="40">
        <f>SUMPRODUCT($B17:$E17,$B$52:$E$52)</f>
        <v>0</v>
      </c>
      <c r="G74" s="40">
        <f>SUMPRODUCT($B17:$E17,$B$53:$E$53)</f>
        <v>0</v>
      </c>
      <c r="H74" s="40">
        <f>SUMPRODUCT($B17:$E17,$B$54:$E$54)</f>
        <v>0</v>
      </c>
      <c r="I74" s="40">
        <f>SUMPRODUCT($B17:$E17,$B$55:$E$55)</f>
        <v>0</v>
      </c>
      <c r="J74" s="17"/>
    </row>
    <row r="75" spans="1:10">
      <c r="A75" s="4" t="s">
        <v>193</v>
      </c>
      <c r="B75" s="40">
        <f>SUMPRODUCT($B18:$E18,$B$48:$E$48)</f>
        <v>0</v>
      </c>
      <c r="C75" s="40">
        <f>SUMPRODUCT($B18:$E18,$B$49:$E$49)</f>
        <v>0</v>
      </c>
      <c r="D75" s="40">
        <f>SUMPRODUCT($B18:$E18,$B$50:$E$50)</f>
        <v>0</v>
      </c>
      <c r="E75" s="40">
        <f>SUMPRODUCT($B18:$E18,$B$51:$E$51)</f>
        <v>0</v>
      </c>
      <c r="F75" s="40">
        <f>SUMPRODUCT($B18:$E18,$B$52:$E$52)</f>
        <v>0</v>
      </c>
      <c r="G75" s="40">
        <f>SUMPRODUCT($B18:$E18,$B$53:$E$53)</f>
        <v>0</v>
      </c>
      <c r="H75" s="40">
        <f>SUMPRODUCT($B18:$E18,$B$54:$E$54)</f>
        <v>0</v>
      </c>
      <c r="I75" s="40">
        <f>SUMPRODUCT($B18:$E18,$B$55:$E$55)</f>
        <v>0</v>
      </c>
      <c r="J75" s="17"/>
    </row>
    <row r="76" spans="1:10">
      <c r="A76" s="4" t="s">
        <v>194</v>
      </c>
      <c r="B76" s="40">
        <f>SUMPRODUCT($B19:$E19,$B$48:$E$48)</f>
        <v>0</v>
      </c>
      <c r="C76" s="40">
        <f>SUMPRODUCT($B19:$E19,$B$49:$E$49)</f>
        <v>0</v>
      </c>
      <c r="D76" s="40">
        <f>SUMPRODUCT($B19:$E19,$B$50:$E$50)</f>
        <v>0</v>
      </c>
      <c r="E76" s="40">
        <f>SUMPRODUCT($B19:$E19,$B$51:$E$51)</f>
        <v>0</v>
      </c>
      <c r="F76" s="40">
        <f>SUMPRODUCT($B19:$E19,$B$52:$E$52)</f>
        <v>0</v>
      </c>
      <c r="G76" s="40">
        <f>SUMPRODUCT($B19:$E19,$B$53:$E$53)</f>
        <v>0</v>
      </c>
      <c r="H76" s="40">
        <f>SUMPRODUCT($B19:$E19,$B$54:$E$54)</f>
        <v>0</v>
      </c>
      <c r="I76" s="40">
        <f>SUMPRODUCT($B19:$E19,$B$55:$E$55)</f>
        <v>0</v>
      </c>
      <c r="J76" s="17"/>
    </row>
    <row r="77" spans="1:10">
      <c r="A77" s="4" t="s">
        <v>211</v>
      </c>
      <c r="B77" s="40">
        <f>SUMPRODUCT($B20:$E20,$B$48:$E$48)</f>
        <v>0</v>
      </c>
      <c r="C77" s="40">
        <f>SUMPRODUCT($B20:$E20,$B$49:$E$49)</f>
        <v>0</v>
      </c>
      <c r="D77" s="40">
        <f>SUMPRODUCT($B20:$E20,$B$50:$E$50)</f>
        <v>0</v>
      </c>
      <c r="E77" s="40">
        <f>SUMPRODUCT($B20:$E20,$B$51:$E$51)</f>
        <v>0</v>
      </c>
      <c r="F77" s="40">
        <f>SUMPRODUCT($B20:$E20,$B$52:$E$52)</f>
        <v>0</v>
      </c>
      <c r="G77" s="40">
        <f>SUMPRODUCT($B20:$E20,$B$53:$E$53)</f>
        <v>0</v>
      </c>
      <c r="H77" s="40">
        <f>SUMPRODUCT($B20:$E20,$B$54:$E$54)</f>
        <v>0</v>
      </c>
      <c r="I77" s="40">
        <f>SUMPRODUCT($B20:$E20,$B$55:$E$55)</f>
        <v>0</v>
      </c>
      <c r="J77" s="17"/>
    </row>
    <row r="78" spans="1:10">
      <c r="A78" s="4" t="s">
        <v>225</v>
      </c>
      <c r="B78" s="40">
        <f>SUMPRODUCT($B21:$E21,$B$48:$E$48)</f>
        <v>0</v>
      </c>
      <c r="C78" s="40">
        <f>SUMPRODUCT($B21:$E21,$B$49:$E$49)</f>
        <v>0</v>
      </c>
      <c r="D78" s="40">
        <f>SUMPRODUCT($B21:$E21,$B$50:$E$50)</f>
        <v>0</v>
      </c>
      <c r="E78" s="40">
        <f>SUMPRODUCT($B21:$E21,$B$51:$E$51)</f>
        <v>0</v>
      </c>
      <c r="F78" s="40">
        <f>SUMPRODUCT($B21:$E21,$B$52:$E$52)</f>
        <v>0</v>
      </c>
      <c r="G78" s="40">
        <f>SUMPRODUCT($B21:$E21,$B$53:$E$53)</f>
        <v>0</v>
      </c>
      <c r="H78" s="40">
        <f>SUMPRODUCT($B21:$E21,$B$54:$E$54)</f>
        <v>0</v>
      </c>
      <c r="I78" s="40">
        <f>SUMPRODUCT($B21:$E21,$B$55:$E$55)</f>
        <v>0</v>
      </c>
      <c r="J78" s="17"/>
    </row>
    <row r="79" spans="1:10">
      <c r="A79" s="4" t="s">
        <v>226</v>
      </c>
      <c r="B79" s="40">
        <f>SUMPRODUCT($B22:$E22,$B$48:$E$48)</f>
        <v>0</v>
      </c>
      <c r="C79" s="40">
        <f>SUMPRODUCT($B22:$E22,$B$49:$E$49)</f>
        <v>0</v>
      </c>
      <c r="D79" s="40">
        <f>SUMPRODUCT($B22:$E22,$B$50:$E$50)</f>
        <v>0</v>
      </c>
      <c r="E79" s="40">
        <f>SUMPRODUCT($B22:$E22,$B$51:$E$51)</f>
        <v>0</v>
      </c>
      <c r="F79" s="40">
        <f>SUMPRODUCT($B22:$E22,$B$52:$E$52)</f>
        <v>0</v>
      </c>
      <c r="G79" s="40">
        <f>SUMPRODUCT($B22:$E22,$B$53:$E$53)</f>
        <v>0</v>
      </c>
      <c r="H79" s="40">
        <f>SUMPRODUCT($B22:$E22,$B$54:$E$54)</f>
        <v>0</v>
      </c>
      <c r="I79" s="40">
        <f>SUMPRODUCT($B22:$E22,$B$55:$E$55)</f>
        <v>0</v>
      </c>
      <c r="J79" s="17"/>
    </row>
    <row r="80" spans="1:10">
      <c r="A80" s="4" t="s">
        <v>227</v>
      </c>
      <c r="B80" s="40">
        <f>SUMPRODUCT($B23:$E23,$B$48:$E$48)</f>
        <v>0</v>
      </c>
      <c r="C80" s="40">
        <f>SUMPRODUCT($B23:$E23,$B$49:$E$49)</f>
        <v>0</v>
      </c>
      <c r="D80" s="40">
        <f>SUMPRODUCT($B23:$E23,$B$50:$E$50)</f>
        <v>0</v>
      </c>
      <c r="E80" s="40">
        <f>SUMPRODUCT($B23:$E23,$B$51:$E$51)</f>
        <v>0</v>
      </c>
      <c r="F80" s="40">
        <f>SUMPRODUCT($B23:$E23,$B$52:$E$52)</f>
        <v>0</v>
      </c>
      <c r="G80" s="40">
        <f>SUMPRODUCT($B23:$E23,$B$53:$E$53)</f>
        <v>0</v>
      </c>
      <c r="H80" s="40">
        <f>SUMPRODUCT($B23:$E23,$B$54:$E$54)</f>
        <v>0</v>
      </c>
      <c r="I80" s="40">
        <f>SUMPRODUCT($B23:$E23,$B$55:$E$55)</f>
        <v>0</v>
      </c>
      <c r="J80" s="17"/>
    </row>
    <row r="81" spans="1:10">
      <c r="A81" s="4" t="s">
        <v>228</v>
      </c>
      <c r="B81" s="40">
        <f>SUMPRODUCT($B24:$E24,$B$48:$E$48)</f>
        <v>0</v>
      </c>
      <c r="C81" s="40">
        <f>SUMPRODUCT($B24:$E24,$B$49:$E$49)</f>
        <v>0</v>
      </c>
      <c r="D81" s="40">
        <f>SUMPRODUCT($B24:$E24,$B$50:$E$50)</f>
        <v>0</v>
      </c>
      <c r="E81" s="40">
        <f>SUMPRODUCT($B24:$E24,$B$51:$E$51)</f>
        <v>0</v>
      </c>
      <c r="F81" s="40">
        <f>SUMPRODUCT($B24:$E24,$B$52:$E$52)</f>
        <v>0</v>
      </c>
      <c r="G81" s="40">
        <f>SUMPRODUCT($B24:$E24,$B$53:$E$53)</f>
        <v>0</v>
      </c>
      <c r="H81" s="40">
        <f>SUMPRODUCT($B24:$E24,$B$54:$E$54)</f>
        <v>0</v>
      </c>
      <c r="I81" s="40">
        <f>SUMPRODUCT($B24:$E24,$B$55:$E$55)</f>
        <v>0</v>
      </c>
      <c r="J81" s="17"/>
    </row>
    <row r="82" spans="1:10">
      <c r="A82" s="4" t="s">
        <v>229</v>
      </c>
      <c r="B82" s="40">
        <f>SUMPRODUCT($B25:$E25,$B$48:$E$48)</f>
        <v>0</v>
      </c>
      <c r="C82" s="40">
        <f>SUMPRODUCT($B25:$E25,$B$49:$E$49)</f>
        <v>0</v>
      </c>
      <c r="D82" s="40">
        <f>SUMPRODUCT($B25:$E25,$B$50:$E$50)</f>
        <v>0</v>
      </c>
      <c r="E82" s="40">
        <f>SUMPRODUCT($B25:$E25,$B$51:$E$51)</f>
        <v>0</v>
      </c>
      <c r="F82" s="40">
        <f>SUMPRODUCT($B25:$E25,$B$52:$E$52)</f>
        <v>0</v>
      </c>
      <c r="G82" s="40">
        <f>SUMPRODUCT($B25:$E25,$B$53:$E$53)</f>
        <v>0</v>
      </c>
      <c r="H82" s="40">
        <f>SUMPRODUCT($B25:$E25,$B$54:$E$54)</f>
        <v>0</v>
      </c>
      <c r="I82" s="40">
        <f>SUMPRODUCT($B25:$E25,$B$55:$E$55)</f>
        <v>0</v>
      </c>
      <c r="J82" s="17"/>
    </row>
    <row r="83" spans="1:10">
      <c r="A83" s="4" t="s">
        <v>195</v>
      </c>
      <c r="B83" s="40">
        <f>SUMPRODUCT($B26:$E26,$B$48:$E$48)</f>
        <v>0</v>
      </c>
      <c r="C83" s="40">
        <f>SUMPRODUCT($B26:$E26,$B$49:$E$49)</f>
        <v>0</v>
      </c>
      <c r="D83" s="40">
        <f>SUMPRODUCT($B26:$E26,$B$50:$E$50)</f>
        <v>0</v>
      </c>
      <c r="E83" s="40">
        <f>SUMPRODUCT($B26:$E26,$B$51:$E$51)</f>
        <v>0</v>
      </c>
      <c r="F83" s="40">
        <f>SUMPRODUCT($B26:$E26,$B$52:$E$52)</f>
        <v>0</v>
      </c>
      <c r="G83" s="40">
        <f>SUMPRODUCT($B26:$E26,$B$53:$E$53)</f>
        <v>0</v>
      </c>
      <c r="H83" s="40">
        <f>SUMPRODUCT($B26:$E26,$B$54:$E$54)</f>
        <v>0</v>
      </c>
      <c r="I83" s="40">
        <f>SUMPRODUCT($B26:$E26,$B$55:$E$55)</f>
        <v>0</v>
      </c>
      <c r="J83" s="17"/>
    </row>
    <row r="84" spans="1:10">
      <c r="A84" s="4" t="s">
        <v>196</v>
      </c>
      <c r="B84" s="40">
        <f>SUMPRODUCT($B27:$E27,$B$48:$E$48)</f>
        <v>0</v>
      </c>
      <c r="C84" s="40">
        <f>SUMPRODUCT($B27:$E27,$B$49:$E$49)</f>
        <v>0</v>
      </c>
      <c r="D84" s="40">
        <f>SUMPRODUCT($B27:$E27,$B$50:$E$50)</f>
        <v>0</v>
      </c>
      <c r="E84" s="40">
        <f>SUMPRODUCT($B27:$E27,$B$51:$E$51)</f>
        <v>0</v>
      </c>
      <c r="F84" s="40">
        <f>SUMPRODUCT($B27:$E27,$B$52:$E$52)</f>
        <v>0</v>
      </c>
      <c r="G84" s="40">
        <f>SUMPRODUCT($B27:$E27,$B$53:$E$53)</f>
        <v>0</v>
      </c>
      <c r="H84" s="40">
        <f>SUMPRODUCT($B27:$E27,$B$54:$E$54)</f>
        <v>0</v>
      </c>
      <c r="I84" s="40">
        <f>SUMPRODUCT($B27:$E27,$B$55:$E$55)</f>
        <v>0</v>
      </c>
      <c r="J84" s="17"/>
    </row>
    <row r="85" spans="1:10">
      <c r="A85" s="4" t="s">
        <v>197</v>
      </c>
      <c r="B85" s="40">
        <f>SUMPRODUCT($B28:$E28,$B$48:$E$48)</f>
        <v>0</v>
      </c>
      <c r="C85" s="40">
        <f>SUMPRODUCT($B28:$E28,$B$49:$E$49)</f>
        <v>0</v>
      </c>
      <c r="D85" s="40">
        <f>SUMPRODUCT($B28:$E28,$B$50:$E$50)</f>
        <v>0</v>
      </c>
      <c r="E85" s="40">
        <f>SUMPRODUCT($B28:$E28,$B$51:$E$51)</f>
        <v>0</v>
      </c>
      <c r="F85" s="40">
        <f>SUMPRODUCT($B28:$E28,$B$52:$E$52)</f>
        <v>0</v>
      </c>
      <c r="G85" s="40">
        <f>SUMPRODUCT($B28:$E28,$B$53:$E$53)</f>
        <v>0</v>
      </c>
      <c r="H85" s="40">
        <f>SUMPRODUCT($B28:$E28,$B$54:$E$54)</f>
        <v>0</v>
      </c>
      <c r="I85" s="40">
        <f>SUMPRODUCT($B28:$E28,$B$55:$E$55)</f>
        <v>0</v>
      </c>
      <c r="J85" s="17"/>
    </row>
    <row r="86" spans="1:10">
      <c r="A86" s="4" t="s">
        <v>198</v>
      </c>
      <c r="B86" s="40">
        <f>SUMPRODUCT($B29:$E29,$B$48:$E$48)</f>
        <v>0</v>
      </c>
      <c r="C86" s="40">
        <f>SUMPRODUCT($B29:$E29,$B$49:$E$49)</f>
        <v>0</v>
      </c>
      <c r="D86" s="40">
        <f>SUMPRODUCT($B29:$E29,$B$50:$E$50)</f>
        <v>0</v>
      </c>
      <c r="E86" s="40">
        <f>SUMPRODUCT($B29:$E29,$B$51:$E$51)</f>
        <v>0</v>
      </c>
      <c r="F86" s="40">
        <f>SUMPRODUCT($B29:$E29,$B$52:$E$52)</f>
        <v>0</v>
      </c>
      <c r="G86" s="40">
        <f>SUMPRODUCT($B29:$E29,$B$53:$E$53)</f>
        <v>0</v>
      </c>
      <c r="H86" s="40">
        <f>SUMPRODUCT($B29:$E29,$B$54:$E$54)</f>
        <v>0</v>
      </c>
      <c r="I86" s="40">
        <f>SUMPRODUCT($B29:$E29,$B$55:$E$55)</f>
        <v>0</v>
      </c>
      <c r="J86" s="17"/>
    </row>
    <row r="87" spans="1:10">
      <c r="A87" s="4" t="s">
        <v>199</v>
      </c>
      <c r="B87" s="40">
        <f>SUMPRODUCT($B30:$E30,$B$48:$E$48)</f>
        <v>0</v>
      </c>
      <c r="C87" s="40">
        <f>SUMPRODUCT($B30:$E30,$B$49:$E$49)</f>
        <v>0</v>
      </c>
      <c r="D87" s="40">
        <f>SUMPRODUCT($B30:$E30,$B$50:$E$50)</f>
        <v>0</v>
      </c>
      <c r="E87" s="40">
        <f>SUMPRODUCT($B30:$E30,$B$51:$E$51)</f>
        <v>0</v>
      </c>
      <c r="F87" s="40">
        <f>SUMPRODUCT($B30:$E30,$B$52:$E$52)</f>
        <v>0</v>
      </c>
      <c r="G87" s="40">
        <f>SUMPRODUCT($B30:$E30,$B$53:$E$53)</f>
        <v>0</v>
      </c>
      <c r="H87" s="40">
        <f>SUMPRODUCT($B30:$E30,$B$54:$E$54)</f>
        <v>0</v>
      </c>
      <c r="I87" s="40">
        <f>SUMPRODUCT($B30:$E30,$B$55:$E$55)</f>
        <v>0</v>
      </c>
      <c r="J87" s="17"/>
    </row>
    <row r="88" spans="1:10">
      <c r="A88" s="4" t="s">
        <v>200</v>
      </c>
      <c r="B88" s="40">
        <f>SUMPRODUCT($B31:$E31,$B$48:$E$48)</f>
        <v>0</v>
      </c>
      <c r="C88" s="40">
        <f>SUMPRODUCT($B31:$E31,$B$49:$E$49)</f>
        <v>0</v>
      </c>
      <c r="D88" s="40">
        <f>SUMPRODUCT($B31:$E31,$B$50:$E$50)</f>
        <v>0</v>
      </c>
      <c r="E88" s="40">
        <f>SUMPRODUCT($B31:$E31,$B$51:$E$51)</f>
        <v>0</v>
      </c>
      <c r="F88" s="40">
        <f>SUMPRODUCT($B31:$E31,$B$52:$E$52)</f>
        <v>0</v>
      </c>
      <c r="G88" s="40">
        <f>SUMPRODUCT($B31:$E31,$B$53:$E$53)</f>
        <v>0</v>
      </c>
      <c r="H88" s="40">
        <f>SUMPRODUCT($B31:$E31,$B$54:$E$54)</f>
        <v>0</v>
      </c>
      <c r="I88" s="40">
        <f>SUMPRODUCT($B31:$E31,$B$55:$E$55)</f>
        <v>0</v>
      </c>
      <c r="J88" s="17"/>
    </row>
    <row r="89" spans="1:10">
      <c r="A89" s="4" t="s">
        <v>201</v>
      </c>
      <c r="B89" s="40">
        <f>SUMPRODUCT($B32:$E32,$B$48:$E$48)</f>
        <v>0</v>
      </c>
      <c r="C89" s="40">
        <f>SUMPRODUCT($B32:$E32,$B$49:$E$49)</f>
        <v>0</v>
      </c>
      <c r="D89" s="40">
        <f>SUMPRODUCT($B32:$E32,$B$50:$E$50)</f>
        <v>0</v>
      </c>
      <c r="E89" s="40">
        <f>SUMPRODUCT($B32:$E32,$B$51:$E$51)</f>
        <v>0</v>
      </c>
      <c r="F89" s="40">
        <f>SUMPRODUCT($B32:$E32,$B$52:$E$52)</f>
        <v>0</v>
      </c>
      <c r="G89" s="40">
        <f>SUMPRODUCT($B32:$E32,$B$53:$E$53)</f>
        <v>0</v>
      </c>
      <c r="H89" s="40">
        <f>SUMPRODUCT($B32:$E32,$B$54:$E$54)</f>
        <v>0</v>
      </c>
      <c r="I89" s="40">
        <f>SUMPRODUCT($B32:$E32,$B$55:$E$55)</f>
        <v>0</v>
      </c>
      <c r="J89" s="17"/>
    </row>
    <row r="90" spans="1:10">
      <c r="A90" s="4" t="s">
        <v>202</v>
      </c>
      <c r="B90" s="40">
        <f>SUMPRODUCT($B33:$E33,$B$48:$E$48)</f>
        <v>0</v>
      </c>
      <c r="C90" s="40">
        <f>SUMPRODUCT($B33:$E33,$B$49:$E$49)</f>
        <v>0</v>
      </c>
      <c r="D90" s="40">
        <f>SUMPRODUCT($B33:$E33,$B$50:$E$50)</f>
        <v>0</v>
      </c>
      <c r="E90" s="40">
        <f>SUMPRODUCT($B33:$E33,$B$51:$E$51)</f>
        <v>0</v>
      </c>
      <c r="F90" s="40">
        <f>SUMPRODUCT($B33:$E33,$B$52:$E$52)</f>
        <v>0</v>
      </c>
      <c r="G90" s="40">
        <f>SUMPRODUCT($B33:$E33,$B$53:$E$53)</f>
        <v>0</v>
      </c>
      <c r="H90" s="40">
        <f>SUMPRODUCT($B33:$E33,$B$54:$E$54)</f>
        <v>0</v>
      </c>
      <c r="I90" s="40">
        <f>SUMPRODUCT($B33:$E33,$B$55:$E$55)</f>
        <v>0</v>
      </c>
      <c r="J90" s="17"/>
    </row>
    <row r="91" spans="1:10">
      <c r="A91" s="4" t="s">
        <v>203</v>
      </c>
      <c r="B91" s="40">
        <f>SUMPRODUCT($B34:$E34,$B$48:$E$48)</f>
        <v>0</v>
      </c>
      <c r="C91" s="40">
        <f>SUMPRODUCT($B34:$E34,$B$49:$E$49)</f>
        <v>0</v>
      </c>
      <c r="D91" s="40">
        <f>SUMPRODUCT($B34:$E34,$B$50:$E$50)</f>
        <v>0</v>
      </c>
      <c r="E91" s="40">
        <f>SUMPRODUCT($B34:$E34,$B$51:$E$51)</f>
        <v>0</v>
      </c>
      <c r="F91" s="40">
        <f>SUMPRODUCT($B34:$E34,$B$52:$E$52)</f>
        <v>0</v>
      </c>
      <c r="G91" s="40">
        <f>SUMPRODUCT($B34:$E34,$B$53:$E$53)</f>
        <v>0</v>
      </c>
      <c r="H91" s="40">
        <f>SUMPRODUCT($B34:$E34,$B$54:$E$54)</f>
        <v>0</v>
      </c>
      <c r="I91" s="40">
        <f>SUMPRODUCT($B34:$E34,$B$55:$E$55)</f>
        <v>0</v>
      </c>
      <c r="J91" s="17"/>
    </row>
    <row r="92" spans="1:10">
      <c r="A92" s="4" t="s">
        <v>204</v>
      </c>
      <c r="B92" s="40">
        <f>SUMPRODUCT($B35:$E35,$B$48:$E$48)</f>
        <v>0</v>
      </c>
      <c r="C92" s="40">
        <f>SUMPRODUCT($B35:$E35,$B$49:$E$49)</f>
        <v>0</v>
      </c>
      <c r="D92" s="40">
        <f>SUMPRODUCT($B35:$E35,$B$50:$E$50)</f>
        <v>0</v>
      </c>
      <c r="E92" s="40">
        <f>SUMPRODUCT($B35:$E35,$B$51:$E$51)</f>
        <v>0</v>
      </c>
      <c r="F92" s="40">
        <f>SUMPRODUCT($B35:$E35,$B$52:$E$52)</f>
        <v>0</v>
      </c>
      <c r="G92" s="40">
        <f>SUMPRODUCT($B35:$E35,$B$53:$E$53)</f>
        <v>0</v>
      </c>
      <c r="H92" s="40">
        <f>SUMPRODUCT($B35:$E35,$B$54:$E$54)</f>
        <v>0</v>
      </c>
      <c r="I92" s="40">
        <f>SUMPRODUCT($B35:$E35,$B$55:$E$55)</f>
        <v>0</v>
      </c>
      <c r="J92" s="17"/>
    </row>
    <row r="93" spans="1:10">
      <c r="A93" s="4" t="s">
        <v>212</v>
      </c>
      <c r="B93" s="40">
        <f>SUMPRODUCT($B36:$E36,$B$48:$E$48)</f>
        <v>0</v>
      </c>
      <c r="C93" s="40">
        <f>SUMPRODUCT($B36:$E36,$B$49:$E$49)</f>
        <v>0</v>
      </c>
      <c r="D93" s="40">
        <f>SUMPRODUCT($B36:$E36,$B$50:$E$50)</f>
        <v>0</v>
      </c>
      <c r="E93" s="40">
        <f>SUMPRODUCT($B36:$E36,$B$51:$E$51)</f>
        <v>0</v>
      </c>
      <c r="F93" s="40">
        <f>SUMPRODUCT($B36:$E36,$B$52:$E$52)</f>
        <v>0</v>
      </c>
      <c r="G93" s="40">
        <f>SUMPRODUCT($B36:$E36,$B$53:$E$53)</f>
        <v>0</v>
      </c>
      <c r="H93" s="40">
        <f>SUMPRODUCT($B36:$E36,$B$54:$E$54)</f>
        <v>0</v>
      </c>
      <c r="I93" s="40">
        <f>SUMPRODUCT($B36:$E36,$B$55:$E$55)</f>
        <v>0</v>
      </c>
      <c r="J93" s="17"/>
    </row>
    <row r="94" spans="1:10">
      <c r="A94" s="4" t="s">
        <v>213</v>
      </c>
      <c r="B94" s="40">
        <f>SUMPRODUCT($B37:$E37,$B$48:$E$48)</f>
        <v>0</v>
      </c>
      <c r="C94" s="40">
        <f>SUMPRODUCT($B37:$E37,$B$49:$E$49)</f>
        <v>0</v>
      </c>
      <c r="D94" s="40">
        <f>SUMPRODUCT($B37:$E37,$B$50:$E$50)</f>
        <v>0</v>
      </c>
      <c r="E94" s="40">
        <f>SUMPRODUCT($B37:$E37,$B$51:$E$51)</f>
        <v>0</v>
      </c>
      <c r="F94" s="40">
        <f>SUMPRODUCT($B37:$E37,$B$52:$E$52)</f>
        <v>0</v>
      </c>
      <c r="G94" s="40">
        <f>SUMPRODUCT($B37:$E37,$B$53:$E$53)</f>
        <v>0</v>
      </c>
      <c r="H94" s="40">
        <f>SUMPRODUCT($B37:$E37,$B$54:$E$54)</f>
        <v>0</v>
      </c>
      <c r="I94" s="40">
        <f>SUMPRODUCT($B37:$E37,$B$55:$E$55)</f>
        <v>0</v>
      </c>
      <c r="J94" s="17"/>
    </row>
    <row r="95" spans="1:10">
      <c r="A95" s="4" t="s">
        <v>214</v>
      </c>
      <c r="B95" s="40">
        <f>SUMPRODUCT($B38:$E38,$B$48:$E$48)</f>
        <v>0</v>
      </c>
      <c r="C95" s="40">
        <f>SUMPRODUCT($B38:$E38,$B$49:$E$49)</f>
        <v>0</v>
      </c>
      <c r="D95" s="40">
        <f>SUMPRODUCT($B38:$E38,$B$50:$E$50)</f>
        <v>0</v>
      </c>
      <c r="E95" s="40">
        <f>SUMPRODUCT($B38:$E38,$B$51:$E$51)</f>
        <v>0</v>
      </c>
      <c r="F95" s="40">
        <f>SUMPRODUCT($B38:$E38,$B$52:$E$52)</f>
        <v>0</v>
      </c>
      <c r="G95" s="40">
        <f>SUMPRODUCT($B38:$E38,$B$53:$E$53)</f>
        <v>0</v>
      </c>
      <c r="H95" s="40">
        <f>SUMPRODUCT($B38:$E38,$B$54:$E$54)</f>
        <v>0</v>
      </c>
      <c r="I95" s="40">
        <f>SUMPRODUCT($B38:$E38,$B$55:$E$55)</f>
        <v>0</v>
      </c>
      <c r="J95" s="17"/>
    </row>
    <row r="96" spans="1:10">
      <c r="A96" s="4" t="s">
        <v>215</v>
      </c>
      <c r="B96" s="40">
        <f>SUMPRODUCT($B39:$E39,$B$48:$E$48)</f>
        <v>0</v>
      </c>
      <c r="C96" s="40">
        <f>SUMPRODUCT($B39:$E39,$B$49:$E$49)</f>
        <v>0</v>
      </c>
      <c r="D96" s="40">
        <f>SUMPRODUCT($B39:$E39,$B$50:$E$50)</f>
        <v>0</v>
      </c>
      <c r="E96" s="40">
        <f>SUMPRODUCT($B39:$E39,$B$51:$E$51)</f>
        <v>0</v>
      </c>
      <c r="F96" s="40">
        <f>SUMPRODUCT($B39:$E39,$B$52:$E$52)</f>
        <v>0</v>
      </c>
      <c r="G96" s="40">
        <f>SUMPRODUCT($B39:$E39,$B$53:$E$53)</f>
        <v>0</v>
      </c>
      <c r="H96" s="40">
        <f>SUMPRODUCT($B39:$E39,$B$54:$E$54)</f>
        <v>0</v>
      </c>
      <c r="I96" s="40">
        <f>SUMPRODUCT($B39:$E39,$B$55:$E$55)</f>
        <v>0</v>
      </c>
      <c r="J96" s="17"/>
    </row>
    <row r="98" spans="1:20" ht="21" customHeight="1">
      <c r="A98" s="1" t="s">
        <v>1479</v>
      </c>
    </row>
    <row r="99" spans="1:20">
      <c r="A99" s="3" t="s">
        <v>546</v>
      </c>
    </row>
    <row r="100" spans="1:20">
      <c r="A100" s="3" t="s">
        <v>1480</v>
      </c>
    </row>
    <row r="101" spans="1:20">
      <c r="A101" s="3" t="s">
        <v>1481</v>
      </c>
    </row>
    <row r="102" spans="1:20">
      <c r="A102" s="31" t="s">
        <v>1482</v>
      </c>
    </row>
    <row r="103" spans="1:20">
      <c r="A103" s="3" t="s">
        <v>641</v>
      </c>
    </row>
    <row r="105" spans="1:20">
      <c r="B105" s="15" t="s">
        <v>153</v>
      </c>
      <c r="C105" s="15" t="s">
        <v>330</v>
      </c>
      <c r="D105" s="15" t="s">
        <v>331</v>
      </c>
      <c r="E105" s="15" t="s">
        <v>332</v>
      </c>
      <c r="F105" s="15" t="s">
        <v>333</v>
      </c>
      <c r="G105" s="15" t="s">
        <v>334</v>
      </c>
      <c r="H105" s="15" t="s">
        <v>335</v>
      </c>
      <c r="I105" s="15" t="s">
        <v>336</v>
      </c>
      <c r="J105" s="15" t="s">
        <v>337</v>
      </c>
      <c r="K105" s="15" t="s">
        <v>318</v>
      </c>
      <c r="L105" s="15" t="s">
        <v>1395</v>
      </c>
      <c r="M105" s="15" t="s">
        <v>1396</v>
      </c>
      <c r="N105" s="15" t="s">
        <v>1397</v>
      </c>
      <c r="O105" s="15" t="s">
        <v>1398</v>
      </c>
      <c r="P105" s="15" t="s">
        <v>1399</v>
      </c>
      <c r="Q105" s="15" t="s">
        <v>1400</v>
      </c>
      <c r="R105" s="15" t="s">
        <v>1401</v>
      </c>
      <c r="S105" s="15" t="s">
        <v>1402</v>
      </c>
    </row>
    <row r="106" spans="1:20">
      <c r="A106" s="4" t="s">
        <v>185</v>
      </c>
      <c r="B106" s="35">
        <v>0</v>
      </c>
      <c r="C106" s="41">
        <f>$B64</f>
        <v>0</v>
      </c>
      <c r="D106" s="41">
        <f>$C64</f>
        <v>0</v>
      </c>
      <c r="E106" s="41">
        <f>$D64</f>
        <v>0</v>
      </c>
      <c r="F106" s="41">
        <f>$E64</f>
        <v>0</v>
      </c>
      <c r="G106" s="41">
        <f>$F64</f>
        <v>0</v>
      </c>
      <c r="H106" s="41">
        <f>$G64</f>
        <v>0</v>
      </c>
      <c r="I106" s="41">
        <f>$H64</f>
        <v>0</v>
      </c>
      <c r="J106" s="41">
        <f>$I64</f>
        <v>0</v>
      </c>
      <c r="K106" s="35">
        <v>0</v>
      </c>
      <c r="L106" s="35">
        <v>0</v>
      </c>
      <c r="M106" s="35">
        <v>0</v>
      </c>
      <c r="N106" s="35">
        <v>0</v>
      </c>
      <c r="O106" s="35">
        <v>0</v>
      </c>
      <c r="P106" s="35">
        <v>0</v>
      </c>
      <c r="Q106" s="35">
        <v>0</v>
      </c>
      <c r="R106" s="35">
        <v>0</v>
      </c>
      <c r="S106" s="35">
        <v>0</v>
      </c>
      <c r="T106" s="17"/>
    </row>
    <row r="107" spans="1:20">
      <c r="A107" s="4" t="s">
        <v>186</v>
      </c>
      <c r="B107" s="35">
        <v>0</v>
      </c>
      <c r="C107" s="41">
        <f>$B65</f>
        <v>0</v>
      </c>
      <c r="D107" s="41">
        <f>$C65</f>
        <v>0</v>
      </c>
      <c r="E107" s="41">
        <f>$D65</f>
        <v>0</v>
      </c>
      <c r="F107" s="41">
        <f>$E65</f>
        <v>0</v>
      </c>
      <c r="G107" s="41">
        <f>$F65</f>
        <v>0</v>
      </c>
      <c r="H107" s="41">
        <f>$G65</f>
        <v>0</v>
      </c>
      <c r="I107" s="41">
        <f>$H65</f>
        <v>0</v>
      </c>
      <c r="J107" s="41">
        <f>$I65</f>
        <v>0</v>
      </c>
      <c r="K107" s="35">
        <v>0</v>
      </c>
      <c r="L107" s="35">
        <v>0</v>
      </c>
      <c r="M107" s="35">
        <v>0</v>
      </c>
      <c r="N107" s="35">
        <v>0</v>
      </c>
      <c r="O107" s="35">
        <v>0</v>
      </c>
      <c r="P107" s="35">
        <v>0</v>
      </c>
      <c r="Q107" s="35">
        <v>0</v>
      </c>
      <c r="R107" s="35">
        <v>0</v>
      </c>
      <c r="S107" s="35">
        <v>0</v>
      </c>
      <c r="T107" s="17"/>
    </row>
    <row r="108" spans="1:20">
      <c r="A108" s="4" t="s">
        <v>223</v>
      </c>
      <c r="B108" s="35">
        <v>0</v>
      </c>
      <c r="C108" s="41">
        <f>$B66</f>
        <v>0</v>
      </c>
      <c r="D108" s="41">
        <f>$C66</f>
        <v>0</v>
      </c>
      <c r="E108" s="41">
        <f>$D66</f>
        <v>0</v>
      </c>
      <c r="F108" s="41">
        <f>$E66</f>
        <v>0</v>
      </c>
      <c r="G108" s="41">
        <f>$F66</f>
        <v>0</v>
      </c>
      <c r="H108" s="41">
        <f>$G66</f>
        <v>0</v>
      </c>
      <c r="I108" s="41">
        <f>$H66</f>
        <v>0</v>
      </c>
      <c r="J108" s="41">
        <f>$I66</f>
        <v>0</v>
      </c>
      <c r="K108" s="35">
        <v>0</v>
      </c>
      <c r="L108" s="35">
        <v>0</v>
      </c>
      <c r="M108" s="35">
        <v>0</v>
      </c>
      <c r="N108" s="35">
        <v>0</v>
      </c>
      <c r="O108" s="35">
        <v>0</v>
      </c>
      <c r="P108" s="35">
        <v>0</v>
      </c>
      <c r="Q108" s="35">
        <v>0</v>
      </c>
      <c r="R108" s="35">
        <v>0</v>
      </c>
      <c r="S108" s="35">
        <v>0</v>
      </c>
      <c r="T108" s="17"/>
    </row>
    <row r="109" spans="1:20">
      <c r="A109" s="4" t="s">
        <v>187</v>
      </c>
      <c r="B109" s="35">
        <v>0</v>
      </c>
      <c r="C109" s="41">
        <f>$B67</f>
        <v>0</v>
      </c>
      <c r="D109" s="41">
        <f>$C67</f>
        <v>0</v>
      </c>
      <c r="E109" s="41">
        <f>$D67</f>
        <v>0</v>
      </c>
      <c r="F109" s="41">
        <f>$E67</f>
        <v>0</v>
      </c>
      <c r="G109" s="41">
        <f>$F67</f>
        <v>0</v>
      </c>
      <c r="H109" s="41">
        <f>$G67</f>
        <v>0</v>
      </c>
      <c r="I109" s="41">
        <f>$H67</f>
        <v>0</v>
      </c>
      <c r="J109" s="41">
        <f>$I67</f>
        <v>0</v>
      </c>
      <c r="K109" s="35">
        <v>0</v>
      </c>
      <c r="L109" s="35">
        <v>0</v>
      </c>
      <c r="M109" s="35">
        <v>0</v>
      </c>
      <c r="N109" s="35">
        <v>0</v>
      </c>
      <c r="O109" s="35">
        <v>0</v>
      </c>
      <c r="P109" s="35">
        <v>0</v>
      </c>
      <c r="Q109" s="35">
        <v>0</v>
      </c>
      <c r="R109" s="35">
        <v>0</v>
      </c>
      <c r="S109" s="35">
        <v>0</v>
      </c>
      <c r="T109" s="17"/>
    </row>
    <row r="110" spans="1:20">
      <c r="A110" s="4" t="s">
        <v>188</v>
      </c>
      <c r="B110" s="35">
        <v>0</v>
      </c>
      <c r="C110" s="41">
        <f>$B68</f>
        <v>0</v>
      </c>
      <c r="D110" s="41">
        <f>$C68</f>
        <v>0</v>
      </c>
      <c r="E110" s="41">
        <f>$D68</f>
        <v>0</v>
      </c>
      <c r="F110" s="41">
        <f>$E68</f>
        <v>0</v>
      </c>
      <c r="G110" s="41">
        <f>$F68</f>
        <v>0</v>
      </c>
      <c r="H110" s="41">
        <f>$G68</f>
        <v>0</v>
      </c>
      <c r="I110" s="41">
        <f>$H68</f>
        <v>0</v>
      </c>
      <c r="J110" s="41">
        <f>$I68</f>
        <v>0</v>
      </c>
      <c r="K110" s="35">
        <v>0</v>
      </c>
      <c r="L110" s="35">
        <v>0</v>
      </c>
      <c r="M110" s="35">
        <v>0</v>
      </c>
      <c r="N110" s="35">
        <v>0</v>
      </c>
      <c r="O110" s="35">
        <v>0</v>
      </c>
      <c r="P110" s="35">
        <v>0</v>
      </c>
      <c r="Q110" s="35">
        <v>0</v>
      </c>
      <c r="R110" s="35">
        <v>0</v>
      </c>
      <c r="S110" s="35">
        <v>0</v>
      </c>
      <c r="T110" s="17"/>
    </row>
    <row r="111" spans="1:20">
      <c r="A111" s="4" t="s">
        <v>224</v>
      </c>
      <c r="B111" s="35">
        <v>0</v>
      </c>
      <c r="C111" s="41">
        <f>$B69</f>
        <v>0</v>
      </c>
      <c r="D111" s="41">
        <f>$C69</f>
        <v>0</v>
      </c>
      <c r="E111" s="41">
        <f>$D69</f>
        <v>0</v>
      </c>
      <c r="F111" s="41">
        <f>$E69</f>
        <v>0</v>
      </c>
      <c r="G111" s="41">
        <f>$F69</f>
        <v>0</v>
      </c>
      <c r="H111" s="41">
        <f>$G69</f>
        <v>0</v>
      </c>
      <c r="I111" s="41">
        <f>$H69</f>
        <v>0</v>
      </c>
      <c r="J111" s="41">
        <f>$I69</f>
        <v>0</v>
      </c>
      <c r="K111" s="35">
        <v>0</v>
      </c>
      <c r="L111" s="35">
        <v>0</v>
      </c>
      <c r="M111" s="35">
        <v>0</v>
      </c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17"/>
    </row>
    <row r="112" spans="1:20">
      <c r="A112" s="4" t="s">
        <v>189</v>
      </c>
      <c r="B112" s="35">
        <v>0</v>
      </c>
      <c r="C112" s="41">
        <f>$B70</f>
        <v>0</v>
      </c>
      <c r="D112" s="41">
        <f>$C70</f>
        <v>0</v>
      </c>
      <c r="E112" s="41">
        <f>$D70</f>
        <v>0</v>
      </c>
      <c r="F112" s="41">
        <f>$E70</f>
        <v>0</v>
      </c>
      <c r="G112" s="41">
        <f>$F70</f>
        <v>0</v>
      </c>
      <c r="H112" s="41">
        <f>$G70</f>
        <v>0</v>
      </c>
      <c r="I112" s="41">
        <f>$H70</f>
        <v>0</v>
      </c>
      <c r="J112" s="41">
        <f>$I70</f>
        <v>0</v>
      </c>
      <c r="K112" s="35">
        <v>0</v>
      </c>
      <c r="L112" s="35">
        <v>0</v>
      </c>
      <c r="M112" s="35">
        <v>0</v>
      </c>
      <c r="N112" s="35">
        <v>0</v>
      </c>
      <c r="O112" s="35">
        <v>0</v>
      </c>
      <c r="P112" s="35">
        <v>0</v>
      </c>
      <c r="Q112" s="35">
        <v>0</v>
      </c>
      <c r="R112" s="35">
        <v>0</v>
      </c>
      <c r="S112" s="35">
        <v>0</v>
      </c>
      <c r="T112" s="17"/>
    </row>
    <row r="113" spans="1:20">
      <c r="A113" s="4" t="s">
        <v>190</v>
      </c>
      <c r="B113" s="35">
        <v>0</v>
      </c>
      <c r="C113" s="41">
        <f>$B71</f>
        <v>0</v>
      </c>
      <c r="D113" s="41">
        <f>$C71</f>
        <v>0</v>
      </c>
      <c r="E113" s="41">
        <f>$D71</f>
        <v>0</v>
      </c>
      <c r="F113" s="41">
        <f>$E71</f>
        <v>0</v>
      </c>
      <c r="G113" s="41">
        <f>$F71</f>
        <v>0</v>
      </c>
      <c r="H113" s="41">
        <f>$G71</f>
        <v>0</v>
      </c>
      <c r="I113" s="41">
        <f>$H71</f>
        <v>0</v>
      </c>
      <c r="J113" s="41">
        <f>$I71</f>
        <v>0</v>
      </c>
      <c r="K113" s="35">
        <v>0</v>
      </c>
      <c r="L113" s="35">
        <v>0</v>
      </c>
      <c r="M113" s="35">
        <v>0</v>
      </c>
      <c r="N113" s="35">
        <v>0</v>
      </c>
      <c r="O113" s="35">
        <v>0</v>
      </c>
      <c r="P113" s="35">
        <v>0</v>
      </c>
      <c r="Q113" s="35">
        <v>0</v>
      </c>
      <c r="R113" s="35">
        <v>0</v>
      </c>
      <c r="S113" s="35">
        <v>0</v>
      </c>
      <c r="T113" s="17"/>
    </row>
    <row r="114" spans="1:20">
      <c r="A114" s="4" t="s">
        <v>210</v>
      </c>
      <c r="B114" s="35">
        <v>0</v>
      </c>
      <c r="C114" s="41">
        <f>$B72</f>
        <v>0</v>
      </c>
      <c r="D114" s="41">
        <f>$C72</f>
        <v>0</v>
      </c>
      <c r="E114" s="41">
        <f>$D72</f>
        <v>0</v>
      </c>
      <c r="F114" s="41">
        <f>$E72</f>
        <v>0</v>
      </c>
      <c r="G114" s="41">
        <f>$F72</f>
        <v>0</v>
      </c>
      <c r="H114" s="41">
        <f>$G72</f>
        <v>0</v>
      </c>
      <c r="I114" s="41">
        <f>$H72</f>
        <v>0</v>
      </c>
      <c r="J114" s="41">
        <f>$I72</f>
        <v>0</v>
      </c>
      <c r="K114" s="35">
        <v>0</v>
      </c>
      <c r="L114" s="35">
        <v>0</v>
      </c>
      <c r="M114" s="35">
        <v>0</v>
      </c>
      <c r="N114" s="35">
        <v>0</v>
      </c>
      <c r="O114" s="35">
        <v>0</v>
      </c>
      <c r="P114" s="35">
        <v>0</v>
      </c>
      <c r="Q114" s="35">
        <v>0</v>
      </c>
      <c r="R114" s="35">
        <v>0</v>
      </c>
      <c r="S114" s="35">
        <v>0</v>
      </c>
      <c r="T114" s="17"/>
    </row>
    <row r="115" spans="1:20">
      <c r="A115" s="4" t="s">
        <v>191</v>
      </c>
      <c r="B115" s="35">
        <v>0</v>
      </c>
      <c r="C115" s="41">
        <f>$B73</f>
        <v>0</v>
      </c>
      <c r="D115" s="41">
        <f>$C73</f>
        <v>0</v>
      </c>
      <c r="E115" s="41">
        <f>$D73</f>
        <v>0</v>
      </c>
      <c r="F115" s="41">
        <f>$E73</f>
        <v>0</v>
      </c>
      <c r="G115" s="41">
        <f>$F73</f>
        <v>0</v>
      </c>
      <c r="H115" s="41">
        <f>$G73</f>
        <v>0</v>
      </c>
      <c r="I115" s="41">
        <f>$H73</f>
        <v>0</v>
      </c>
      <c r="J115" s="41">
        <f>$I73</f>
        <v>0</v>
      </c>
      <c r="K115" s="35">
        <v>0</v>
      </c>
      <c r="L115" s="35">
        <v>0</v>
      </c>
      <c r="M115" s="35">
        <v>0</v>
      </c>
      <c r="N115" s="35">
        <v>0</v>
      </c>
      <c r="O115" s="35">
        <v>0</v>
      </c>
      <c r="P115" s="35">
        <v>0</v>
      </c>
      <c r="Q115" s="35">
        <v>0</v>
      </c>
      <c r="R115" s="35">
        <v>0</v>
      </c>
      <c r="S115" s="35">
        <v>0</v>
      </c>
      <c r="T115" s="17"/>
    </row>
    <row r="116" spans="1:20">
      <c r="A116" s="4" t="s">
        <v>192</v>
      </c>
      <c r="B116" s="35">
        <v>0</v>
      </c>
      <c r="C116" s="41">
        <f>$B74</f>
        <v>0</v>
      </c>
      <c r="D116" s="41">
        <f>$C74</f>
        <v>0</v>
      </c>
      <c r="E116" s="41">
        <f>$D74</f>
        <v>0</v>
      </c>
      <c r="F116" s="41">
        <f>$E74</f>
        <v>0</v>
      </c>
      <c r="G116" s="41">
        <f>$F74</f>
        <v>0</v>
      </c>
      <c r="H116" s="41">
        <f>$G74</f>
        <v>0</v>
      </c>
      <c r="I116" s="41">
        <f>$H74</f>
        <v>0</v>
      </c>
      <c r="J116" s="41">
        <f>$I74</f>
        <v>0</v>
      </c>
      <c r="K116" s="35">
        <v>0</v>
      </c>
      <c r="L116" s="35">
        <v>0</v>
      </c>
      <c r="M116" s="35">
        <v>0</v>
      </c>
      <c r="N116" s="35">
        <v>0</v>
      </c>
      <c r="O116" s="35">
        <v>0</v>
      </c>
      <c r="P116" s="35">
        <v>0</v>
      </c>
      <c r="Q116" s="35">
        <v>0</v>
      </c>
      <c r="R116" s="35">
        <v>0</v>
      </c>
      <c r="S116" s="35">
        <v>0</v>
      </c>
      <c r="T116" s="17"/>
    </row>
    <row r="117" spans="1:20">
      <c r="A117" s="4" t="s">
        <v>193</v>
      </c>
      <c r="B117" s="35">
        <v>0</v>
      </c>
      <c r="C117" s="41">
        <f>$B75</f>
        <v>0</v>
      </c>
      <c r="D117" s="41">
        <f>$C75</f>
        <v>0</v>
      </c>
      <c r="E117" s="41">
        <f>$D75</f>
        <v>0</v>
      </c>
      <c r="F117" s="41">
        <f>$E75</f>
        <v>0</v>
      </c>
      <c r="G117" s="41">
        <f>$F75</f>
        <v>0</v>
      </c>
      <c r="H117" s="41">
        <f>$G75</f>
        <v>0</v>
      </c>
      <c r="I117" s="41">
        <f>$H75</f>
        <v>0</v>
      </c>
      <c r="J117" s="41">
        <f>$I75</f>
        <v>0</v>
      </c>
      <c r="K117" s="35">
        <v>0</v>
      </c>
      <c r="L117" s="35">
        <v>0</v>
      </c>
      <c r="M117" s="35">
        <v>0</v>
      </c>
      <c r="N117" s="35">
        <v>0</v>
      </c>
      <c r="O117" s="35">
        <v>0</v>
      </c>
      <c r="P117" s="35">
        <v>0</v>
      </c>
      <c r="Q117" s="35">
        <v>0</v>
      </c>
      <c r="R117" s="35">
        <v>0</v>
      </c>
      <c r="S117" s="35">
        <v>0</v>
      </c>
      <c r="T117" s="17"/>
    </row>
    <row r="118" spans="1:20">
      <c r="A118" s="4" t="s">
        <v>194</v>
      </c>
      <c r="B118" s="35">
        <v>0</v>
      </c>
      <c r="C118" s="41">
        <f>$B76</f>
        <v>0</v>
      </c>
      <c r="D118" s="41">
        <f>$C76</f>
        <v>0</v>
      </c>
      <c r="E118" s="41">
        <f>$D76</f>
        <v>0</v>
      </c>
      <c r="F118" s="41">
        <f>$E76</f>
        <v>0</v>
      </c>
      <c r="G118" s="41">
        <f>$F76</f>
        <v>0</v>
      </c>
      <c r="H118" s="41">
        <f>$G76</f>
        <v>0</v>
      </c>
      <c r="I118" s="41">
        <f>$H76</f>
        <v>0</v>
      </c>
      <c r="J118" s="41">
        <f>$I76</f>
        <v>0</v>
      </c>
      <c r="K118" s="35">
        <v>0</v>
      </c>
      <c r="L118" s="35">
        <v>0</v>
      </c>
      <c r="M118" s="35">
        <v>0</v>
      </c>
      <c r="N118" s="35">
        <v>0</v>
      </c>
      <c r="O118" s="35">
        <v>0</v>
      </c>
      <c r="P118" s="35">
        <v>0</v>
      </c>
      <c r="Q118" s="35">
        <v>0</v>
      </c>
      <c r="R118" s="35">
        <v>0</v>
      </c>
      <c r="S118" s="35">
        <v>0</v>
      </c>
      <c r="T118" s="17"/>
    </row>
    <row r="119" spans="1:20">
      <c r="A119" s="4" t="s">
        <v>211</v>
      </c>
      <c r="B119" s="35">
        <v>0</v>
      </c>
      <c r="C119" s="41">
        <f>$B77</f>
        <v>0</v>
      </c>
      <c r="D119" s="41">
        <f>$C77</f>
        <v>0</v>
      </c>
      <c r="E119" s="41">
        <f>$D77</f>
        <v>0</v>
      </c>
      <c r="F119" s="41">
        <f>$E77</f>
        <v>0</v>
      </c>
      <c r="G119" s="41">
        <f>$F77</f>
        <v>0</v>
      </c>
      <c r="H119" s="41">
        <f>$G77</f>
        <v>0</v>
      </c>
      <c r="I119" s="41">
        <f>$H77</f>
        <v>0</v>
      </c>
      <c r="J119" s="41">
        <f>$I77</f>
        <v>0</v>
      </c>
      <c r="K119" s="35">
        <v>0</v>
      </c>
      <c r="L119" s="35">
        <v>0</v>
      </c>
      <c r="M119" s="35">
        <v>0</v>
      </c>
      <c r="N119" s="35">
        <v>0</v>
      </c>
      <c r="O119" s="35">
        <v>0</v>
      </c>
      <c r="P119" s="35">
        <v>0</v>
      </c>
      <c r="Q119" s="35">
        <v>0</v>
      </c>
      <c r="R119" s="35">
        <v>0</v>
      </c>
      <c r="S119" s="35">
        <v>0</v>
      </c>
      <c r="T119" s="17"/>
    </row>
    <row r="120" spans="1:20">
      <c r="A120" s="4" t="s">
        <v>225</v>
      </c>
      <c r="B120" s="35">
        <v>0</v>
      </c>
      <c r="C120" s="41">
        <f>$B78</f>
        <v>0</v>
      </c>
      <c r="D120" s="41">
        <f>$C78</f>
        <v>0</v>
      </c>
      <c r="E120" s="41">
        <f>$D78</f>
        <v>0</v>
      </c>
      <c r="F120" s="41">
        <f>$E78</f>
        <v>0</v>
      </c>
      <c r="G120" s="41">
        <f>$F78</f>
        <v>0</v>
      </c>
      <c r="H120" s="41">
        <f>$G78</f>
        <v>0</v>
      </c>
      <c r="I120" s="41">
        <f>$H78</f>
        <v>0</v>
      </c>
      <c r="J120" s="41">
        <f>$I78</f>
        <v>0</v>
      </c>
      <c r="K120" s="35">
        <v>0</v>
      </c>
      <c r="L120" s="35">
        <v>0</v>
      </c>
      <c r="M120" s="35">
        <v>0</v>
      </c>
      <c r="N120" s="35">
        <v>0</v>
      </c>
      <c r="O120" s="35">
        <v>0</v>
      </c>
      <c r="P120" s="35">
        <v>0</v>
      </c>
      <c r="Q120" s="35">
        <v>0</v>
      </c>
      <c r="R120" s="35">
        <v>0</v>
      </c>
      <c r="S120" s="35">
        <v>0</v>
      </c>
      <c r="T120" s="17"/>
    </row>
    <row r="121" spans="1:20">
      <c r="A121" s="4" t="s">
        <v>226</v>
      </c>
      <c r="B121" s="35">
        <v>0</v>
      </c>
      <c r="C121" s="41">
        <f>$B79</f>
        <v>0</v>
      </c>
      <c r="D121" s="41">
        <f>$C79</f>
        <v>0</v>
      </c>
      <c r="E121" s="41">
        <f>$D79</f>
        <v>0</v>
      </c>
      <c r="F121" s="41">
        <f>$E79</f>
        <v>0</v>
      </c>
      <c r="G121" s="41">
        <f>$F79</f>
        <v>0</v>
      </c>
      <c r="H121" s="41">
        <f>$G79</f>
        <v>0</v>
      </c>
      <c r="I121" s="41">
        <f>$H79</f>
        <v>0</v>
      </c>
      <c r="J121" s="41">
        <f>$I79</f>
        <v>0</v>
      </c>
      <c r="K121" s="35">
        <v>0</v>
      </c>
      <c r="L121" s="35">
        <v>0</v>
      </c>
      <c r="M121" s="35">
        <v>0</v>
      </c>
      <c r="N121" s="35">
        <v>0</v>
      </c>
      <c r="O121" s="35">
        <v>0</v>
      </c>
      <c r="P121" s="35">
        <v>0</v>
      </c>
      <c r="Q121" s="35">
        <v>0</v>
      </c>
      <c r="R121" s="35">
        <v>0</v>
      </c>
      <c r="S121" s="35">
        <v>0</v>
      </c>
      <c r="T121" s="17"/>
    </row>
    <row r="122" spans="1:20">
      <c r="A122" s="4" t="s">
        <v>227</v>
      </c>
      <c r="B122" s="35">
        <v>0</v>
      </c>
      <c r="C122" s="41">
        <f>$B80</f>
        <v>0</v>
      </c>
      <c r="D122" s="41">
        <f>$C80</f>
        <v>0</v>
      </c>
      <c r="E122" s="41">
        <f>$D80</f>
        <v>0</v>
      </c>
      <c r="F122" s="41">
        <f>$E80</f>
        <v>0</v>
      </c>
      <c r="G122" s="41">
        <f>$F80</f>
        <v>0</v>
      </c>
      <c r="H122" s="41">
        <f>$G80</f>
        <v>0</v>
      </c>
      <c r="I122" s="41">
        <f>$H80</f>
        <v>0</v>
      </c>
      <c r="J122" s="41">
        <f>$I80</f>
        <v>0</v>
      </c>
      <c r="K122" s="35">
        <v>0</v>
      </c>
      <c r="L122" s="35">
        <v>0</v>
      </c>
      <c r="M122" s="35">
        <v>0</v>
      </c>
      <c r="N122" s="35">
        <v>0</v>
      </c>
      <c r="O122" s="35">
        <v>0</v>
      </c>
      <c r="P122" s="35">
        <v>0</v>
      </c>
      <c r="Q122" s="35">
        <v>0</v>
      </c>
      <c r="R122" s="35">
        <v>0</v>
      </c>
      <c r="S122" s="35">
        <v>0</v>
      </c>
      <c r="T122" s="17"/>
    </row>
    <row r="123" spans="1:20">
      <c r="A123" s="4" t="s">
        <v>228</v>
      </c>
      <c r="B123" s="35">
        <v>0</v>
      </c>
      <c r="C123" s="41">
        <f>$B81</f>
        <v>0</v>
      </c>
      <c r="D123" s="41">
        <f>$C81</f>
        <v>0</v>
      </c>
      <c r="E123" s="41">
        <f>$D81</f>
        <v>0</v>
      </c>
      <c r="F123" s="41">
        <f>$E81</f>
        <v>0</v>
      </c>
      <c r="G123" s="41">
        <f>$F81</f>
        <v>0</v>
      </c>
      <c r="H123" s="41">
        <f>$G81</f>
        <v>0</v>
      </c>
      <c r="I123" s="41">
        <f>$H81</f>
        <v>0</v>
      </c>
      <c r="J123" s="41">
        <f>$I81</f>
        <v>0</v>
      </c>
      <c r="K123" s="35">
        <v>0</v>
      </c>
      <c r="L123" s="35">
        <v>0</v>
      </c>
      <c r="M123" s="35">
        <v>0</v>
      </c>
      <c r="N123" s="35">
        <v>0</v>
      </c>
      <c r="O123" s="35">
        <v>0</v>
      </c>
      <c r="P123" s="35">
        <v>0</v>
      </c>
      <c r="Q123" s="35">
        <v>0</v>
      </c>
      <c r="R123" s="35">
        <v>0</v>
      </c>
      <c r="S123" s="35">
        <v>0</v>
      </c>
      <c r="T123" s="17"/>
    </row>
    <row r="124" spans="1:20">
      <c r="A124" s="4" t="s">
        <v>229</v>
      </c>
      <c r="B124" s="35">
        <v>0</v>
      </c>
      <c r="C124" s="41">
        <f>$B82</f>
        <v>0</v>
      </c>
      <c r="D124" s="41">
        <f>$C82</f>
        <v>0</v>
      </c>
      <c r="E124" s="41">
        <f>$D82</f>
        <v>0</v>
      </c>
      <c r="F124" s="41">
        <f>$E82</f>
        <v>0</v>
      </c>
      <c r="G124" s="41">
        <f>$F82</f>
        <v>0</v>
      </c>
      <c r="H124" s="41">
        <f>$G82</f>
        <v>0</v>
      </c>
      <c r="I124" s="41">
        <f>$H82</f>
        <v>0</v>
      </c>
      <c r="J124" s="41">
        <f>$I82</f>
        <v>0</v>
      </c>
      <c r="K124" s="35">
        <v>0</v>
      </c>
      <c r="L124" s="35">
        <v>0</v>
      </c>
      <c r="M124" s="35">
        <v>0</v>
      </c>
      <c r="N124" s="35">
        <v>0</v>
      </c>
      <c r="O124" s="35">
        <v>0</v>
      </c>
      <c r="P124" s="35">
        <v>0</v>
      </c>
      <c r="Q124" s="35">
        <v>0</v>
      </c>
      <c r="R124" s="35">
        <v>0</v>
      </c>
      <c r="S124" s="35">
        <v>0</v>
      </c>
      <c r="T124" s="17"/>
    </row>
    <row r="125" spans="1:20">
      <c r="A125" s="4" t="s">
        <v>195</v>
      </c>
      <c r="B125" s="35">
        <v>0</v>
      </c>
      <c r="C125" s="41">
        <f>$B83</f>
        <v>0</v>
      </c>
      <c r="D125" s="41">
        <f>$C83</f>
        <v>0</v>
      </c>
      <c r="E125" s="41">
        <f>$D83</f>
        <v>0</v>
      </c>
      <c r="F125" s="41">
        <f>$E83</f>
        <v>0</v>
      </c>
      <c r="G125" s="41">
        <f>$F83</f>
        <v>0</v>
      </c>
      <c r="H125" s="41">
        <f>$G83</f>
        <v>0</v>
      </c>
      <c r="I125" s="41">
        <f>$H83</f>
        <v>0</v>
      </c>
      <c r="J125" s="41">
        <f>$I83</f>
        <v>0</v>
      </c>
      <c r="K125" s="35">
        <v>0</v>
      </c>
      <c r="L125" s="35">
        <v>0</v>
      </c>
      <c r="M125" s="35">
        <v>0</v>
      </c>
      <c r="N125" s="35">
        <v>0</v>
      </c>
      <c r="O125" s="35">
        <v>0</v>
      </c>
      <c r="P125" s="35">
        <v>0</v>
      </c>
      <c r="Q125" s="35">
        <v>0</v>
      </c>
      <c r="R125" s="35">
        <v>0</v>
      </c>
      <c r="S125" s="35">
        <v>0</v>
      </c>
      <c r="T125" s="17"/>
    </row>
    <row r="126" spans="1:20">
      <c r="A126" s="4" t="s">
        <v>196</v>
      </c>
      <c r="B126" s="35">
        <v>0</v>
      </c>
      <c r="C126" s="41">
        <f>$B84</f>
        <v>0</v>
      </c>
      <c r="D126" s="41">
        <f>$C84</f>
        <v>0</v>
      </c>
      <c r="E126" s="41">
        <f>$D84</f>
        <v>0</v>
      </c>
      <c r="F126" s="41">
        <f>$E84</f>
        <v>0</v>
      </c>
      <c r="G126" s="41">
        <f>$F84</f>
        <v>0</v>
      </c>
      <c r="H126" s="41">
        <f>$G84</f>
        <v>0</v>
      </c>
      <c r="I126" s="41">
        <f>$H84</f>
        <v>0</v>
      </c>
      <c r="J126" s="41">
        <f>$I84</f>
        <v>0</v>
      </c>
      <c r="K126" s="35">
        <v>0</v>
      </c>
      <c r="L126" s="35">
        <v>0</v>
      </c>
      <c r="M126" s="35">
        <v>0</v>
      </c>
      <c r="N126" s="35">
        <v>0</v>
      </c>
      <c r="O126" s="35">
        <v>0</v>
      </c>
      <c r="P126" s="35">
        <v>0</v>
      </c>
      <c r="Q126" s="35">
        <v>0</v>
      </c>
      <c r="R126" s="35">
        <v>0</v>
      </c>
      <c r="S126" s="35">
        <v>0</v>
      </c>
      <c r="T126" s="17"/>
    </row>
    <row r="127" spans="1:20">
      <c r="A127" s="4" t="s">
        <v>197</v>
      </c>
      <c r="B127" s="35">
        <v>0</v>
      </c>
      <c r="C127" s="41">
        <f>$B85</f>
        <v>0</v>
      </c>
      <c r="D127" s="41">
        <f>$C85</f>
        <v>0</v>
      </c>
      <c r="E127" s="41">
        <f>$D85</f>
        <v>0</v>
      </c>
      <c r="F127" s="41">
        <f>$E85</f>
        <v>0</v>
      </c>
      <c r="G127" s="41">
        <f>$F85</f>
        <v>0</v>
      </c>
      <c r="H127" s="41">
        <f>$G85</f>
        <v>0</v>
      </c>
      <c r="I127" s="41">
        <f>$H85</f>
        <v>0</v>
      </c>
      <c r="J127" s="41">
        <f>$I85</f>
        <v>0</v>
      </c>
      <c r="K127" s="35">
        <v>0</v>
      </c>
      <c r="L127" s="35">
        <v>0</v>
      </c>
      <c r="M127" s="35">
        <v>0</v>
      </c>
      <c r="N127" s="35">
        <v>0</v>
      </c>
      <c r="O127" s="35">
        <v>0</v>
      </c>
      <c r="P127" s="35">
        <v>0</v>
      </c>
      <c r="Q127" s="35">
        <v>0</v>
      </c>
      <c r="R127" s="35">
        <v>0</v>
      </c>
      <c r="S127" s="35">
        <v>0</v>
      </c>
      <c r="T127" s="17"/>
    </row>
    <row r="128" spans="1:20">
      <c r="A128" s="4" t="s">
        <v>198</v>
      </c>
      <c r="B128" s="35">
        <v>0</v>
      </c>
      <c r="C128" s="41">
        <f>$B86</f>
        <v>0</v>
      </c>
      <c r="D128" s="41">
        <f>$C86</f>
        <v>0</v>
      </c>
      <c r="E128" s="41">
        <f>$D86</f>
        <v>0</v>
      </c>
      <c r="F128" s="41">
        <f>$E86</f>
        <v>0</v>
      </c>
      <c r="G128" s="41">
        <f>$F86</f>
        <v>0</v>
      </c>
      <c r="H128" s="41">
        <f>$G86</f>
        <v>0</v>
      </c>
      <c r="I128" s="41">
        <f>$H86</f>
        <v>0</v>
      </c>
      <c r="J128" s="41">
        <f>$I86</f>
        <v>0</v>
      </c>
      <c r="K128" s="35">
        <v>0</v>
      </c>
      <c r="L128" s="35">
        <v>0</v>
      </c>
      <c r="M128" s="35">
        <v>0</v>
      </c>
      <c r="N128" s="35">
        <v>0</v>
      </c>
      <c r="O128" s="35">
        <v>0</v>
      </c>
      <c r="P128" s="35">
        <v>0</v>
      </c>
      <c r="Q128" s="35">
        <v>0</v>
      </c>
      <c r="R128" s="35">
        <v>0</v>
      </c>
      <c r="S128" s="35">
        <v>0</v>
      </c>
      <c r="T128" s="17"/>
    </row>
    <row r="129" spans="1:20">
      <c r="A129" s="4" t="s">
        <v>199</v>
      </c>
      <c r="B129" s="35">
        <v>0</v>
      </c>
      <c r="C129" s="41">
        <f>$B87</f>
        <v>0</v>
      </c>
      <c r="D129" s="41">
        <f>$C87</f>
        <v>0</v>
      </c>
      <c r="E129" s="41">
        <f>$D87</f>
        <v>0</v>
      </c>
      <c r="F129" s="41">
        <f>$E87</f>
        <v>0</v>
      </c>
      <c r="G129" s="41">
        <f>$F87</f>
        <v>0</v>
      </c>
      <c r="H129" s="41">
        <f>$G87</f>
        <v>0</v>
      </c>
      <c r="I129" s="41">
        <f>$H87</f>
        <v>0</v>
      </c>
      <c r="J129" s="41">
        <f>$I87</f>
        <v>0</v>
      </c>
      <c r="K129" s="35">
        <v>0</v>
      </c>
      <c r="L129" s="35">
        <v>0</v>
      </c>
      <c r="M129" s="35">
        <v>0</v>
      </c>
      <c r="N129" s="35">
        <v>0</v>
      </c>
      <c r="O129" s="35">
        <v>0</v>
      </c>
      <c r="P129" s="35">
        <v>0</v>
      </c>
      <c r="Q129" s="35">
        <v>0</v>
      </c>
      <c r="R129" s="35">
        <v>0</v>
      </c>
      <c r="S129" s="35">
        <v>0</v>
      </c>
      <c r="T129" s="17"/>
    </row>
    <row r="130" spans="1:20">
      <c r="A130" s="4" t="s">
        <v>200</v>
      </c>
      <c r="B130" s="35">
        <v>0</v>
      </c>
      <c r="C130" s="41">
        <f>$B88</f>
        <v>0</v>
      </c>
      <c r="D130" s="41">
        <f>$C88</f>
        <v>0</v>
      </c>
      <c r="E130" s="41">
        <f>$D88</f>
        <v>0</v>
      </c>
      <c r="F130" s="41">
        <f>$E88</f>
        <v>0</v>
      </c>
      <c r="G130" s="41">
        <f>$F88</f>
        <v>0</v>
      </c>
      <c r="H130" s="41">
        <f>$G88</f>
        <v>0</v>
      </c>
      <c r="I130" s="41">
        <f>$H88</f>
        <v>0</v>
      </c>
      <c r="J130" s="41">
        <f>$I88</f>
        <v>0</v>
      </c>
      <c r="K130" s="35">
        <v>0</v>
      </c>
      <c r="L130" s="35">
        <v>0</v>
      </c>
      <c r="M130" s="35">
        <v>0</v>
      </c>
      <c r="N130" s="35">
        <v>0</v>
      </c>
      <c r="O130" s="35">
        <v>0</v>
      </c>
      <c r="P130" s="35">
        <v>0</v>
      </c>
      <c r="Q130" s="35">
        <v>0</v>
      </c>
      <c r="R130" s="35">
        <v>0</v>
      </c>
      <c r="S130" s="35">
        <v>0</v>
      </c>
      <c r="T130" s="17"/>
    </row>
    <row r="131" spans="1:20">
      <c r="A131" s="4" t="s">
        <v>201</v>
      </c>
      <c r="B131" s="35">
        <v>0</v>
      </c>
      <c r="C131" s="41">
        <f>$B89</f>
        <v>0</v>
      </c>
      <c r="D131" s="41">
        <f>$C89</f>
        <v>0</v>
      </c>
      <c r="E131" s="41">
        <f>$D89</f>
        <v>0</v>
      </c>
      <c r="F131" s="41">
        <f>$E89</f>
        <v>0</v>
      </c>
      <c r="G131" s="41">
        <f>$F89</f>
        <v>0</v>
      </c>
      <c r="H131" s="41">
        <f>$G89</f>
        <v>0</v>
      </c>
      <c r="I131" s="41">
        <f>$H89</f>
        <v>0</v>
      </c>
      <c r="J131" s="41">
        <f>$I89</f>
        <v>0</v>
      </c>
      <c r="K131" s="35">
        <v>0</v>
      </c>
      <c r="L131" s="35">
        <v>0</v>
      </c>
      <c r="M131" s="35">
        <v>0</v>
      </c>
      <c r="N131" s="35">
        <v>0</v>
      </c>
      <c r="O131" s="35">
        <v>0</v>
      </c>
      <c r="P131" s="35">
        <v>0</v>
      </c>
      <c r="Q131" s="35">
        <v>0</v>
      </c>
      <c r="R131" s="35">
        <v>0</v>
      </c>
      <c r="S131" s="35">
        <v>0</v>
      </c>
      <c r="T131" s="17"/>
    </row>
    <row r="132" spans="1:20">
      <c r="A132" s="4" t="s">
        <v>202</v>
      </c>
      <c r="B132" s="35">
        <v>0</v>
      </c>
      <c r="C132" s="41">
        <f>$B90</f>
        <v>0</v>
      </c>
      <c r="D132" s="41">
        <f>$C90</f>
        <v>0</v>
      </c>
      <c r="E132" s="41">
        <f>$D90</f>
        <v>0</v>
      </c>
      <c r="F132" s="41">
        <f>$E90</f>
        <v>0</v>
      </c>
      <c r="G132" s="41">
        <f>$F90</f>
        <v>0</v>
      </c>
      <c r="H132" s="41">
        <f>$G90</f>
        <v>0</v>
      </c>
      <c r="I132" s="41">
        <f>$H90</f>
        <v>0</v>
      </c>
      <c r="J132" s="41">
        <f>$I90</f>
        <v>0</v>
      </c>
      <c r="K132" s="35">
        <v>0</v>
      </c>
      <c r="L132" s="35">
        <v>0</v>
      </c>
      <c r="M132" s="35">
        <v>0</v>
      </c>
      <c r="N132" s="35">
        <v>0</v>
      </c>
      <c r="O132" s="35">
        <v>0</v>
      </c>
      <c r="P132" s="35">
        <v>0</v>
      </c>
      <c r="Q132" s="35">
        <v>0</v>
      </c>
      <c r="R132" s="35">
        <v>0</v>
      </c>
      <c r="S132" s="35">
        <v>0</v>
      </c>
      <c r="T132" s="17"/>
    </row>
    <row r="133" spans="1:20">
      <c r="A133" s="4" t="s">
        <v>203</v>
      </c>
      <c r="B133" s="35">
        <v>0</v>
      </c>
      <c r="C133" s="41">
        <f>$B91</f>
        <v>0</v>
      </c>
      <c r="D133" s="41">
        <f>$C91</f>
        <v>0</v>
      </c>
      <c r="E133" s="41">
        <f>$D91</f>
        <v>0</v>
      </c>
      <c r="F133" s="41">
        <f>$E91</f>
        <v>0</v>
      </c>
      <c r="G133" s="41">
        <f>$F91</f>
        <v>0</v>
      </c>
      <c r="H133" s="41">
        <f>$G91</f>
        <v>0</v>
      </c>
      <c r="I133" s="41">
        <f>$H91</f>
        <v>0</v>
      </c>
      <c r="J133" s="41">
        <f>$I91</f>
        <v>0</v>
      </c>
      <c r="K133" s="35">
        <v>0</v>
      </c>
      <c r="L133" s="35">
        <v>0</v>
      </c>
      <c r="M133" s="35">
        <v>0</v>
      </c>
      <c r="N133" s="35">
        <v>0</v>
      </c>
      <c r="O133" s="35">
        <v>0</v>
      </c>
      <c r="P133" s="35">
        <v>0</v>
      </c>
      <c r="Q133" s="35">
        <v>0</v>
      </c>
      <c r="R133" s="35">
        <v>0</v>
      </c>
      <c r="S133" s="35">
        <v>0</v>
      </c>
      <c r="T133" s="17"/>
    </row>
    <row r="134" spans="1:20">
      <c r="A134" s="4" t="s">
        <v>204</v>
      </c>
      <c r="B134" s="35">
        <v>0</v>
      </c>
      <c r="C134" s="41">
        <f>$B92</f>
        <v>0</v>
      </c>
      <c r="D134" s="41">
        <f>$C92</f>
        <v>0</v>
      </c>
      <c r="E134" s="41">
        <f>$D92</f>
        <v>0</v>
      </c>
      <c r="F134" s="41">
        <f>$E92</f>
        <v>0</v>
      </c>
      <c r="G134" s="41">
        <f>$F92</f>
        <v>0</v>
      </c>
      <c r="H134" s="41">
        <f>$G92</f>
        <v>0</v>
      </c>
      <c r="I134" s="41">
        <f>$H92</f>
        <v>0</v>
      </c>
      <c r="J134" s="41">
        <f>$I92</f>
        <v>0</v>
      </c>
      <c r="K134" s="35">
        <v>0</v>
      </c>
      <c r="L134" s="35">
        <v>0</v>
      </c>
      <c r="M134" s="35">
        <v>0</v>
      </c>
      <c r="N134" s="35">
        <v>0</v>
      </c>
      <c r="O134" s="35">
        <v>0</v>
      </c>
      <c r="P134" s="35">
        <v>0</v>
      </c>
      <c r="Q134" s="35">
        <v>0</v>
      </c>
      <c r="R134" s="35">
        <v>0</v>
      </c>
      <c r="S134" s="35">
        <v>0</v>
      </c>
      <c r="T134" s="17"/>
    </row>
    <row r="135" spans="1:20">
      <c r="A135" s="4" t="s">
        <v>212</v>
      </c>
      <c r="B135" s="35">
        <v>0</v>
      </c>
      <c r="C135" s="41">
        <f>$B93</f>
        <v>0</v>
      </c>
      <c r="D135" s="41">
        <f>$C93</f>
        <v>0</v>
      </c>
      <c r="E135" s="41">
        <f>$D93</f>
        <v>0</v>
      </c>
      <c r="F135" s="41">
        <f>$E93</f>
        <v>0</v>
      </c>
      <c r="G135" s="41">
        <f>$F93</f>
        <v>0</v>
      </c>
      <c r="H135" s="41">
        <f>$G93</f>
        <v>0</v>
      </c>
      <c r="I135" s="41">
        <f>$H93</f>
        <v>0</v>
      </c>
      <c r="J135" s="41">
        <f>$I93</f>
        <v>0</v>
      </c>
      <c r="K135" s="35">
        <v>0</v>
      </c>
      <c r="L135" s="35">
        <v>0</v>
      </c>
      <c r="M135" s="35">
        <v>0</v>
      </c>
      <c r="N135" s="35">
        <v>0</v>
      </c>
      <c r="O135" s="35">
        <v>0</v>
      </c>
      <c r="P135" s="35">
        <v>0</v>
      </c>
      <c r="Q135" s="35">
        <v>0</v>
      </c>
      <c r="R135" s="35">
        <v>0</v>
      </c>
      <c r="S135" s="35">
        <v>0</v>
      </c>
      <c r="T135" s="17"/>
    </row>
    <row r="136" spans="1:20">
      <c r="A136" s="4" t="s">
        <v>213</v>
      </c>
      <c r="B136" s="35">
        <v>0</v>
      </c>
      <c r="C136" s="41">
        <f>$B94</f>
        <v>0</v>
      </c>
      <c r="D136" s="41">
        <f>$C94</f>
        <v>0</v>
      </c>
      <c r="E136" s="41">
        <f>$D94</f>
        <v>0</v>
      </c>
      <c r="F136" s="41">
        <f>$E94</f>
        <v>0</v>
      </c>
      <c r="G136" s="41">
        <f>$F94</f>
        <v>0</v>
      </c>
      <c r="H136" s="41">
        <f>$G94</f>
        <v>0</v>
      </c>
      <c r="I136" s="41">
        <f>$H94</f>
        <v>0</v>
      </c>
      <c r="J136" s="41">
        <f>$I94</f>
        <v>0</v>
      </c>
      <c r="K136" s="35">
        <v>0</v>
      </c>
      <c r="L136" s="35">
        <v>0</v>
      </c>
      <c r="M136" s="35">
        <v>0</v>
      </c>
      <c r="N136" s="35">
        <v>0</v>
      </c>
      <c r="O136" s="35">
        <v>0</v>
      </c>
      <c r="P136" s="35">
        <v>0</v>
      </c>
      <c r="Q136" s="35">
        <v>0</v>
      </c>
      <c r="R136" s="35">
        <v>0</v>
      </c>
      <c r="S136" s="35">
        <v>0</v>
      </c>
      <c r="T136" s="17"/>
    </row>
    <row r="137" spans="1:20">
      <c r="A137" s="4" t="s">
        <v>214</v>
      </c>
      <c r="B137" s="35">
        <v>0</v>
      </c>
      <c r="C137" s="41">
        <f>$B95</f>
        <v>0</v>
      </c>
      <c r="D137" s="41">
        <f>$C95</f>
        <v>0</v>
      </c>
      <c r="E137" s="41">
        <f>$D95</f>
        <v>0</v>
      </c>
      <c r="F137" s="41">
        <f>$E95</f>
        <v>0</v>
      </c>
      <c r="G137" s="41">
        <f>$F95</f>
        <v>0</v>
      </c>
      <c r="H137" s="41">
        <f>$G95</f>
        <v>0</v>
      </c>
      <c r="I137" s="41">
        <f>$H95</f>
        <v>0</v>
      </c>
      <c r="J137" s="41">
        <f>$I95</f>
        <v>0</v>
      </c>
      <c r="K137" s="35">
        <v>0</v>
      </c>
      <c r="L137" s="35">
        <v>0</v>
      </c>
      <c r="M137" s="35">
        <v>0</v>
      </c>
      <c r="N137" s="35">
        <v>0</v>
      </c>
      <c r="O137" s="35">
        <v>0</v>
      </c>
      <c r="P137" s="35">
        <v>0</v>
      </c>
      <c r="Q137" s="35">
        <v>0</v>
      </c>
      <c r="R137" s="35">
        <v>0</v>
      </c>
      <c r="S137" s="35">
        <v>0</v>
      </c>
      <c r="T137" s="17"/>
    </row>
    <row r="138" spans="1:20">
      <c r="A138" s="4" t="s">
        <v>215</v>
      </c>
      <c r="B138" s="35">
        <v>0</v>
      </c>
      <c r="C138" s="41">
        <f>$B96</f>
        <v>0</v>
      </c>
      <c r="D138" s="41">
        <f>$C96</f>
        <v>0</v>
      </c>
      <c r="E138" s="41">
        <f>$D96</f>
        <v>0</v>
      </c>
      <c r="F138" s="41">
        <f>$E96</f>
        <v>0</v>
      </c>
      <c r="G138" s="41">
        <f>$F96</f>
        <v>0</v>
      </c>
      <c r="H138" s="41">
        <f>$G96</f>
        <v>0</v>
      </c>
      <c r="I138" s="41">
        <f>$H96</f>
        <v>0</v>
      </c>
      <c r="J138" s="41">
        <f>$I96</f>
        <v>0</v>
      </c>
      <c r="K138" s="35">
        <v>0</v>
      </c>
      <c r="L138" s="35">
        <v>0</v>
      </c>
      <c r="M138" s="35">
        <v>0</v>
      </c>
      <c r="N138" s="35">
        <v>0</v>
      </c>
      <c r="O138" s="35">
        <v>0</v>
      </c>
      <c r="P138" s="35">
        <v>0</v>
      </c>
      <c r="Q138" s="35">
        <v>0</v>
      </c>
      <c r="R138" s="35">
        <v>0</v>
      </c>
      <c r="S138" s="35">
        <v>0</v>
      </c>
      <c r="T138" s="17"/>
    </row>
  </sheetData>
  <sheetProtection sheet="1" objects="1" scenarios="1"/>
  <hyperlinks>
    <hyperlink ref="A43" location="'Input'!B314" display="x1 = 1060. Customer contributions under current connection charging policy"/>
    <hyperlink ref="A44" location="'Input'!D59" display="x2 = 1010. Annuity proportion for customer-contributed assets (in Financial and general assumptions)"/>
    <hyperlink ref="A59" location="'Contrib'!B6" display="x1 = 3001. Network level of supply (for customer contributions) by tariff"/>
    <hyperlink ref="A60" location="'Contrib'!B47" display="x2 = 3002. Contribution proportion of asset annuities, by customer type and network level of assets"/>
    <hyperlink ref="A102" location="'Contrib'!B63" display="x3 = 3003. Proportion of asset annuities deemed to be covered by customer contributions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4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 ht="21" customHeight="1">
      <c r="A1" s="1">
        <f>"Yardsticks for "&amp;'Input'!B7&amp;" in "&amp;'Input'!C7&amp;" ("&amp;'Input'!D7&amp;")"</f>
        <v>0</v>
      </c>
    </row>
    <row r="2" spans="1:20">
      <c r="A2" s="3" t="s">
        <v>1483</v>
      </c>
    </row>
    <row r="4" spans="1:20" ht="21" customHeight="1">
      <c r="A4" s="1" t="s">
        <v>1484</v>
      </c>
    </row>
    <row r="5" spans="1:20">
      <c r="A5" s="3" t="s">
        <v>546</v>
      </c>
    </row>
    <row r="6" spans="1:20">
      <c r="A6" s="31" t="s">
        <v>1485</v>
      </c>
    </row>
    <row r="7" spans="1:20">
      <c r="A7" s="31" t="s">
        <v>1486</v>
      </c>
    </row>
    <row r="8" spans="1:20">
      <c r="A8" s="3" t="s">
        <v>549</v>
      </c>
    </row>
    <row r="10" spans="1:20">
      <c r="B10" s="15" t="s">
        <v>153</v>
      </c>
      <c r="C10" s="15" t="s">
        <v>330</v>
      </c>
      <c r="D10" s="15" t="s">
        <v>331</v>
      </c>
      <c r="E10" s="15" t="s">
        <v>332</v>
      </c>
      <c r="F10" s="15" t="s">
        <v>333</v>
      </c>
      <c r="G10" s="15" t="s">
        <v>334</v>
      </c>
      <c r="H10" s="15" t="s">
        <v>335</v>
      </c>
      <c r="I10" s="15" t="s">
        <v>336</v>
      </c>
      <c r="J10" s="15" t="s">
        <v>337</v>
      </c>
      <c r="K10" s="15" t="s">
        <v>318</v>
      </c>
      <c r="L10" s="15" t="s">
        <v>1395</v>
      </c>
      <c r="M10" s="15" t="s">
        <v>1396</v>
      </c>
      <c r="N10" s="15" t="s">
        <v>1397</v>
      </c>
      <c r="O10" s="15" t="s">
        <v>1398</v>
      </c>
      <c r="P10" s="15" t="s">
        <v>1399</v>
      </c>
      <c r="Q10" s="15" t="s">
        <v>1400</v>
      </c>
      <c r="R10" s="15" t="s">
        <v>1401</v>
      </c>
      <c r="S10" s="15" t="s">
        <v>1402</v>
      </c>
    </row>
    <row r="11" spans="1:20">
      <c r="A11" s="4" t="s">
        <v>1487</v>
      </c>
      <c r="B11" s="10"/>
      <c r="C11" s="43">
        <f>'DRM'!$B$130</f>
        <v>0</v>
      </c>
      <c r="D11" s="43">
        <f>'DRM'!$B$131</f>
        <v>0</v>
      </c>
      <c r="E11" s="43">
        <f>'DRM'!$B$132</f>
        <v>0</v>
      </c>
      <c r="F11" s="43">
        <f>'DRM'!$B$133</f>
        <v>0</v>
      </c>
      <c r="G11" s="43">
        <f>'DRM'!$B$134</f>
        <v>0</v>
      </c>
      <c r="H11" s="43">
        <f>'DRM'!$B$135</f>
        <v>0</v>
      </c>
      <c r="I11" s="43">
        <f>'DRM'!$B$136</f>
        <v>0</v>
      </c>
      <c r="J11" s="43">
        <f>'DRM'!$B$137</f>
        <v>0</v>
      </c>
      <c r="K11" s="43">
        <f>'Otex'!$B108</f>
        <v>0</v>
      </c>
      <c r="L11" s="43">
        <f>'Otex'!$C108</f>
        <v>0</v>
      </c>
      <c r="M11" s="43">
        <f>'Otex'!$D108</f>
        <v>0</v>
      </c>
      <c r="N11" s="43">
        <f>'Otex'!$E108</f>
        <v>0</v>
      </c>
      <c r="O11" s="43">
        <f>'Otex'!$F108</f>
        <v>0</v>
      </c>
      <c r="P11" s="43">
        <f>'Otex'!$G108</f>
        <v>0</v>
      </c>
      <c r="Q11" s="43">
        <f>'Otex'!$H108</f>
        <v>0</v>
      </c>
      <c r="R11" s="43">
        <f>'Otex'!$I108</f>
        <v>0</v>
      </c>
      <c r="S11" s="43">
        <f>'Otex'!$J108</f>
        <v>0</v>
      </c>
      <c r="T11" s="17"/>
    </row>
    <row r="13" spans="1:20" ht="21" customHeight="1">
      <c r="A13" s="1" t="s">
        <v>1488</v>
      </c>
    </row>
    <row r="14" spans="1:20">
      <c r="A14" s="3" t="s">
        <v>546</v>
      </c>
    </row>
    <row r="15" spans="1:20">
      <c r="A15" s="31" t="s">
        <v>1489</v>
      </c>
    </row>
    <row r="16" spans="1:20">
      <c r="A16" s="31" t="s">
        <v>1329</v>
      </c>
    </row>
    <row r="17" spans="1:20">
      <c r="A17" s="31" t="s">
        <v>1316</v>
      </c>
    </row>
    <row r="18" spans="1:20">
      <c r="A18" s="31" t="s">
        <v>1490</v>
      </c>
    </row>
    <row r="19" spans="1:20">
      <c r="A19" s="31" t="s">
        <v>1261</v>
      </c>
    </row>
    <row r="20" spans="1:20">
      <c r="A20" s="3" t="s">
        <v>1491</v>
      </c>
    </row>
    <row r="22" spans="1:20">
      <c r="B22" s="15" t="s">
        <v>153</v>
      </c>
      <c r="C22" s="15" t="s">
        <v>330</v>
      </c>
      <c r="D22" s="15" t="s">
        <v>331</v>
      </c>
      <c r="E22" s="15" t="s">
        <v>332</v>
      </c>
      <c r="F22" s="15" t="s">
        <v>333</v>
      </c>
      <c r="G22" s="15" t="s">
        <v>334</v>
      </c>
      <c r="H22" s="15" t="s">
        <v>335</v>
      </c>
      <c r="I22" s="15" t="s">
        <v>336</v>
      </c>
      <c r="J22" s="15" t="s">
        <v>337</v>
      </c>
      <c r="K22" s="15" t="s">
        <v>318</v>
      </c>
      <c r="L22" s="15" t="s">
        <v>1395</v>
      </c>
      <c r="M22" s="15" t="s">
        <v>1396</v>
      </c>
      <c r="N22" s="15" t="s">
        <v>1397</v>
      </c>
      <c r="O22" s="15" t="s">
        <v>1398</v>
      </c>
      <c r="P22" s="15" t="s">
        <v>1399</v>
      </c>
      <c r="Q22" s="15" t="s">
        <v>1400</v>
      </c>
      <c r="R22" s="15" t="s">
        <v>1401</v>
      </c>
      <c r="S22" s="15" t="s">
        <v>1402</v>
      </c>
    </row>
    <row r="23" spans="1:20">
      <c r="A23" s="4" t="s">
        <v>185</v>
      </c>
      <c r="B23" s="42">
        <f>B$11*'Loads'!$B46*'LAFs'!B261*(1-'Contrib'!B106)/(24*'Input'!$F$60)*100</f>
        <v>0</v>
      </c>
      <c r="C23" s="42">
        <f>C$11*'Loads'!$B46*'LAFs'!C261*(1-'Contrib'!C106)/(24*'Input'!$F$60)*100</f>
        <v>0</v>
      </c>
      <c r="D23" s="42">
        <f>D$11*'Loads'!$B46*'LAFs'!D261*(1-'Contrib'!D106)/(24*'Input'!$F$60)*100</f>
        <v>0</v>
      </c>
      <c r="E23" s="42">
        <f>E$11*'Loads'!$B46*'LAFs'!E261*(1-'Contrib'!E106)/(24*'Input'!$F$60)*100</f>
        <v>0</v>
      </c>
      <c r="F23" s="42">
        <f>F$11*'Loads'!$B46*'LAFs'!F261*(1-'Contrib'!F106)/(24*'Input'!$F$60)*100</f>
        <v>0</v>
      </c>
      <c r="G23" s="42">
        <f>G$11*'Loads'!$B46*'LAFs'!G261*(1-'Contrib'!G106)/(24*'Input'!$F$60)*100</f>
        <v>0</v>
      </c>
      <c r="H23" s="42">
        <f>H$11*'Loads'!$B46*'LAFs'!H261*(1-'Contrib'!H106)/(24*'Input'!$F$60)*100</f>
        <v>0</v>
      </c>
      <c r="I23" s="42">
        <f>I$11*'Loads'!$B46*'LAFs'!I261*(1-'Contrib'!I106)/(24*'Input'!$F$60)*100</f>
        <v>0</v>
      </c>
      <c r="J23" s="42">
        <f>J$11*'Loads'!$B46*'LAFs'!J261*(1-'Contrib'!J106)/(24*'Input'!$F$60)*100</f>
        <v>0</v>
      </c>
      <c r="K23" s="42">
        <f>K$11*'Loads'!$B46*'LAFs'!B261*(1-'Contrib'!K106)/(24*'Input'!$F$60)*100</f>
        <v>0</v>
      </c>
      <c r="L23" s="42">
        <f>L$11*'Loads'!$B46*'LAFs'!C261*(1-'Contrib'!L106)/(24*'Input'!$F$60)*100</f>
        <v>0</v>
      </c>
      <c r="M23" s="42">
        <f>M$11*'Loads'!$B46*'LAFs'!D261*(1-'Contrib'!M106)/(24*'Input'!$F$60)*100</f>
        <v>0</v>
      </c>
      <c r="N23" s="42">
        <f>N$11*'Loads'!$B46*'LAFs'!E261*(1-'Contrib'!N106)/(24*'Input'!$F$60)*100</f>
        <v>0</v>
      </c>
      <c r="O23" s="42">
        <f>O$11*'Loads'!$B46*'LAFs'!F261*(1-'Contrib'!O106)/(24*'Input'!$F$60)*100</f>
        <v>0</v>
      </c>
      <c r="P23" s="42">
        <f>P$11*'Loads'!$B46*'LAFs'!G261*(1-'Contrib'!P106)/(24*'Input'!$F$60)*100</f>
        <v>0</v>
      </c>
      <c r="Q23" s="42">
        <f>Q$11*'Loads'!$B46*'LAFs'!H261*(1-'Contrib'!Q106)/(24*'Input'!$F$60)*100</f>
        <v>0</v>
      </c>
      <c r="R23" s="42">
        <f>R$11*'Loads'!$B46*'LAFs'!I261*(1-'Contrib'!R106)/(24*'Input'!$F$60)*100</f>
        <v>0</v>
      </c>
      <c r="S23" s="42">
        <f>S$11*'Loads'!$B46*'LAFs'!J261*(1-'Contrib'!S106)/(24*'Input'!$F$60)*100</f>
        <v>0</v>
      </c>
      <c r="T23" s="17"/>
    </row>
    <row r="24" spans="1:20">
      <c r="A24" s="4" t="s">
        <v>186</v>
      </c>
      <c r="B24" s="42">
        <f>B$11*'Loads'!$B47*'LAFs'!B262*(1-'Contrib'!B107)/(24*'Input'!$F$60)*100</f>
        <v>0</v>
      </c>
      <c r="C24" s="42">
        <f>C$11*'Loads'!$B47*'LAFs'!C262*(1-'Contrib'!C107)/(24*'Input'!$F$60)*100</f>
        <v>0</v>
      </c>
      <c r="D24" s="42">
        <f>D$11*'Loads'!$B47*'LAFs'!D262*(1-'Contrib'!D107)/(24*'Input'!$F$60)*100</f>
        <v>0</v>
      </c>
      <c r="E24" s="42">
        <f>E$11*'Loads'!$B47*'LAFs'!E262*(1-'Contrib'!E107)/(24*'Input'!$F$60)*100</f>
        <v>0</v>
      </c>
      <c r="F24" s="42">
        <f>F$11*'Loads'!$B47*'LAFs'!F262*(1-'Contrib'!F107)/(24*'Input'!$F$60)*100</f>
        <v>0</v>
      </c>
      <c r="G24" s="42">
        <f>G$11*'Loads'!$B47*'LAFs'!G262*(1-'Contrib'!G107)/(24*'Input'!$F$60)*100</f>
        <v>0</v>
      </c>
      <c r="H24" s="42">
        <f>H$11*'Loads'!$B47*'LAFs'!H262*(1-'Contrib'!H107)/(24*'Input'!$F$60)*100</f>
        <v>0</v>
      </c>
      <c r="I24" s="42">
        <f>I$11*'Loads'!$B47*'LAFs'!I262*(1-'Contrib'!I107)/(24*'Input'!$F$60)*100</f>
        <v>0</v>
      </c>
      <c r="J24" s="42">
        <f>J$11*'Loads'!$B47*'LAFs'!J262*(1-'Contrib'!J107)/(24*'Input'!$F$60)*100</f>
        <v>0</v>
      </c>
      <c r="K24" s="42">
        <f>K$11*'Loads'!$B47*'LAFs'!B262*(1-'Contrib'!K107)/(24*'Input'!$F$60)*100</f>
        <v>0</v>
      </c>
      <c r="L24" s="42">
        <f>L$11*'Loads'!$B47*'LAFs'!C262*(1-'Contrib'!L107)/(24*'Input'!$F$60)*100</f>
        <v>0</v>
      </c>
      <c r="M24" s="42">
        <f>M$11*'Loads'!$B47*'LAFs'!D262*(1-'Contrib'!M107)/(24*'Input'!$F$60)*100</f>
        <v>0</v>
      </c>
      <c r="N24" s="42">
        <f>N$11*'Loads'!$B47*'LAFs'!E262*(1-'Contrib'!N107)/(24*'Input'!$F$60)*100</f>
        <v>0</v>
      </c>
      <c r="O24" s="42">
        <f>O$11*'Loads'!$B47*'LAFs'!F262*(1-'Contrib'!O107)/(24*'Input'!$F$60)*100</f>
        <v>0</v>
      </c>
      <c r="P24" s="42">
        <f>P$11*'Loads'!$B47*'LAFs'!G262*(1-'Contrib'!P107)/(24*'Input'!$F$60)*100</f>
        <v>0</v>
      </c>
      <c r="Q24" s="42">
        <f>Q$11*'Loads'!$B47*'LAFs'!H262*(1-'Contrib'!Q107)/(24*'Input'!$F$60)*100</f>
        <v>0</v>
      </c>
      <c r="R24" s="42">
        <f>R$11*'Loads'!$B47*'LAFs'!I262*(1-'Contrib'!R107)/(24*'Input'!$F$60)*100</f>
        <v>0</v>
      </c>
      <c r="S24" s="42">
        <f>S$11*'Loads'!$B47*'LAFs'!J262*(1-'Contrib'!S107)/(24*'Input'!$F$60)*100</f>
        <v>0</v>
      </c>
      <c r="T24" s="17"/>
    </row>
    <row r="25" spans="1:20">
      <c r="A25" s="4" t="s">
        <v>223</v>
      </c>
      <c r="B25" s="42">
        <f>B$11*'Loads'!$B48*'LAFs'!B263*(1-'Contrib'!B108)/(24*'Input'!$F$60)*100</f>
        <v>0</v>
      </c>
      <c r="C25" s="42">
        <f>C$11*'Loads'!$B48*'LAFs'!C263*(1-'Contrib'!C108)/(24*'Input'!$F$60)*100</f>
        <v>0</v>
      </c>
      <c r="D25" s="42">
        <f>D$11*'Loads'!$B48*'LAFs'!D263*(1-'Contrib'!D108)/(24*'Input'!$F$60)*100</f>
        <v>0</v>
      </c>
      <c r="E25" s="42">
        <f>E$11*'Loads'!$B48*'LAFs'!E263*(1-'Contrib'!E108)/(24*'Input'!$F$60)*100</f>
        <v>0</v>
      </c>
      <c r="F25" s="42">
        <f>F$11*'Loads'!$B48*'LAFs'!F263*(1-'Contrib'!F108)/(24*'Input'!$F$60)*100</f>
        <v>0</v>
      </c>
      <c r="G25" s="42">
        <f>G$11*'Loads'!$B48*'LAFs'!G263*(1-'Contrib'!G108)/(24*'Input'!$F$60)*100</f>
        <v>0</v>
      </c>
      <c r="H25" s="42">
        <f>H$11*'Loads'!$B48*'LAFs'!H263*(1-'Contrib'!H108)/(24*'Input'!$F$60)*100</f>
        <v>0</v>
      </c>
      <c r="I25" s="42">
        <f>I$11*'Loads'!$B48*'LAFs'!I263*(1-'Contrib'!I108)/(24*'Input'!$F$60)*100</f>
        <v>0</v>
      </c>
      <c r="J25" s="42">
        <f>J$11*'Loads'!$B48*'LAFs'!J263*(1-'Contrib'!J108)/(24*'Input'!$F$60)*100</f>
        <v>0</v>
      </c>
      <c r="K25" s="42">
        <f>K$11*'Loads'!$B48*'LAFs'!B263*(1-'Contrib'!K108)/(24*'Input'!$F$60)*100</f>
        <v>0</v>
      </c>
      <c r="L25" s="42">
        <f>L$11*'Loads'!$B48*'LAFs'!C263*(1-'Contrib'!L108)/(24*'Input'!$F$60)*100</f>
        <v>0</v>
      </c>
      <c r="M25" s="42">
        <f>M$11*'Loads'!$B48*'LAFs'!D263*(1-'Contrib'!M108)/(24*'Input'!$F$60)*100</f>
        <v>0</v>
      </c>
      <c r="N25" s="42">
        <f>N$11*'Loads'!$B48*'LAFs'!E263*(1-'Contrib'!N108)/(24*'Input'!$F$60)*100</f>
        <v>0</v>
      </c>
      <c r="O25" s="42">
        <f>O$11*'Loads'!$B48*'LAFs'!F263*(1-'Contrib'!O108)/(24*'Input'!$F$60)*100</f>
        <v>0</v>
      </c>
      <c r="P25" s="42">
        <f>P$11*'Loads'!$B48*'LAFs'!G263*(1-'Contrib'!P108)/(24*'Input'!$F$60)*100</f>
        <v>0</v>
      </c>
      <c r="Q25" s="42">
        <f>Q$11*'Loads'!$B48*'LAFs'!H263*(1-'Contrib'!Q108)/(24*'Input'!$F$60)*100</f>
        <v>0</v>
      </c>
      <c r="R25" s="42">
        <f>R$11*'Loads'!$B48*'LAFs'!I263*(1-'Contrib'!R108)/(24*'Input'!$F$60)*100</f>
        <v>0</v>
      </c>
      <c r="S25" s="42">
        <f>S$11*'Loads'!$B48*'LAFs'!J263*(1-'Contrib'!S108)/(24*'Input'!$F$60)*100</f>
        <v>0</v>
      </c>
      <c r="T25" s="17"/>
    </row>
    <row r="26" spans="1:20">
      <c r="A26" s="4" t="s">
        <v>187</v>
      </c>
      <c r="B26" s="42">
        <f>B$11*'Loads'!$B49*'LAFs'!B264*(1-'Contrib'!B109)/(24*'Input'!$F$60)*100</f>
        <v>0</v>
      </c>
      <c r="C26" s="42">
        <f>C$11*'Loads'!$B49*'LAFs'!C264*(1-'Contrib'!C109)/(24*'Input'!$F$60)*100</f>
        <v>0</v>
      </c>
      <c r="D26" s="42">
        <f>D$11*'Loads'!$B49*'LAFs'!D264*(1-'Contrib'!D109)/(24*'Input'!$F$60)*100</f>
        <v>0</v>
      </c>
      <c r="E26" s="42">
        <f>E$11*'Loads'!$B49*'LAFs'!E264*(1-'Contrib'!E109)/(24*'Input'!$F$60)*100</f>
        <v>0</v>
      </c>
      <c r="F26" s="42">
        <f>F$11*'Loads'!$B49*'LAFs'!F264*(1-'Contrib'!F109)/(24*'Input'!$F$60)*100</f>
        <v>0</v>
      </c>
      <c r="G26" s="42">
        <f>G$11*'Loads'!$B49*'LAFs'!G264*(1-'Contrib'!G109)/(24*'Input'!$F$60)*100</f>
        <v>0</v>
      </c>
      <c r="H26" s="42">
        <f>H$11*'Loads'!$B49*'LAFs'!H264*(1-'Contrib'!H109)/(24*'Input'!$F$60)*100</f>
        <v>0</v>
      </c>
      <c r="I26" s="42">
        <f>I$11*'Loads'!$B49*'LAFs'!I264*(1-'Contrib'!I109)/(24*'Input'!$F$60)*100</f>
        <v>0</v>
      </c>
      <c r="J26" s="42">
        <f>J$11*'Loads'!$B49*'LAFs'!J264*(1-'Contrib'!J109)/(24*'Input'!$F$60)*100</f>
        <v>0</v>
      </c>
      <c r="K26" s="42">
        <f>K$11*'Loads'!$B49*'LAFs'!B264*(1-'Contrib'!K109)/(24*'Input'!$F$60)*100</f>
        <v>0</v>
      </c>
      <c r="L26" s="42">
        <f>L$11*'Loads'!$B49*'LAFs'!C264*(1-'Contrib'!L109)/(24*'Input'!$F$60)*100</f>
        <v>0</v>
      </c>
      <c r="M26" s="42">
        <f>M$11*'Loads'!$B49*'LAFs'!D264*(1-'Contrib'!M109)/(24*'Input'!$F$60)*100</f>
        <v>0</v>
      </c>
      <c r="N26" s="42">
        <f>N$11*'Loads'!$B49*'LAFs'!E264*(1-'Contrib'!N109)/(24*'Input'!$F$60)*100</f>
        <v>0</v>
      </c>
      <c r="O26" s="42">
        <f>O$11*'Loads'!$B49*'LAFs'!F264*(1-'Contrib'!O109)/(24*'Input'!$F$60)*100</f>
        <v>0</v>
      </c>
      <c r="P26" s="42">
        <f>P$11*'Loads'!$B49*'LAFs'!G264*(1-'Contrib'!P109)/(24*'Input'!$F$60)*100</f>
        <v>0</v>
      </c>
      <c r="Q26" s="42">
        <f>Q$11*'Loads'!$B49*'LAFs'!H264*(1-'Contrib'!Q109)/(24*'Input'!$F$60)*100</f>
        <v>0</v>
      </c>
      <c r="R26" s="42">
        <f>R$11*'Loads'!$B49*'LAFs'!I264*(1-'Contrib'!R109)/(24*'Input'!$F$60)*100</f>
        <v>0</v>
      </c>
      <c r="S26" s="42">
        <f>S$11*'Loads'!$B49*'LAFs'!J264*(1-'Contrib'!S109)/(24*'Input'!$F$60)*100</f>
        <v>0</v>
      </c>
      <c r="T26" s="17"/>
    </row>
    <row r="27" spans="1:20">
      <c r="A27" s="4" t="s">
        <v>188</v>
      </c>
      <c r="B27" s="42">
        <f>B$11*'Loads'!$B50*'LAFs'!B265*(1-'Contrib'!B110)/(24*'Input'!$F$60)*100</f>
        <v>0</v>
      </c>
      <c r="C27" s="42">
        <f>C$11*'Loads'!$B50*'LAFs'!C265*(1-'Contrib'!C110)/(24*'Input'!$F$60)*100</f>
        <v>0</v>
      </c>
      <c r="D27" s="42">
        <f>D$11*'Loads'!$B50*'LAFs'!D265*(1-'Contrib'!D110)/(24*'Input'!$F$60)*100</f>
        <v>0</v>
      </c>
      <c r="E27" s="42">
        <f>E$11*'Loads'!$B50*'LAFs'!E265*(1-'Contrib'!E110)/(24*'Input'!$F$60)*100</f>
        <v>0</v>
      </c>
      <c r="F27" s="42">
        <f>F$11*'Loads'!$B50*'LAFs'!F265*(1-'Contrib'!F110)/(24*'Input'!$F$60)*100</f>
        <v>0</v>
      </c>
      <c r="G27" s="42">
        <f>G$11*'Loads'!$B50*'LAFs'!G265*(1-'Contrib'!G110)/(24*'Input'!$F$60)*100</f>
        <v>0</v>
      </c>
      <c r="H27" s="42">
        <f>H$11*'Loads'!$B50*'LAFs'!H265*(1-'Contrib'!H110)/(24*'Input'!$F$60)*100</f>
        <v>0</v>
      </c>
      <c r="I27" s="42">
        <f>I$11*'Loads'!$B50*'LAFs'!I265*(1-'Contrib'!I110)/(24*'Input'!$F$60)*100</f>
        <v>0</v>
      </c>
      <c r="J27" s="42">
        <f>J$11*'Loads'!$B50*'LAFs'!J265*(1-'Contrib'!J110)/(24*'Input'!$F$60)*100</f>
        <v>0</v>
      </c>
      <c r="K27" s="42">
        <f>K$11*'Loads'!$B50*'LAFs'!B265*(1-'Contrib'!K110)/(24*'Input'!$F$60)*100</f>
        <v>0</v>
      </c>
      <c r="L27" s="42">
        <f>L$11*'Loads'!$B50*'LAFs'!C265*(1-'Contrib'!L110)/(24*'Input'!$F$60)*100</f>
        <v>0</v>
      </c>
      <c r="M27" s="42">
        <f>M$11*'Loads'!$B50*'LAFs'!D265*(1-'Contrib'!M110)/(24*'Input'!$F$60)*100</f>
        <v>0</v>
      </c>
      <c r="N27" s="42">
        <f>N$11*'Loads'!$B50*'LAFs'!E265*(1-'Contrib'!N110)/(24*'Input'!$F$60)*100</f>
        <v>0</v>
      </c>
      <c r="O27" s="42">
        <f>O$11*'Loads'!$B50*'LAFs'!F265*(1-'Contrib'!O110)/(24*'Input'!$F$60)*100</f>
        <v>0</v>
      </c>
      <c r="P27" s="42">
        <f>P$11*'Loads'!$B50*'LAFs'!G265*(1-'Contrib'!P110)/(24*'Input'!$F$60)*100</f>
        <v>0</v>
      </c>
      <c r="Q27" s="42">
        <f>Q$11*'Loads'!$B50*'LAFs'!H265*(1-'Contrib'!Q110)/(24*'Input'!$F$60)*100</f>
        <v>0</v>
      </c>
      <c r="R27" s="42">
        <f>R$11*'Loads'!$B50*'LAFs'!I265*(1-'Contrib'!R110)/(24*'Input'!$F$60)*100</f>
        <v>0</v>
      </c>
      <c r="S27" s="42">
        <f>S$11*'Loads'!$B50*'LAFs'!J265*(1-'Contrib'!S110)/(24*'Input'!$F$60)*100</f>
        <v>0</v>
      </c>
      <c r="T27" s="17"/>
    </row>
    <row r="28" spans="1:20">
      <c r="A28" s="4" t="s">
        <v>224</v>
      </c>
      <c r="B28" s="42">
        <f>B$11*'Loads'!$B51*'LAFs'!B266*(1-'Contrib'!B111)/(24*'Input'!$F$60)*100</f>
        <v>0</v>
      </c>
      <c r="C28" s="42">
        <f>C$11*'Loads'!$B51*'LAFs'!C266*(1-'Contrib'!C111)/(24*'Input'!$F$60)*100</f>
        <v>0</v>
      </c>
      <c r="D28" s="42">
        <f>D$11*'Loads'!$B51*'LAFs'!D266*(1-'Contrib'!D111)/(24*'Input'!$F$60)*100</f>
        <v>0</v>
      </c>
      <c r="E28" s="42">
        <f>E$11*'Loads'!$B51*'LAFs'!E266*(1-'Contrib'!E111)/(24*'Input'!$F$60)*100</f>
        <v>0</v>
      </c>
      <c r="F28" s="42">
        <f>F$11*'Loads'!$B51*'LAFs'!F266*(1-'Contrib'!F111)/(24*'Input'!$F$60)*100</f>
        <v>0</v>
      </c>
      <c r="G28" s="42">
        <f>G$11*'Loads'!$B51*'LAFs'!G266*(1-'Contrib'!G111)/(24*'Input'!$F$60)*100</f>
        <v>0</v>
      </c>
      <c r="H28" s="42">
        <f>H$11*'Loads'!$B51*'LAFs'!H266*(1-'Contrib'!H111)/(24*'Input'!$F$60)*100</f>
        <v>0</v>
      </c>
      <c r="I28" s="42">
        <f>I$11*'Loads'!$B51*'LAFs'!I266*(1-'Contrib'!I111)/(24*'Input'!$F$60)*100</f>
        <v>0</v>
      </c>
      <c r="J28" s="42">
        <f>J$11*'Loads'!$B51*'LAFs'!J266*(1-'Contrib'!J111)/(24*'Input'!$F$60)*100</f>
        <v>0</v>
      </c>
      <c r="K28" s="42">
        <f>K$11*'Loads'!$B51*'LAFs'!B266*(1-'Contrib'!K111)/(24*'Input'!$F$60)*100</f>
        <v>0</v>
      </c>
      <c r="L28" s="42">
        <f>L$11*'Loads'!$B51*'LAFs'!C266*(1-'Contrib'!L111)/(24*'Input'!$F$60)*100</f>
        <v>0</v>
      </c>
      <c r="M28" s="42">
        <f>M$11*'Loads'!$B51*'LAFs'!D266*(1-'Contrib'!M111)/(24*'Input'!$F$60)*100</f>
        <v>0</v>
      </c>
      <c r="N28" s="42">
        <f>N$11*'Loads'!$B51*'LAFs'!E266*(1-'Contrib'!N111)/(24*'Input'!$F$60)*100</f>
        <v>0</v>
      </c>
      <c r="O28" s="42">
        <f>O$11*'Loads'!$B51*'LAFs'!F266*(1-'Contrib'!O111)/(24*'Input'!$F$60)*100</f>
        <v>0</v>
      </c>
      <c r="P28" s="42">
        <f>P$11*'Loads'!$B51*'LAFs'!G266*(1-'Contrib'!P111)/(24*'Input'!$F$60)*100</f>
        <v>0</v>
      </c>
      <c r="Q28" s="42">
        <f>Q$11*'Loads'!$B51*'LAFs'!H266*(1-'Contrib'!Q111)/(24*'Input'!$F$60)*100</f>
        <v>0</v>
      </c>
      <c r="R28" s="42">
        <f>R$11*'Loads'!$B51*'LAFs'!I266*(1-'Contrib'!R111)/(24*'Input'!$F$60)*100</f>
        <v>0</v>
      </c>
      <c r="S28" s="42">
        <f>S$11*'Loads'!$B51*'LAFs'!J266*(1-'Contrib'!S111)/(24*'Input'!$F$60)*100</f>
        <v>0</v>
      </c>
      <c r="T28" s="17"/>
    </row>
    <row r="29" spans="1:20">
      <c r="A29" s="4" t="s">
        <v>189</v>
      </c>
      <c r="B29" s="42">
        <f>B$11*'Loads'!$B52*'LAFs'!B267*(1-'Contrib'!B112)/(24*'Input'!$F$60)*100</f>
        <v>0</v>
      </c>
      <c r="C29" s="42">
        <f>C$11*'Loads'!$B52*'LAFs'!C267*(1-'Contrib'!C112)/(24*'Input'!$F$60)*100</f>
        <v>0</v>
      </c>
      <c r="D29" s="42">
        <f>D$11*'Loads'!$B52*'LAFs'!D267*(1-'Contrib'!D112)/(24*'Input'!$F$60)*100</f>
        <v>0</v>
      </c>
      <c r="E29" s="42">
        <f>E$11*'Loads'!$B52*'LAFs'!E267*(1-'Contrib'!E112)/(24*'Input'!$F$60)*100</f>
        <v>0</v>
      </c>
      <c r="F29" s="42">
        <f>F$11*'Loads'!$B52*'LAFs'!F267*(1-'Contrib'!F112)/(24*'Input'!$F$60)*100</f>
        <v>0</v>
      </c>
      <c r="G29" s="42">
        <f>G$11*'Loads'!$B52*'LAFs'!G267*(1-'Contrib'!G112)/(24*'Input'!$F$60)*100</f>
        <v>0</v>
      </c>
      <c r="H29" s="42">
        <f>H$11*'Loads'!$B52*'LAFs'!H267*(1-'Contrib'!H112)/(24*'Input'!$F$60)*100</f>
        <v>0</v>
      </c>
      <c r="I29" s="42">
        <f>I$11*'Loads'!$B52*'LAFs'!I267*(1-'Contrib'!I112)/(24*'Input'!$F$60)*100</f>
        <v>0</v>
      </c>
      <c r="J29" s="42">
        <f>J$11*'Loads'!$B52*'LAFs'!J267*(1-'Contrib'!J112)/(24*'Input'!$F$60)*100</f>
        <v>0</v>
      </c>
      <c r="K29" s="42">
        <f>K$11*'Loads'!$B52*'LAFs'!B267*(1-'Contrib'!K112)/(24*'Input'!$F$60)*100</f>
        <v>0</v>
      </c>
      <c r="L29" s="42">
        <f>L$11*'Loads'!$B52*'LAFs'!C267*(1-'Contrib'!L112)/(24*'Input'!$F$60)*100</f>
        <v>0</v>
      </c>
      <c r="M29" s="42">
        <f>M$11*'Loads'!$B52*'LAFs'!D267*(1-'Contrib'!M112)/(24*'Input'!$F$60)*100</f>
        <v>0</v>
      </c>
      <c r="N29" s="42">
        <f>N$11*'Loads'!$B52*'LAFs'!E267*(1-'Contrib'!N112)/(24*'Input'!$F$60)*100</f>
        <v>0</v>
      </c>
      <c r="O29" s="42">
        <f>O$11*'Loads'!$B52*'LAFs'!F267*(1-'Contrib'!O112)/(24*'Input'!$F$60)*100</f>
        <v>0</v>
      </c>
      <c r="P29" s="42">
        <f>P$11*'Loads'!$B52*'LAFs'!G267*(1-'Contrib'!P112)/(24*'Input'!$F$60)*100</f>
        <v>0</v>
      </c>
      <c r="Q29" s="42">
        <f>Q$11*'Loads'!$B52*'LAFs'!H267*(1-'Contrib'!Q112)/(24*'Input'!$F$60)*100</f>
        <v>0</v>
      </c>
      <c r="R29" s="42">
        <f>R$11*'Loads'!$B52*'LAFs'!I267*(1-'Contrib'!R112)/(24*'Input'!$F$60)*100</f>
        <v>0</v>
      </c>
      <c r="S29" s="42">
        <f>S$11*'Loads'!$B52*'LAFs'!J267*(1-'Contrib'!S112)/(24*'Input'!$F$60)*100</f>
        <v>0</v>
      </c>
      <c r="T29" s="17"/>
    </row>
    <row r="30" spans="1:20">
      <c r="A30" s="4" t="s">
        <v>190</v>
      </c>
      <c r="B30" s="42">
        <f>B$11*'Loads'!$B53*'LAFs'!B268*(1-'Contrib'!B113)/(24*'Input'!$F$60)*100</f>
        <v>0</v>
      </c>
      <c r="C30" s="42">
        <f>C$11*'Loads'!$B53*'LAFs'!C268*(1-'Contrib'!C113)/(24*'Input'!$F$60)*100</f>
        <v>0</v>
      </c>
      <c r="D30" s="42">
        <f>D$11*'Loads'!$B53*'LAFs'!D268*(1-'Contrib'!D113)/(24*'Input'!$F$60)*100</f>
        <v>0</v>
      </c>
      <c r="E30" s="42">
        <f>E$11*'Loads'!$B53*'LAFs'!E268*(1-'Contrib'!E113)/(24*'Input'!$F$60)*100</f>
        <v>0</v>
      </c>
      <c r="F30" s="42">
        <f>F$11*'Loads'!$B53*'LAFs'!F268*(1-'Contrib'!F113)/(24*'Input'!$F$60)*100</f>
        <v>0</v>
      </c>
      <c r="G30" s="42">
        <f>G$11*'Loads'!$B53*'LAFs'!G268*(1-'Contrib'!G113)/(24*'Input'!$F$60)*100</f>
        <v>0</v>
      </c>
      <c r="H30" s="42">
        <f>H$11*'Loads'!$B53*'LAFs'!H268*(1-'Contrib'!H113)/(24*'Input'!$F$60)*100</f>
        <v>0</v>
      </c>
      <c r="I30" s="42">
        <f>I$11*'Loads'!$B53*'LAFs'!I268*(1-'Contrib'!I113)/(24*'Input'!$F$60)*100</f>
        <v>0</v>
      </c>
      <c r="J30" s="42">
        <f>J$11*'Loads'!$B53*'LAFs'!J268*(1-'Contrib'!J113)/(24*'Input'!$F$60)*100</f>
        <v>0</v>
      </c>
      <c r="K30" s="42">
        <f>K$11*'Loads'!$B53*'LAFs'!B268*(1-'Contrib'!K113)/(24*'Input'!$F$60)*100</f>
        <v>0</v>
      </c>
      <c r="L30" s="42">
        <f>L$11*'Loads'!$B53*'LAFs'!C268*(1-'Contrib'!L113)/(24*'Input'!$F$60)*100</f>
        <v>0</v>
      </c>
      <c r="M30" s="42">
        <f>M$11*'Loads'!$B53*'LAFs'!D268*(1-'Contrib'!M113)/(24*'Input'!$F$60)*100</f>
        <v>0</v>
      </c>
      <c r="N30" s="42">
        <f>N$11*'Loads'!$B53*'LAFs'!E268*(1-'Contrib'!N113)/(24*'Input'!$F$60)*100</f>
        <v>0</v>
      </c>
      <c r="O30" s="42">
        <f>O$11*'Loads'!$B53*'LAFs'!F268*(1-'Contrib'!O113)/(24*'Input'!$F$60)*100</f>
        <v>0</v>
      </c>
      <c r="P30" s="42">
        <f>P$11*'Loads'!$B53*'LAFs'!G268*(1-'Contrib'!P113)/(24*'Input'!$F$60)*100</f>
        <v>0</v>
      </c>
      <c r="Q30" s="42">
        <f>Q$11*'Loads'!$B53*'LAFs'!H268*(1-'Contrib'!Q113)/(24*'Input'!$F$60)*100</f>
        <v>0</v>
      </c>
      <c r="R30" s="42">
        <f>R$11*'Loads'!$B53*'LAFs'!I268*(1-'Contrib'!R113)/(24*'Input'!$F$60)*100</f>
        <v>0</v>
      </c>
      <c r="S30" s="42">
        <f>S$11*'Loads'!$B53*'LAFs'!J268*(1-'Contrib'!S113)/(24*'Input'!$F$60)*100</f>
        <v>0</v>
      </c>
      <c r="T30" s="17"/>
    </row>
    <row r="31" spans="1:20">
      <c r="A31" s="4" t="s">
        <v>210</v>
      </c>
      <c r="B31" s="42">
        <f>B$11*'Loads'!$B54*'LAFs'!B269*(1-'Contrib'!B114)/(24*'Input'!$F$60)*100</f>
        <v>0</v>
      </c>
      <c r="C31" s="42">
        <f>C$11*'Loads'!$B54*'LAFs'!C269*(1-'Contrib'!C114)/(24*'Input'!$F$60)*100</f>
        <v>0</v>
      </c>
      <c r="D31" s="42">
        <f>D$11*'Loads'!$B54*'LAFs'!D269*(1-'Contrib'!D114)/(24*'Input'!$F$60)*100</f>
        <v>0</v>
      </c>
      <c r="E31" s="42">
        <f>E$11*'Loads'!$B54*'LAFs'!E269*(1-'Contrib'!E114)/(24*'Input'!$F$60)*100</f>
        <v>0</v>
      </c>
      <c r="F31" s="42">
        <f>F$11*'Loads'!$B54*'LAFs'!F269*(1-'Contrib'!F114)/(24*'Input'!$F$60)*100</f>
        <v>0</v>
      </c>
      <c r="G31" s="42">
        <f>G$11*'Loads'!$B54*'LAFs'!G269*(1-'Contrib'!G114)/(24*'Input'!$F$60)*100</f>
        <v>0</v>
      </c>
      <c r="H31" s="42">
        <f>H$11*'Loads'!$B54*'LAFs'!H269*(1-'Contrib'!H114)/(24*'Input'!$F$60)*100</f>
        <v>0</v>
      </c>
      <c r="I31" s="42">
        <f>I$11*'Loads'!$B54*'LAFs'!I269*(1-'Contrib'!I114)/(24*'Input'!$F$60)*100</f>
        <v>0</v>
      </c>
      <c r="J31" s="42">
        <f>J$11*'Loads'!$B54*'LAFs'!J269*(1-'Contrib'!J114)/(24*'Input'!$F$60)*100</f>
        <v>0</v>
      </c>
      <c r="K31" s="42">
        <f>K$11*'Loads'!$B54*'LAFs'!B269*(1-'Contrib'!K114)/(24*'Input'!$F$60)*100</f>
        <v>0</v>
      </c>
      <c r="L31" s="42">
        <f>L$11*'Loads'!$B54*'LAFs'!C269*(1-'Contrib'!L114)/(24*'Input'!$F$60)*100</f>
        <v>0</v>
      </c>
      <c r="M31" s="42">
        <f>M$11*'Loads'!$B54*'LAFs'!D269*(1-'Contrib'!M114)/(24*'Input'!$F$60)*100</f>
        <v>0</v>
      </c>
      <c r="N31" s="42">
        <f>N$11*'Loads'!$B54*'LAFs'!E269*(1-'Contrib'!N114)/(24*'Input'!$F$60)*100</f>
        <v>0</v>
      </c>
      <c r="O31" s="42">
        <f>O$11*'Loads'!$B54*'LAFs'!F269*(1-'Contrib'!O114)/(24*'Input'!$F$60)*100</f>
        <v>0</v>
      </c>
      <c r="P31" s="42">
        <f>P$11*'Loads'!$B54*'LAFs'!G269*(1-'Contrib'!P114)/(24*'Input'!$F$60)*100</f>
        <v>0</v>
      </c>
      <c r="Q31" s="42">
        <f>Q$11*'Loads'!$B54*'LAFs'!H269*(1-'Contrib'!Q114)/(24*'Input'!$F$60)*100</f>
        <v>0</v>
      </c>
      <c r="R31" s="42">
        <f>R$11*'Loads'!$B54*'LAFs'!I269*(1-'Contrib'!R114)/(24*'Input'!$F$60)*100</f>
        <v>0</v>
      </c>
      <c r="S31" s="42">
        <f>S$11*'Loads'!$B54*'LAFs'!J269*(1-'Contrib'!S114)/(24*'Input'!$F$60)*100</f>
        <v>0</v>
      </c>
      <c r="T31" s="17"/>
    </row>
    <row r="32" spans="1:20">
      <c r="A32" s="4" t="s">
        <v>191</v>
      </c>
      <c r="B32" s="42">
        <f>B$11*'Loads'!$B55*'LAFs'!B270*(1-'Contrib'!B115)/(24*'Input'!$F$60)*100</f>
        <v>0</v>
      </c>
      <c r="C32" s="42">
        <f>C$11*'Loads'!$B55*'LAFs'!C270*(1-'Contrib'!C115)/(24*'Input'!$F$60)*100</f>
        <v>0</v>
      </c>
      <c r="D32" s="42">
        <f>D$11*'Loads'!$B55*'LAFs'!D270*(1-'Contrib'!D115)/(24*'Input'!$F$60)*100</f>
        <v>0</v>
      </c>
      <c r="E32" s="42">
        <f>E$11*'Loads'!$B55*'LAFs'!E270*(1-'Contrib'!E115)/(24*'Input'!$F$60)*100</f>
        <v>0</v>
      </c>
      <c r="F32" s="42">
        <f>F$11*'Loads'!$B55*'LAFs'!F270*(1-'Contrib'!F115)/(24*'Input'!$F$60)*100</f>
        <v>0</v>
      </c>
      <c r="G32" s="42">
        <f>G$11*'Loads'!$B55*'LAFs'!G270*(1-'Contrib'!G115)/(24*'Input'!$F$60)*100</f>
        <v>0</v>
      </c>
      <c r="H32" s="42">
        <f>H$11*'Loads'!$B55*'LAFs'!H270*(1-'Contrib'!H115)/(24*'Input'!$F$60)*100</f>
        <v>0</v>
      </c>
      <c r="I32" s="42">
        <f>I$11*'Loads'!$B55*'LAFs'!I270*(1-'Contrib'!I115)/(24*'Input'!$F$60)*100</f>
        <v>0</v>
      </c>
      <c r="J32" s="42">
        <f>J$11*'Loads'!$B55*'LAFs'!J270*(1-'Contrib'!J115)/(24*'Input'!$F$60)*100</f>
        <v>0</v>
      </c>
      <c r="K32" s="42">
        <f>K$11*'Loads'!$B55*'LAFs'!B270*(1-'Contrib'!K115)/(24*'Input'!$F$60)*100</f>
        <v>0</v>
      </c>
      <c r="L32" s="42">
        <f>L$11*'Loads'!$B55*'LAFs'!C270*(1-'Contrib'!L115)/(24*'Input'!$F$60)*100</f>
        <v>0</v>
      </c>
      <c r="M32" s="42">
        <f>M$11*'Loads'!$B55*'LAFs'!D270*(1-'Contrib'!M115)/(24*'Input'!$F$60)*100</f>
        <v>0</v>
      </c>
      <c r="N32" s="42">
        <f>N$11*'Loads'!$B55*'LAFs'!E270*(1-'Contrib'!N115)/(24*'Input'!$F$60)*100</f>
        <v>0</v>
      </c>
      <c r="O32" s="42">
        <f>O$11*'Loads'!$B55*'LAFs'!F270*(1-'Contrib'!O115)/(24*'Input'!$F$60)*100</f>
        <v>0</v>
      </c>
      <c r="P32" s="42">
        <f>P$11*'Loads'!$B55*'LAFs'!G270*(1-'Contrib'!P115)/(24*'Input'!$F$60)*100</f>
        <v>0</v>
      </c>
      <c r="Q32" s="42">
        <f>Q$11*'Loads'!$B55*'LAFs'!H270*(1-'Contrib'!Q115)/(24*'Input'!$F$60)*100</f>
        <v>0</v>
      </c>
      <c r="R32" s="42">
        <f>R$11*'Loads'!$B55*'LAFs'!I270*(1-'Contrib'!R115)/(24*'Input'!$F$60)*100</f>
        <v>0</v>
      </c>
      <c r="S32" s="42">
        <f>S$11*'Loads'!$B55*'LAFs'!J270*(1-'Contrib'!S115)/(24*'Input'!$F$60)*100</f>
        <v>0</v>
      </c>
      <c r="T32" s="17"/>
    </row>
    <row r="33" spans="1:20">
      <c r="A33" s="4" t="s">
        <v>192</v>
      </c>
      <c r="B33" s="42">
        <f>B$11*'Loads'!$B56*'LAFs'!B271*(1-'Contrib'!B116)/(24*'Input'!$F$60)*100</f>
        <v>0</v>
      </c>
      <c r="C33" s="42">
        <f>C$11*'Loads'!$B56*'LAFs'!C271*(1-'Contrib'!C116)/(24*'Input'!$F$60)*100</f>
        <v>0</v>
      </c>
      <c r="D33" s="42">
        <f>D$11*'Loads'!$B56*'LAFs'!D271*(1-'Contrib'!D116)/(24*'Input'!$F$60)*100</f>
        <v>0</v>
      </c>
      <c r="E33" s="42">
        <f>E$11*'Loads'!$B56*'LAFs'!E271*(1-'Contrib'!E116)/(24*'Input'!$F$60)*100</f>
        <v>0</v>
      </c>
      <c r="F33" s="42">
        <f>F$11*'Loads'!$B56*'LAFs'!F271*(1-'Contrib'!F116)/(24*'Input'!$F$60)*100</f>
        <v>0</v>
      </c>
      <c r="G33" s="42">
        <f>G$11*'Loads'!$B56*'LAFs'!G271*(1-'Contrib'!G116)/(24*'Input'!$F$60)*100</f>
        <v>0</v>
      </c>
      <c r="H33" s="42">
        <f>H$11*'Loads'!$B56*'LAFs'!H271*(1-'Contrib'!H116)/(24*'Input'!$F$60)*100</f>
        <v>0</v>
      </c>
      <c r="I33" s="42">
        <f>I$11*'Loads'!$B56*'LAFs'!I271*(1-'Contrib'!I116)/(24*'Input'!$F$60)*100</f>
        <v>0</v>
      </c>
      <c r="J33" s="42">
        <f>J$11*'Loads'!$B56*'LAFs'!J271*(1-'Contrib'!J116)/(24*'Input'!$F$60)*100</f>
        <v>0</v>
      </c>
      <c r="K33" s="42">
        <f>K$11*'Loads'!$B56*'LAFs'!B271*(1-'Contrib'!K116)/(24*'Input'!$F$60)*100</f>
        <v>0</v>
      </c>
      <c r="L33" s="42">
        <f>L$11*'Loads'!$B56*'LAFs'!C271*(1-'Contrib'!L116)/(24*'Input'!$F$60)*100</f>
        <v>0</v>
      </c>
      <c r="M33" s="42">
        <f>M$11*'Loads'!$B56*'LAFs'!D271*(1-'Contrib'!M116)/(24*'Input'!$F$60)*100</f>
        <v>0</v>
      </c>
      <c r="N33" s="42">
        <f>N$11*'Loads'!$B56*'LAFs'!E271*(1-'Contrib'!N116)/(24*'Input'!$F$60)*100</f>
        <v>0</v>
      </c>
      <c r="O33" s="42">
        <f>O$11*'Loads'!$B56*'LAFs'!F271*(1-'Contrib'!O116)/(24*'Input'!$F$60)*100</f>
        <v>0</v>
      </c>
      <c r="P33" s="42">
        <f>P$11*'Loads'!$B56*'LAFs'!G271*(1-'Contrib'!P116)/(24*'Input'!$F$60)*100</f>
        <v>0</v>
      </c>
      <c r="Q33" s="42">
        <f>Q$11*'Loads'!$B56*'LAFs'!H271*(1-'Contrib'!Q116)/(24*'Input'!$F$60)*100</f>
        <v>0</v>
      </c>
      <c r="R33" s="42">
        <f>R$11*'Loads'!$B56*'LAFs'!I271*(1-'Contrib'!R116)/(24*'Input'!$F$60)*100</f>
        <v>0</v>
      </c>
      <c r="S33" s="42">
        <f>S$11*'Loads'!$B56*'LAFs'!J271*(1-'Contrib'!S116)/(24*'Input'!$F$60)*100</f>
        <v>0</v>
      </c>
      <c r="T33" s="17"/>
    </row>
    <row r="34" spans="1:20">
      <c r="A34" s="4" t="s">
        <v>193</v>
      </c>
      <c r="B34" s="42">
        <f>B$11*'Loads'!$B57*'LAFs'!B272*(1-'Contrib'!B117)/(24*'Input'!$F$60)*100</f>
        <v>0</v>
      </c>
      <c r="C34" s="42">
        <f>C$11*'Loads'!$B57*'LAFs'!C272*(1-'Contrib'!C117)/(24*'Input'!$F$60)*100</f>
        <v>0</v>
      </c>
      <c r="D34" s="42">
        <f>D$11*'Loads'!$B57*'LAFs'!D272*(1-'Contrib'!D117)/(24*'Input'!$F$60)*100</f>
        <v>0</v>
      </c>
      <c r="E34" s="42">
        <f>E$11*'Loads'!$B57*'LAFs'!E272*(1-'Contrib'!E117)/(24*'Input'!$F$60)*100</f>
        <v>0</v>
      </c>
      <c r="F34" s="42">
        <f>F$11*'Loads'!$B57*'LAFs'!F272*(1-'Contrib'!F117)/(24*'Input'!$F$60)*100</f>
        <v>0</v>
      </c>
      <c r="G34" s="42">
        <f>G$11*'Loads'!$B57*'LAFs'!G272*(1-'Contrib'!G117)/(24*'Input'!$F$60)*100</f>
        <v>0</v>
      </c>
      <c r="H34" s="42">
        <f>H$11*'Loads'!$B57*'LAFs'!H272*(1-'Contrib'!H117)/(24*'Input'!$F$60)*100</f>
        <v>0</v>
      </c>
      <c r="I34" s="42">
        <f>I$11*'Loads'!$B57*'LAFs'!I272*(1-'Contrib'!I117)/(24*'Input'!$F$60)*100</f>
        <v>0</v>
      </c>
      <c r="J34" s="42">
        <f>J$11*'Loads'!$B57*'LAFs'!J272*(1-'Contrib'!J117)/(24*'Input'!$F$60)*100</f>
        <v>0</v>
      </c>
      <c r="K34" s="42">
        <f>K$11*'Loads'!$B57*'LAFs'!B272*(1-'Contrib'!K117)/(24*'Input'!$F$60)*100</f>
        <v>0</v>
      </c>
      <c r="L34" s="42">
        <f>L$11*'Loads'!$B57*'LAFs'!C272*(1-'Contrib'!L117)/(24*'Input'!$F$60)*100</f>
        <v>0</v>
      </c>
      <c r="M34" s="42">
        <f>M$11*'Loads'!$B57*'LAFs'!D272*(1-'Contrib'!M117)/(24*'Input'!$F$60)*100</f>
        <v>0</v>
      </c>
      <c r="N34" s="42">
        <f>N$11*'Loads'!$B57*'LAFs'!E272*(1-'Contrib'!N117)/(24*'Input'!$F$60)*100</f>
        <v>0</v>
      </c>
      <c r="O34" s="42">
        <f>O$11*'Loads'!$B57*'LAFs'!F272*(1-'Contrib'!O117)/(24*'Input'!$F$60)*100</f>
        <v>0</v>
      </c>
      <c r="P34" s="42">
        <f>P$11*'Loads'!$B57*'LAFs'!G272*(1-'Contrib'!P117)/(24*'Input'!$F$60)*100</f>
        <v>0</v>
      </c>
      <c r="Q34" s="42">
        <f>Q$11*'Loads'!$B57*'LAFs'!H272*(1-'Contrib'!Q117)/(24*'Input'!$F$60)*100</f>
        <v>0</v>
      </c>
      <c r="R34" s="42">
        <f>R$11*'Loads'!$B57*'LAFs'!I272*(1-'Contrib'!R117)/(24*'Input'!$F$60)*100</f>
        <v>0</v>
      </c>
      <c r="S34" s="42">
        <f>S$11*'Loads'!$B57*'LAFs'!J272*(1-'Contrib'!S117)/(24*'Input'!$F$60)*100</f>
        <v>0</v>
      </c>
      <c r="T34" s="17"/>
    </row>
    <row r="35" spans="1:20">
      <c r="A35" s="4" t="s">
        <v>194</v>
      </c>
      <c r="B35" s="42">
        <f>B$11*'Loads'!$B58*'LAFs'!B273*(1-'Contrib'!B118)/(24*'Input'!$F$60)*100</f>
        <v>0</v>
      </c>
      <c r="C35" s="42">
        <f>C$11*'Loads'!$B58*'LAFs'!C273*(1-'Contrib'!C118)/(24*'Input'!$F$60)*100</f>
        <v>0</v>
      </c>
      <c r="D35" s="42">
        <f>D$11*'Loads'!$B58*'LAFs'!D273*(1-'Contrib'!D118)/(24*'Input'!$F$60)*100</f>
        <v>0</v>
      </c>
      <c r="E35" s="42">
        <f>E$11*'Loads'!$B58*'LAFs'!E273*(1-'Contrib'!E118)/(24*'Input'!$F$60)*100</f>
        <v>0</v>
      </c>
      <c r="F35" s="42">
        <f>F$11*'Loads'!$B58*'LAFs'!F273*(1-'Contrib'!F118)/(24*'Input'!$F$60)*100</f>
        <v>0</v>
      </c>
      <c r="G35" s="42">
        <f>G$11*'Loads'!$B58*'LAFs'!G273*(1-'Contrib'!G118)/(24*'Input'!$F$60)*100</f>
        <v>0</v>
      </c>
      <c r="H35" s="42">
        <f>H$11*'Loads'!$B58*'LAFs'!H273*(1-'Contrib'!H118)/(24*'Input'!$F$60)*100</f>
        <v>0</v>
      </c>
      <c r="I35" s="42">
        <f>I$11*'Loads'!$B58*'LAFs'!I273*(1-'Contrib'!I118)/(24*'Input'!$F$60)*100</f>
        <v>0</v>
      </c>
      <c r="J35" s="42">
        <f>J$11*'Loads'!$B58*'LAFs'!J273*(1-'Contrib'!J118)/(24*'Input'!$F$60)*100</f>
        <v>0</v>
      </c>
      <c r="K35" s="42">
        <f>K$11*'Loads'!$B58*'LAFs'!B273*(1-'Contrib'!K118)/(24*'Input'!$F$60)*100</f>
        <v>0</v>
      </c>
      <c r="L35" s="42">
        <f>L$11*'Loads'!$B58*'LAFs'!C273*(1-'Contrib'!L118)/(24*'Input'!$F$60)*100</f>
        <v>0</v>
      </c>
      <c r="M35" s="42">
        <f>M$11*'Loads'!$B58*'LAFs'!D273*(1-'Contrib'!M118)/(24*'Input'!$F$60)*100</f>
        <v>0</v>
      </c>
      <c r="N35" s="42">
        <f>N$11*'Loads'!$B58*'LAFs'!E273*(1-'Contrib'!N118)/(24*'Input'!$F$60)*100</f>
        <v>0</v>
      </c>
      <c r="O35" s="42">
        <f>O$11*'Loads'!$B58*'LAFs'!F273*(1-'Contrib'!O118)/(24*'Input'!$F$60)*100</f>
        <v>0</v>
      </c>
      <c r="P35" s="42">
        <f>P$11*'Loads'!$B58*'LAFs'!G273*(1-'Contrib'!P118)/(24*'Input'!$F$60)*100</f>
        <v>0</v>
      </c>
      <c r="Q35" s="42">
        <f>Q$11*'Loads'!$B58*'LAFs'!H273*(1-'Contrib'!Q118)/(24*'Input'!$F$60)*100</f>
        <v>0</v>
      </c>
      <c r="R35" s="42">
        <f>R$11*'Loads'!$B58*'LAFs'!I273*(1-'Contrib'!R118)/(24*'Input'!$F$60)*100</f>
        <v>0</v>
      </c>
      <c r="S35" s="42">
        <f>S$11*'Loads'!$B58*'LAFs'!J273*(1-'Contrib'!S118)/(24*'Input'!$F$60)*100</f>
        <v>0</v>
      </c>
      <c r="T35" s="17"/>
    </row>
    <row r="36" spans="1:20">
      <c r="A36" s="4" t="s">
        <v>211</v>
      </c>
      <c r="B36" s="42">
        <f>B$11*'Loads'!$B59*'LAFs'!B274*(1-'Contrib'!B119)/(24*'Input'!$F$60)*100</f>
        <v>0</v>
      </c>
      <c r="C36" s="42">
        <f>C$11*'Loads'!$B59*'LAFs'!C274*(1-'Contrib'!C119)/(24*'Input'!$F$60)*100</f>
        <v>0</v>
      </c>
      <c r="D36" s="42">
        <f>D$11*'Loads'!$B59*'LAFs'!D274*(1-'Contrib'!D119)/(24*'Input'!$F$60)*100</f>
        <v>0</v>
      </c>
      <c r="E36" s="42">
        <f>E$11*'Loads'!$B59*'LAFs'!E274*(1-'Contrib'!E119)/(24*'Input'!$F$60)*100</f>
        <v>0</v>
      </c>
      <c r="F36" s="42">
        <f>F$11*'Loads'!$B59*'LAFs'!F274*(1-'Contrib'!F119)/(24*'Input'!$F$60)*100</f>
        <v>0</v>
      </c>
      <c r="G36" s="42">
        <f>G$11*'Loads'!$B59*'LAFs'!G274*(1-'Contrib'!G119)/(24*'Input'!$F$60)*100</f>
        <v>0</v>
      </c>
      <c r="H36" s="42">
        <f>H$11*'Loads'!$B59*'LAFs'!H274*(1-'Contrib'!H119)/(24*'Input'!$F$60)*100</f>
        <v>0</v>
      </c>
      <c r="I36" s="42">
        <f>I$11*'Loads'!$B59*'LAFs'!I274*(1-'Contrib'!I119)/(24*'Input'!$F$60)*100</f>
        <v>0</v>
      </c>
      <c r="J36" s="42">
        <f>J$11*'Loads'!$B59*'LAFs'!J274*(1-'Contrib'!J119)/(24*'Input'!$F$60)*100</f>
        <v>0</v>
      </c>
      <c r="K36" s="42">
        <f>K$11*'Loads'!$B59*'LAFs'!B274*(1-'Contrib'!K119)/(24*'Input'!$F$60)*100</f>
        <v>0</v>
      </c>
      <c r="L36" s="42">
        <f>L$11*'Loads'!$B59*'LAFs'!C274*(1-'Contrib'!L119)/(24*'Input'!$F$60)*100</f>
        <v>0</v>
      </c>
      <c r="M36" s="42">
        <f>M$11*'Loads'!$B59*'LAFs'!D274*(1-'Contrib'!M119)/(24*'Input'!$F$60)*100</f>
        <v>0</v>
      </c>
      <c r="N36" s="42">
        <f>N$11*'Loads'!$B59*'LAFs'!E274*(1-'Contrib'!N119)/(24*'Input'!$F$60)*100</f>
        <v>0</v>
      </c>
      <c r="O36" s="42">
        <f>O$11*'Loads'!$B59*'LAFs'!F274*(1-'Contrib'!O119)/(24*'Input'!$F$60)*100</f>
        <v>0</v>
      </c>
      <c r="P36" s="42">
        <f>P$11*'Loads'!$B59*'LAFs'!G274*(1-'Contrib'!P119)/(24*'Input'!$F$60)*100</f>
        <v>0</v>
      </c>
      <c r="Q36" s="42">
        <f>Q$11*'Loads'!$B59*'LAFs'!H274*(1-'Contrib'!Q119)/(24*'Input'!$F$60)*100</f>
        <v>0</v>
      </c>
      <c r="R36" s="42">
        <f>R$11*'Loads'!$B59*'LAFs'!I274*(1-'Contrib'!R119)/(24*'Input'!$F$60)*100</f>
        <v>0</v>
      </c>
      <c r="S36" s="42">
        <f>S$11*'Loads'!$B59*'LAFs'!J274*(1-'Contrib'!S119)/(24*'Input'!$F$60)*100</f>
        <v>0</v>
      </c>
      <c r="T36" s="17"/>
    </row>
    <row r="37" spans="1:20">
      <c r="A37" s="4" t="s">
        <v>225</v>
      </c>
      <c r="B37" s="42">
        <f>B$11*'Loads'!$B60*'LAFs'!B275*(1-'Contrib'!B120)/(24*'Input'!$F$60)*100</f>
        <v>0</v>
      </c>
      <c r="C37" s="42">
        <f>C$11*'Loads'!$B60*'LAFs'!C275*(1-'Contrib'!C120)/(24*'Input'!$F$60)*100</f>
        <v>0</v>
      </c>
      <c r="D37" s="42">
        <f>D$11*'Loads'!$B60*'LAFs'!D275*(1-'Contrib'!D120)/(24*'Input'!$F$60)*100</f>
        <v>0</v>
      </c>
      <c r="E37" s="42">
        <f>E$11*'Loads'!$B60*'LAFs'!E275*(1-'Contrib'!E120)/(24*'Input'!$F$60)*100</f>
        <v>0</v>
      </c>
      <c r="F37" s="42">
        <f>F$11*'Loads'!$B60*'LAFs'!F275*(1-'Contrib'!F120)/(24*'Input'!$F$60)*100</f>
        <v>0</v>
      </c>
      <c r="G37" s="42">
        <f>G$11*'Loads'!$B60*'LAFs'!G275*(1-'Contrib'!G120)/(24*'Input'!$F$60)*100</f>
        <v>0</v>
      </c>
      <c r="H37" s="42">
        <f>H$11*'Loads'!$B60*'LAFs'!H275*(1-'Contrib'!H120)/(24*'Input'!$F$60)*100</f>
        <v>0</v>
      </c>
      <c r="I37" s="42">
        <f>I$11*'Loads'!$B60*'LAFs'!I275*(1-'Contrib'!I120)/(24*'Input'!$F$60)*100</f>
        <v>0</v>
      </c>
      <c r="J37" s="42">
        <f>J$11*'Loads'!$B60*'LAFs'!J275*(1-'Contrib'!J120)/(24*'Input'!$F$60)*100</f>
        <v>0</v>
      </c>
      <c r="K37" s="42">
        <f>K$11*'Loads'!$B60*'LAFs'!B275*(1-'Contrib'!K120)/(24*'Input'!$F$60)*100</f>
        <v>0</v>
      </c>
      <c r="L37" s="42">
        <f>L$11*'Loads'!$B60*'LAFs'!C275*(1-'Contrib'!L120)/(24*'Input'!$F$60)*100</f>
        <v>0</v>
      </c>
      <c r="M37" s="42">
        <f>M$11*'Loads'!$B60*'LAFs'!D275*(1-'Contrib'!M120)/(24*'Input'!$F$60)*100</f>
        <v>0</v>
      </c>
      <c r="N37" s="42">
        <f>N$11*'Loads'!$B60*'LAFs'!E275*(1-'Contrib'!N120)/(24*'Input'!$F$60)*100</f>
        <v>0</v>
      </c>
      <c r="O37" s="42">
        <f>O$11*'Loads'!$B60*'LAFs'!F275*(1-'Contrib'!O120)/(24*'Input'!$F$60)*100</f>
        <v>0</v>
      </c>
      <c r="P37" s="42">
        <f>P$11*'Loads'!$B60*'LAFs'!G275*(1-'Contrib'!P120)/(24*'Input'!$F$60)*100</f>
        <v>0</v>
      </c>
      <c r="Q37" s="42">
        <f>Q$11*'Loads'!$B60*'LAFs'!H275*(1-'Contrib'!Q120)/(24*'Input'!$F$60)*100</f>
        <v>0</v>
      </c>
      <c r="R37" s="42">
        <f>R$11*'Loads'!$B60*'LAFs'!I275*(1-'Contrib'!R120)/(24*'Input'!$F$60)*100</f>
        <v>0</v>
      </c>
      <c r="S37" s="42">
        <f>S$11*'Loads'!$B60*'LAFs'!J275*(1-'Contrib'!S120)/(24*'Input'!$F$60)*100</f>
        <v>0</v>
      </c>
      <c r="T37" s="17"/>
    </row>
    <row r="38" spans="1:20">
      <c r="A38" s="4" t="s">
        <v>226</v>
      </c>
      <c r="B38" s="42">
        <f>B$11*'Loads'!$B61*'LAFs'!B276*(1-'Contrib'!B121)/(24*'Input'!$F$60)*100</f>
        <v>0</v>
      </c>
      <c r="C38" s="42">
        <f>C$11*'Loads'!$B61*'LAFs'!C276*(1-'Contrib'!C121)/(24*'Input'!$F$60)*100</f>
        <v>0</v>
      </c>
      <c r="D38" s="42">
        <f>D$11*'Loads'!$B61*'LAFs'!D276*(1-'Contrib'!D121)/(24*'Input'!$F$60)*100</f>
        <v>0</v>
      </c>
      <c r="E38" s="42">
        <f>E$11*'Loads'!$B61*'LAFs'!E276*(1-'Contrib'!E121)/(24*'Input'!$F$60)*100</f>
        <v>0</v>
      </c>
      <c r="F38" s="42">
        <f>F$11*'Loads'!$B61*'LAFs'!F276*(1-'Contrib'!F121)/(24*'Input'!$F$60)*100</f>
        <v>0</v>
      </c>
      <c r="G38" s="42">
        <f>G$11*'Loads'!$B61*'LAFs'!G276*(1-'Contrib'!G121)/(24*'Input'!$F$60)*100</f>
        <v>0</v>
      </c>
      <c r="H38" s="42">
        <f>H$11*'Loads'!$B61*'LAFs'!H276*(1-'Contrib'!H121)/(24*'Input'!$F$60)*100</f>
        <v>0</v>
      </c>
      <c r="I38" s="42">
        <f>I$11*'Loads'!$B61*'LAFs'!I276*(1-'Contrib'!I121)/(24*'Input'!$F$60)*100</f>
        <v>0</v>
      </c>
      <c r="J38" s="42">
        <f>J$11*'Loads'!$B61*'LAFs'!J276*(1-'Contrib'!J121)/(24*'Input'!$F$60)*100</f>
        <v>0</v>
      </c>
      <c r="K38" s="42">
        <f>K$11*'Loads'!$B61*'LAFs'!B276*(1-'Contrib'!K121)/(24*'Input'!$F$60)*100</f>
        <v>0</v>
      </c>
      <c r="L38" s="42">
        <f>L$11*'Loads'!$B61*'LAFs'!C276*(1-'Contrib'!L121)/(24*'Input'!$F$60)*100</f>
        <v>0</v>
      </c>
      <c r="M38" s="42">
        <f>M$11*'Loads'!$B61*'LAFs'!D276*(1-'Contrib'!M121)/(24*'Input'!$F$60)*100</f>
        <v>0</v>
      </c>
      <c r="N38" s="42">
        <f>N$11*'Loads'!$B61*'LAFs'!E276*(1-'Contrib'!N121)/(24*'Input'!$F$60)*100</f>
        <v>0</v>
      </c>
      <c r="O38" s="42">
        <f>O$11*'Loads'!$B61*'LAFs'!F276*(1-'Contrib'!O121)/(24*'Input'!$F$60)*100</f>
        <v>0</v>
      </c>
      <c r="P38" s="42">
        <f>P$11*'Loads'!$B61*'LAFs'!G276*(1-'Contrib'!P121)/(24*'Input'!$F$60)*100</f>
        <v>0</v>
      </c>
      <c r="Q38" s="42">
        <f>Q$11*'Loads'!$B61*'LAFs'!H276*(1-'Contrib'!Q121)/(24*'Input'!$F$60)*100</f>
        <v>0</v>
      </c>
      <c r="R38" s="42">
        <f>R$11*'Loads'!$B61*'LAFs'!I276*(1-'Contrib'!R121)/(24*'Input'!$F$60)*100</f>
        <v>0</v>
      </c>
      <c r="S38" s="42">
        <f>S$11*'Loads'!$B61*'LAFs'!J276*(1-'Contrib'!S121)/(24*'Input'!$F$60)*100</f>
        <v>0</v>
      </c>
      <c r="T38" s="17"/>
    </row>
    <row r="39" spans="1:20">
      <c r="A39" s="4" t="s">
        <v>227</v>
      </c>
      <c r="B39" s="42">
        <f>B$11*'Loads'!$B62*'LAFs'!B277*(1-'Contrib'!B122)/(24*'Input'!$F$60)*100</f>
        <v>0</v>
      </c>
      <c r="C39" s="42">
        <f>C$11*'Loads'!$B62*'LAFs'!C277*(1-'Contrib'!C122)/(24*'Input'!$F$60)*100</f>
        <v>0</v>
      </c>
      <c r="D39" s="42">
        <f>D$11*'Loads'!$B62*'LAFs'!D277*(1-'Contrib'!D122)/(24*'Input'!$F$60)*100</f>
        <v>0</v>
      </c>
      <c r="E39" s="42">
        <f>E$11*'Loads'!$B62*'LAFs'!E277*(1-'Contrib'!E122)/(24*'Input'!$F$60)*100</f>
        <v>0</v>
      </c>
      <c r="F39" s="42">
        <f>F$11*'Loads'!$B62*'LAFs'!F277*(1-'Contrib'!F122)/(24*'Input'!$F$60)*100</f>
        <v>0</v>
      </c>
      <c r="G39" s="42">
        <f>G$11*'Loads'!$B62*'LAFs'!G277*(1-'Contrib'!G122)/(24*'Input'!$F$60)*100</f>
        <v>0</v>
      </c>
      <c r="H39" s="42">
        <f>H$11*'Loads'!$B62*'LAFs'!H277*(1-'Contrib'!H122)/(24*'Input'!$F$60)*100</f>
        <v>0</v>
      </c>
      <c r="I39" s="42">
        <f>I$11*'Loads'!$B62*'LAFs'!I277*(1-'Contrib'!I122)/(24*'Input'!$F$60)*100</f>
        <v>0</v>
      </c>
      <c r="J39" s="42">
        <f>J$11*'Loads'!$B62*'LAFs'!J277*(1-'Contrib'!J122)/(24*'Input'!$F$60)*100</f>
        <v>0</v>
      </c>
      <c r="K39" s="42">
        <f>K$11*'Loads'!$B62*'LAFs'!B277*(1-'Contrib'!K122)/(24*'Input'!$F$60)*100</f>
        <v>0</v>
      </c>
      <c r="L39" s="42">
        <f>L$11*'Loads'!$B62*'LAFs'!C277*(1-'Contrib'!L122)/(24*'Input'!$F$60)*100</f>
        <v>0</v>
      </c>
      <c r="M39" s="42">
        <f>M$11*'Loads'!$B62*'LAFs'!D277*(1-'Contrib'!M122)/(24*'Input'!$F$60)*100</f>
        <v>0</v>
      </c>
      <c r="N39" s="42">
        <f>N$11*'Loads'!$B62*'LAFs'!E277*(1-'Contrib'!N122)/(24*'Input'!$F$60)*100</f>
        <v>0</v>
      </c>
      <c r="O39" s="42">
        <f>O$11*'Loads'!$B62*'LAFs'!F277*(1-'Contrib'!O122)/(24*'Input'!$F$60)*100</f>
        <v>0</v>
      </c>
      <c r="P39" s="42">
        <f>P$11*'Loads'!$B62*'LAFs'!G277*(1-'Contrib'!P122)/(24*'Input'!$F$60)*100</f>
        <v>0</v>
      </c>
      <c r="Q39" s="42">
        <f>Q$11*'Loads'!$B62*'LAFs'!H277*(1-'Contrib'!Q122)/(24*'Input'!$F$60)*100</f>
        <v>0</v>
      </c>
      <c r="R39" s="42">
        <f>R$11*'Loads'!$B62*'LAFs'!I277*(1-'Contrib'!R122)/(24*'Input'!$F$60)*100</f>
        <v>0</v>
      </c>
      <c r="S39" s="42">
        <f>S$11*'Loads'!$B62*'LAFs'!J277*(1-'Contrib'!S122)/(24*'Input'!$F$60)*100</f>
        <v>0</v>
      </c>
      <c r="T39" s="17"/>
    </row>
    <row r="40" spans="1:20">
      <c r="A40" s="4" t="s">
        <v>228</v>
      </c>
      <c r="B40" s="42">
        <f>B$11*'Loads'!$B63*'LAFs'!B278*(1-'Contrib'!B123)/(24*'Input'!$F$60)*100</f>
        <v>0</v>
      </c>
      <c r="C40" s="42">
        <f>C$11*'Loads'!$B63*'LAFs'!C278*(1-'Contrib'!C123)/(24*'Input'!$F$60)*100</f>
        <v>0</v>
      </c>
      <c r="D40" s="42">
        <f>D$11*'Loads'!$B63*'LAFs'!D278*(1-'Contrib'!D123)/(24*'Input'!$F$60)*100</f>
        <v>0</v>
      </c>
      <c r="E40" s="42">
        <f>E$11*'Loads'!$B63*'LAFs'!E278*(1-'Contrib'!E123)/(24*'Input'!$F$60)*100</f>
        <v>0</v>
      </c>
      <c r="F40" s="42">
        <f>F$11*'Loads'!$B63*'LAFs'!F278*(1-'Contrib'!F123)/(24*'Input'!$F$60)*100</f>
        <v>0</v>
      </c>
      <c r="G40" s="42">
        <f>G$11*'Loads'!$B63*'LAFs'!G278*(1-'Contrib'!G123)/(24*'Input'!$F$60)*100</f>
        <v>0</v>
      </c>
      <c r="H40" s="42">
        <f>H$11*'Loads'!$B63*'LAFs'!H278*(1-'Contrib'!H123)/(24*'Input'!$F$60)*100</f>
        <v>0</v>
      </c>
      <c r="I40" s="42">
        <f>I$11*'Loads'!$B63*'LAFs'!I278*(1-'Contrib'!I123)/(24*'Input'!$F$60)*100</f>
        <v>0</v>
      </c>
      <c r="J40" s="42">
        <f>J$11*'Loads'!$B63*'LAFs'!J278*(1-'Contrib'!J123)/(24*'Input'!$F$60)*100</f>
        <v>0</v>
      </c>
      <c r="K40" s="42">
        <f>K$11*'Loads'!$B63*'LAFs'!B278*(1-'Contrib'!K123)/(24*'Input'!$F$60)*100</f>
        <v>0</v>
      </c>
      <c r="L40" s="42">
        <f>L$11*'Loads'!$B63*'LAFs'!C278*(1-'Contrib'!L123)/(24*'Input'!$F$60)*100</f>
        <v>0</v>
      </c>
      <c r="M40" s="42">
        <f>M$11*'Loads'!$B63*'LAFs'!D278*(1-'Contrib'!M123)/(24*'Input'!$F$60)*100</f>
        <v>0</v>
      </c>
      <c r="N40" s="42">
        <f>N$11*'Loads'!$B63*'LAFs'!E278*(1-'Contrib'!N123)/(24*'Input'!$F$60)*100</f>
        <v>0</v>
      </c>
      <c r="O40" s="42">
        <f>O$11*'Loads'!$B63*'LAFs'!F278*(1-'Contrib'!O123)/(24*'Input'!$F$60)*100</f>
        <v>0</v>
      </c>
      <c r="P40" s="42">
        <f>P$11*'Loads'!$B63*'LAFs'!G278*(1-'Contrib'!P123)/(24*'Input'!$F$60)*100</f>
        <v>0</v>
      </c>
      <c r="Q40" s="42">
        <f>Q$11*'Loads'!$B63*'LAFs'!H278*(1-'Contrib'!Q123)/(24*'Input'!$F$60)*100</f>
        <v>0</v>
      </c>
      <c r="R40" s="42">
        <f>R$11*'Loads'!$B63*'LAFs'!I278*(1-'Contrib'!R123)/(24*'Input'!$F$60)*100</f>
        <v>0</v>
      </c>
      <c r="S40" s="42">
        <f>S$11*'Loads'!$B63*'LAFs'!J278*(1-'Contrib'!S123)/(24*'Input'!$F$60)*100</f>
        <v>0</v>
      </c>
      <c r="T40" s="17"/>
    </row>
    <row r="41" spans="1:20">
      <c r="A41" s="4" t="s">
        <v>229</v>
      </c>
      <c r="B41" s="42">
        <f>B$11*'Loads'!$B64*'LAFs'!B279*(1-'Contrib'!B124)/(24*'Input'!$F$60)*100</f>
        <v>0</v>
      </c>
      <c r="C41" s="42">
        <f>C$11*'Loads'!$B64*'LAFs'!C279*(1-'Contrib'!C124)/(24*'Input'!$F$60)*100</f>
        <v>0</v>
      </c>
      <c r="D41" s="42">
        <f>D$11*'Loads'!$B64*'LAFs'!D279*(1-'Contrib'!D124)/(24*'Input'!$F$60)*100</f>
        <v>0</v>
      </c>
      <c r="E41" s="42">
        <f>E$11*'Loads'!$B64*'LAFs'!E279*(1-'Contrib'!E124)/(24*'Input'!$F$60)*100</f>
        <v>0</v>
      </c>
      <c r="F41" s="42">
        <f>F$11*'Loads'!$B64*'LAFs'!F279*(1-'Contrib'!F124)/(24*'Input'!$F$60)*100</f>
        <v>0</v>
      </c>
      <c r="G41" s="42">
        <f>G$11*'Loads'!$B64*'LAFs'!G279*(1-'Contrib'!G124)/(24*'Input'!$F$60)*100</f>
        <v>0</v>
      </c>
      <c r="H41" s="42">
        <f>H$11*'Loads'!$B64*'LAFs'!H279*(1-'Contrib'!H124)/(24*'Input'!$F$60)*100</f>
        <v>0</v>
      </c>
      <c r="I41" s="42">
        <f>I$11*'Loads'!$B64*'LAFs'!I279*(1-'Contrib'!I124)/(24*'Input'!$F$60)*100</f>
        <v>0</v>
      </c>
      <c r="J41" s="42">
        <f>J$11*'Loads'!$B64*'LAFs'!J279*(1-'Contrib'!J124)/(24*'Input'!$F$60)*100</f>
        <v>0</v>
      </c>
      <c r="K41" s="42">
        <f>K$11*'Loads'!$B64*'LAFs'!B279*(1-'Contrib'!K124)/(24*'Input'!$F$60)*100</f>
        <v>0</v>
      </c>
      <c r="L41" s="42">
        <f>L$11*'Loads'!$B64*'LAFs'!C279*(1-'Contrib'!L124)/(24*'Input'!$F$60)*100</f>
        <v>0</v>
      </c>
      <c r="M41" s="42">
        <f>M$11*'Loads'!$B64*'LAFs'!D279*(1-'Contrib'!M124)/(24*'Input'!$F$60)*100</f>
        <v>0</v>
      </c>
      <c r="N41" s="42">
        <f>N$11*'Loads'!$B64*'LAFs'!E279*(1-'Contrib'!N124)/(24*'Input'!$F$60)*100</f>
        <v>0</v>
      </c>
      <c r="O41" s="42">
        <f>O$11*'Loads'!$B64*'LAFs'!F279*(1-'Contrib'!O124)/(24*'Input'!$F$60)*100</f>
        <v>0</v>
      </c>
      <c r="P41" s="42">
        <f>P$11*'Loads'!$B64*'LAFs'!G279*(1-'Contrib'!P124)/(24*'Input'!$F$60)*100</f>
        <v>0</v>
      </c>
      <c r="Q41" s="42">
        <f>Q$11*'Loads'!$B64*'LAFs'!H279*(1-'Contrib'!Q124)/(24*'Input'!$F$60)*100</f>
        <v>0</v>
      </c>
      <c r="R41" s="42">
        <f>R$11*'Loads'!$B64*'LAFs'!I279*(1-'Contrib'!R124)/(24*'Input'!$F$60)*100</f>
        <v>0</v>
      </c>
      <c r="S41" s="42">
        <f>S$11*'Loads'!$B64*'LAFs'!J279*(1-'Contrib'!S124)/(24*'Input'!$F$60)*100</f>
        <v>0</v>
      </c>
      <c r="T41" s="17"/>
    </row>
    <row r="42" spans="1:20">
      <c r="A42" s="4" t="s">
        <v>195</v>
      </c>
      <c r="B42" s="42">
        <f>B$11*'Loads'!$B65*'LAFs'!B280*(1-'Contrib'!B125)/(24*'Input'!$F$60)*100</f>
        <v>0</v>
      </c>
      <c r="C42" s="42">
        <f>C$11*'Loads'!$B65*'LAFs'!C280*(1-'Contrib'!C125)/(24*'Input'!$F$60)*100</f>
        <v>0</v>
      </c>
      <c r="D42" s="42">
        <f>D$11*'Loads'!$B65*'LAFs'!D280*(1-'Contrib'!D125)/(24*'Input'!$F$60)*100</f>
        <v>0</v>
      </c>
      <c r="E42" s="42">
        <f>E$11*'Loads'!$B65*'LAFs'!E280*(1-'Contrib'!E125)/(24*'Input'!$F$60)*100</f>
        <v>0</v>
      </c>
      <c r="F42" s="42">
        <f>F$11*'Loads'!$B65*'LAFs'!F280*(1-'Contrib'!F125)/(24*'Input'!$F$60)*100</f>
        <v>0</v>
      </c>
      <c r="G42" s="42">
        <f>G$11*'Loads'!$B65*'LAFs'!G280*(1-'Contrib'!G125)/(24*'Input'!$F$60)*100</f>
        <v>0</v>
      </c>
      <c r="H42" s="42">
        <f>H$11*'Loads'!$B65*'LAFs'!H280*(1-'Contrib'!H125)/(24*'Input'!$F$60)*100</f>
        <v>0</v>
      </c>
      <c r="I42" s="42">
        <f>I$11*'Loads'!$B65*'LAFs'!I280*(1-'Contrib'!I125)/(24*'Input'!$F$60)*100</f>
        <v>0</v>
      </c>
      <c r="J42" s="42">
        <f>J$11*'Loads'!$B65*'LAFs'!J280*(1-'Contrib'!J125)/(24*'Input'!$F$60)*100</f>
        <v>0</v>
      </c>
      <c r="K42" s="42">
        <f>K$11*'Loads'!$B65*'LAFs'!B280*(1-'Contrib'!K125)/(24*'Input'!$F$60)*100</f>
        <v>0</v>
      </c>
      <c r="L42" s="42">
        <f>L$11*'Loads'!$B65*'LAFs'!C280*(1-'Contrib'!L125)/(24*'Input'!$F$60)*100</f>
        <v>0</v>
      </c>
      <c r="M42" s="42">
        <f>M$11*'Loads'!$B65*'LAFs'!D280*(1-'Contrib'!M125)/(24*'Input'!$F$60)*100</f>
        <v>0</v>
      </c>
      <c r="N42" s="42">
        <f>N$11*'Loads'!$B65*'LAFs'!E280*(1-'Contrib'!N125)/(24*'Input'!$F$60)*100</f>
        <v>0</v>
      </c>
      <c r="O42" s="42">
        <f>O$11*'Loads'!$B65*'LAFs'!F280*(1-'Contrib'!O125)/(24*'Input'!$F$60)*100</f>
        <v>0</v>
      </c>
      <c r="P42" s="42">
        <f>P$11*'Loads'!$B65*'LAFs'!G280*(1-'Contrib'!P125)/(24*'Input'!$F$60)*100</f>
        <v>0</v>
      </c>
      <c r="Q42" s="42">
        <f>Q$11*'Loads'!$B65*'LAFs'!H280*(1-'Contrib'!Q125)/(24*'Input'!$F$60)*100</f>
        <v>0</v>
      </c>
      <c r="R42" s="42">
        <f>R$11*'Loads'!$B65*'LAFs'!I280*(1-'Contrib'!R125)/(24*'Input'!$F$60)*100</f>
        <v>0</v>
      </c>
      <c r="S42" s="42">
        <f>S$11*'Loads'!$B65*'LAFs'!J280*(1-'Contrib'!S125)/(24*'Input'!$F$60)*100</f>
        <v>0</v>
      </c>
      <c r="T42" s="17"/>
    </row>
    <row r="43" spans="1:20">
      <c r="A43" s="4" t="s">
        <v>196</v>
      </c>
      <c r="B43" s="42">
        <f>B$11*'Loads'!$B66*'LAFs'!B281*(1-'Contrib'!B126)/(24*'Input'!$F$60)*100</f>
        <v>0</v>
      </c>
      <c r="C43" s="42">
        <f>C$11*'Loads'!$B66*'LAFs'!C281*(1-'Contrib'!C126)/(24*'Input'!$F$60)*100</f>
        <v>0</v>
      </c>
      <c r="D43" s="42">
        <f>D$11*'Loads'!$B66*'LAFs'!D281*(1-'Contrib'!D126)/(24*'Input'!$F$60)*100</f>
        <v>0</v>
      </c>
      <c r="E43" s="42">
        <f>E$11*'Loads'!$B66*'LAFs'!E281*(1-'Contrib'!E126)/(24*'Input'!$F$60)*100</f>
        <v>0</v>
      </c>
      <c r="F43" s="42">
        <f>F$11*'Loads'!$B66*'LAFs'!F281*(1-'Contrib'!F126)/(24*'Input'!$F$60)*100</f>
        <v>0</v>
      </c>
      <c r="G43" s="42">
        <f>G$11*'Loads'!$B66*'LAFs'!G281*(1-'Contrib'!G126)/(24*'Input'!$F$60)*100</f>
        <v>0</v>
      </c>
      <c r="H43" s="42">
        <f>H$11*'Loads'!$B66*'LAFs'!H281*(1-'Contrib'!H126)/(24*'Input'!$F$60)*100</f>
        <v>0</v>
      </c>
      <c r="I43" s="42">
        <f>I$11*'Loads'!$B66*'LAFs'!I281*(1-'Contrib'!I126)/(24*'Input'!$F$60)*100</f>
        <v>0</v>
      </c>
      <c r="J43" s="42">
        <f>J$11*'Loads'!$B66*'LAFs'!J281*(1-'Contrib'!J126)/(24*'Input'!$F$60)*100</f>
        <v>0</v>
      </c>
      <c r="K43" s="42">
        <f>K$11*'Loads'!$B66*'LAFs'!B281*(1-'Contrib'!K126)/(24*'Input'!$F$60)*100</f>
        <v>0</v>
      </c>
      <c r="L43" s="42">
        <f>L$11*'Loads'!$B66*'LAFs'!C281*(1-'Contrib'!L126)/(24*'Input'!$F$60)*100</f>
        <v>0</v>
      </c>
      <c r="M43" s="42">
        <f>M$11*'Loads'!$B66*'LAFs'!D281*(1-'Contrib'!M126)/(24*'Input'!$F$60)*100</f>
        <v>0</v>
      </c>
      <c r="N43" s="42">
        <f>N$11*'Loads'!$B66*'LAFs'!E281*(1-'Contrib'!N126)/(24*'Input'!$F$60)*100</f>
        <v>0</v>
      </c>
      <c r="O43" s="42">
        <f>O$11*'Loads'!$B66*'LAFs'!F281*(1-'Contrib'!O126)/(24*'Input'!$F$60)*100</f>
        <v>0</v>
      </c>
      <c r="P43" s="42">
        <f>P$11*'Loads'!$B66*'LAFs'!G281*(1-'Contrib'!P126)/(24*'Input'!$F$60)*100</f>
        <v>0</v>
      </c>
      <c r="Q43" s="42">
        <f>Q$11*'Loads'!$B66*'LAFs'!H281*(1-'Contrib'!Q126)/(24*'Input'!$F$60)*100</f>
        <v>0</v>
      </c>
      <c r="R43" s="42">
        <f>R$11*'Loads'!$B66*'LAFs'!I281*(1-'Contrib'!R126)/(24*'Input'!$F$60)*100</f>
        <v>0</v>
      </c>
      <c r="S43" s="42">
        <f>S$11*'Loads'!$B66*'LAFs'!J281*(1-'Contrib'!S126)/(24*'Input'!$F$60)*100</f>
        <v>0</v>
      </c>
      <c r="T43" s="17"/>
    </row>
    <row r="44" spans="1:20">
      <c r="A44" s="4" t="s">
        <v>197</v>
      </c>
      <c r="B44" s="42">
        <f>B$11*'Loads'!$B67*'LAFs'!B282*(1-'Contrib'!B127)/(24*'Input'!$F$60)*100</f>
        <v>0</v>
      </c>
      <c r="C44" s="42">
        <f>C$11*'Loads'!$B67*'LAFs'!C282*(1-'Contrib'!C127)/(24*'Input'!$F$60)*100</f>
        <v>0</v>
      </c>
      <c r="D44" s="42">
        <f>D$11*'Loads'!$B67*'LAFs'!D282*(1-'Contrib'!D127)/(24*'Input'!$F$60)*100</f>
        <v>0</v>
      </c>
      <c r="E44" s="42">
        <f>E$11*'Loads'!$B67*'LAFs'!E282*(1-'Contrib'!E127)/(24*'Input'!$F$60)*100</f>
        <v>0</v>
      </c>
      <c r="F44" s="42">
        <f>F$11*'Loads'!$B67*'LAFs'!F282*(1-'Contrib'!F127)/(24*'Input'!$F$60)*100</f>
        <v>0</v>
      </c>
      <c r="G44" s="42">
        <f>G$11*'Loads'!$B67*'LAFs'!G282*(1-'Contrib'!G127)/(24*'Input'!$F$60)*100</f>
        <v>0</v>
      </c>
      <c r="H44" s="42">
        <f>H$11*'Loads'!$B67*'LAFs'!H282*(1-'Contrib'!H127)/(24*'Input'!$F$60)*100</f>
        <v>0</v>
      </c>
      <c r="I44" s="42">
        <f>I$11*'Loads'!$B67*'LAFs'!I282*(1-'Contrib'!I127)/(24*'Input'!$F$60)*100</f>
        <v>0</v>
      </c>
      <c r="J44" s="42">
        <f>J$11*'Loads'!$B67*'LAFs'!J282*(1-'Contrib'!J127)/(24*'Input'!$F$60)*100</f>
        <v>0</v>
      </c>
      <c r="K44" s="42">
        <f>K$11*'Loads'!$B67*'LAFs'!B282*(1-'Contrib'!K127)/(24*'Input'!$F$60)*100</f>
        <v>0</v>
      </c>
      <c r="L44" s="42">
        <f>L$11*'Loads'!$B67*'LAFs'!C282*(1-'Contrib'!L127)/(24*'Input'!$F$60)*100</f>
        <v>0</v>
      </c>
      <c r="M44" s="42">
        <f>M$11*'Loads'!$B67*'LAFs'!D282*(1-'Contrib'!M127)/(24*'Input'!$F$60)*100</f>
        <v>0</v>
      </c>
      <c r="N44" s="42">
        <f>N$11*'Loads'!$B67*'LAFs'!E282*(1-'Contrib'!N127)/(24*'Input'!$F$60)*100</f>
        <v>0</v>
      </c>
      <c r="O44" s="42">
        <f>O$11*'Loads'!$B67*'LAFs'!F282*(1-'Contrib'!O127)/(24*'Input'!$F$60)*100</f>
        <v>0</v>
      </c>
      <c r="P44" s="42">
        <f>P$11*'Loads'!$B67*'LAFs'!G282*(1-'Contrib'!P127)/(24*'Input'!$F$60)*100</f>
        <v>0</v>
      </c>
      <c r="Q44" s="42">
        <f>Q$11*'Loads'!$B67*'LAFs'!H282*(1-'Contrib'!Q127)/(24*'Input'!$F$60)*100</f>
        <v>0</v>
      </c>
      <c r="R44" s="42">
        <f>R$11*'Loads'!$B67*'LAFs'!I282*(1-'Contrib'!R127)/(24*'Input'!$F$60)*100</f>
        <v>0</v>
      </c>
      <c r="S44" s="42">
        <f>S$11*'Loads'!$B67*'LAFs'!J282*(1-'Contrib'!S127)/(24*'Input'!$F$60)*100</f>
        <v>0</v>
      </c>
      <c r="T44" s="17"/>
    </row>
    <row r="45" spans="1:20">
      <c r="A45" s="4" t="s">
        <v>198</v>
      </c>
      <c r="B45" s="42">
        <f>B$11*'Loads'!$B68*'LAFs'!B283*(1-'Contrib'!B128)/(24*'Input'!$F$60)*100</f>
        <v>0</v>
      </c>
      <c r="C45" s="42">
        <f>C$11*'Loads'!$B68*'LAFs'!C283*(1-'Contrib'!C128)/(24*'Input'!$F$60)*100</f>
        <v>0</v>
      </c>
      <c r="D45" s="42">
        <f>D$11*'Loads'!$B68*'LAFs'!D283*(1-'Contrib'!D128)/(24*'Input'!$F$60)*100</f>
        <v>0</v>
      </c>
      <c r="E45" s="42">
        <f>E$11*'Loads'!$B68*'LAFs'!E283*(1-'Contrib'!E128)/(24*'Input'!$F$60)*100</f>
        <v>0</v>
      </c>
      <c r="F45" s="42">
        <f>F$11*'Loads'!$B68*'LAFs'!F283*(1-'Contrib'!F128)/(24*'Input'!$F$60)*100</f>
        <v>0</v>
      </c>
      <c r="G45" s="42">
        <f>G$11*'Loads'!$B68*'LAFs'!G283*(1-'Contrib'!G128)/(24*'Input'!$F$60)*100</f>
        <v>0</v>
      </c>
      <c r="H45" s="42">
        <f>H$11*'Loads'!$B68*'LAFs'!H283*(1-'Contrib'!H128)/(24*'Input'!$F$60)*100</f>
        <v>0</v>
      </c>
      <c r="I45" s="42">
        <f>I$11*'Loads'!$B68*'LAFs'!I283*(1-'Contrib'!I128)/(24*'Input'!$F$60)*100</f>
        <v>0</v>
      </c>
      <c r="J45" s="42">
        <f>J$11*'Loads'!$B68*'LAFs'!J283*(1-'Contrib'!J128)/(24*'Input'!$F$60)*100</f>
        <v>0</v>
      </c>
      <c r="K45" s="42">
        <f>K$11*'Loads'!$B68*'LAFs'!B283*(1-'Contrib'!K128)/(24*'Input'!$F$60)*100</f>
        <v>0</v>
      </c>
      <c r="L45" s="42">
        <f>L$11*'Loads'!$B68*'LAFs'!C283*(1-'Contrib'!L128)/(24*'Input'!$F$60)*100</f>
        <v>0</v>
      </c>
      <c r="M45" s="42">
        <f>M$11*'Loads'!$B68*'LAFs'!D283*(1-'Contrib'!M128)/(24*'Input'!$F$60)*100</f>
        <v>0</v>
      </c>
      <c r="N45" s="42">
        <f>N$11*'Loads'!$B68*'LAFs'!E283*(1-'Contrib'!N128)/(24*'Input'!$F$60)*100</f>
        <v>0</v>
      </c>
      <c r="O45" s="42">
        <f>O$11*'Loads'!$B68*'LAFs'!F283*(1-'Contrib'!O128)/(24*'Input'!$F$60)*100</f>
        <v>0</v>
      </c>
      <c r="P45" s="42">
        <f>P$11*'Loads'!$B68*'LAFs'!G283*(1-'Contrib'!P128)/(24*'Input'!$F$60)*100</f>
        <v>0</v>
      </c>
      <c r="Q45" s="42">
        <f>Q$11*'Loads'!$B68*'LAFs'!H283*(1-'Contrib'!Q128)/(24*'Input'!$F$60)*100</f>
        <v>0</v>
      </c>
      <c r="R45" s="42">
        <f>R$11*'Loads'!$B68*'LAFs'!I283*(1-'Contrib'!R128)/(24*'Input'!$F$60)*100</f>
        <v>0</v>
      </c>
      <c r="S45" s="42">
        <f>S$11*'Loads'!$B68*'LAFs'!J283*(1-'Contrib'!S128)/(24*'Input'!$F$60)*100</f>
        <v>0</v>
      </c>
      <c r="T45" s="17"/>
    </row>
    <row r="46" spans="1:20">
      <c r="A46" s="4" t="s">
        <v>199</v>
      </c>
      <c r="B46" s="42">
        <f>B$11*'Loads'!$B69*'LAFs'!B284*(1-'Contrib'!B129)/(24*'Input'!$F$60)*100</f>
        <v>0</v>
      </c>
      <c r="C46" s="42">
        <f>C$11*'Loads'!$B69*'LAFs'!C284*(1-'Contrib'!C129)/(24*'Input'!$F$60)*100</f>
        <v>0</v>
      </c>
      <c r="D46" s="42">
        <f>D$11*'Loads'!$B69*'LAFs'!D284*(1-'Contrib'!D129)/(24*'Input'!$F$60)*100</f>
        <v>0</v>
      </c>
      <c r="E46" s="42">
        <f>E$11*'Loads'!$B69*'LAFs'!E284*(1-'Contrib'!E129)/(24*'Input'!$F$60)*100</f>
        <v>0</v>
      </c>
      <c r="F46" s="42">
        <f>F$11*'Loads'!$B69*'LAFs'!F284*(1-'Contrib'!F129)/(24*'Input'!$F$60)*100</f>
        <v>0</v>
      </c>
      <c r="G46" s="42">
        <f>G$11*'Loads'!$B69*'LAFs'!G284*(1-'Contrib'!G129)/(24*'Input'!$F$60)*100</f>
        <v>0</v>
      </c>
      <c r="H46" s="42">
        <f>H$11*'Loads'!$B69*'LAFs'!H284*(1-'Contrib'!H129)/(24*'Input'!$F$60)*100</f>
        <v>0</v>
      </c>
      <c r="I46" s="42">
        <f>I$11*'Loads'!$B69*'LAFs'!I284*(1-'Contrib'!I129)/(24*'Input'!$F$60)*100</f>
        <v>0</v>
      </c>
      <c r="J46" s="42">
        <f>J$11*'Loads'!$B69*'LAFs'!J284*(1-'Contrib'!J129)/(24*'Input'!$F$60)*100</f>
        <v>0</v>
      </c>
      <c r="K46" s="42">
        <f>K$11*'Loads'!$B69*'LAFs'!B284*(1-'Contrib'!K129)/(24*'Input'!$F$60)*100</f>
        <v>0</v>
      </c>
      <c r="L46" s="42">
        <f>L$11*'Loads'!$B69*'LAFs'!C284*(1-'Contrib'!L129)/(24*'Input'!$F$60)*100</f>
        <v>0</v>
      </c>
      <c r="M46" s="42">
        <f>M$11*'Loads'!$B69*'LAFs'!D284*(1-'Contrib'!M129)/(24*'Input'!$F$60)*100</f>
        <v>0</v>
      </c>
      <c r="N46" s="42">
        <f>N$11*'Loads'!$B69*'LAFs'!E284*(1-'Contrib'!N129)/(24*'Input'!$F$60)*100</f>
        <v>0</v>
      </c>
      <c r="O46" s="42">
        <f>O$11*'Loads'!$B69*'LAFs'!F284*(1-'Contrib'!O129)/(24*'Input'!$F$60)*100</f>
        <v>0</v>
      </c>
      <c r="P46" s="42">
        <f>P$11*'Loads'!$B69*'LAFs'!G284*(1-'Contrib'!P129)/(24*'Input'!$F$60)*100</f>
        <v>0</v>
      </c>
      <c r="Q46" s="42">
        <f>Q$11*'Loads'!$B69*'LAFs'!H284*(1-'Contrib'!Q129)/(24*'Input'!$F$60)*100</f>
        <v>0</v>
      </c>
      <c r="R46" s="42">
        <f>R$11*'Loads'!$B69*'LAFs'!I284*(1-'Contrib'!R129)/(24*'Input'!$F$60)*100</f>
        <v>0</v>
      </c>
      <c r="S46" s="42">
        <f>S$11*'Loads'!$B69*'LAFs'!J284*(1-'Contrib'!S129)/(24*'Input'!$F$60)*100</f>
        <v>0</v>
      </c>
      <c r="T46" s="17"/>
    </row>
    <row r="47" spans="1:20">
      <c r="A47" s="4" t="s">
        <v>200</v>
      </c>
      <c r="B47" s="42">
        <f>B$11*'Loads'!$B70*'LAFs'!B285*(1-'Contrib'!B130)/(24*'Input'!$F$60)*100</f>
        <v>0</v>
      </c>
      <c r="C47" s="42">
        <f>C$11*'Loads'!$B70*'LAFs'!C285*(1-'Contrib'!C130)/(24*'Input'!$F$60)*100</f>
        <v>0</v>
      </c>
      <c r="D47" s="42">
        <f>D$11*'Loads'!$B70*'LAFs'!D285*(1-'Contrib'!D130)/(24*'Input'!$F$60)*100</f>
        <v>0</v>
      </c>
      <c r="E47" s="42">
        <f>E$11*'Loads'!$B70*'LAFs'!E285*(1-'Contrib'!E130)/(24*'Input'!$F$60)*100</f>
        <v>0</v>
      </c>
      <c r="F47" s="42">
        <f>F$11*'Loads'!$B70*'LAFs'!F285*(1-'Contrib'!F130)/(24*'Input'!$F$60)*100</f>
        <v>0</v>
      </c>
      <c r="G47" s="42">
        <f>G$11*'Loads'!$B70*'LAFs'!G285*(1-'Contrib'!G130)/(24*'Input'!$F$60)*100</f>
        <v>0</v>
      </c>
      <c r="H47" s="42">
        <f>H$11*'Loads'!$B70*'LAFs'!H285*(1-'Contrib'!H130)/(24*'Input'!$F$60)*100</f>
        <v>0</v>
      </c>
      <c r="I47" s="42">
        <f>I$11*'Loads'!$B70*'LAFs'!I285*(1-'Contrib'!I130)/(24*'Input'!$F$60)*100</f>
        <v>0</v>
      </c>
      <c r="J47" s="42">
        <f>J$11*'Loads'!$B70*'LAFs'!J285*(1-'Contrib'!J130)/(24*'Input'!$F$60)*100</f>
        <v>0</v>
      </c>
      <c r="K47" s="42">
        <f>K$11*'Loads'!$B70*'LAFs'!B285*(1-'Contrib'!K130)/(24*'Input'!$F$60)*100</f>
        <v>0</v>
      </c>
      <c r="L47" s="42">
        <f>L$11*'Loads'!$B70*'LAFs'!C285*(1-'Contrib'!L130)/(24*'Input'!$F$60)*100</f>
        <v>0</v>
      </c>
      <c r="M47" s="42">
        <f>M$11*'Loads'!$B70*'LAFs'!D285*(1-'Contrib'!M130)/(24*'Input'!$F$60)*100</f>
        <v>0</v>
      </c>
      <c r="N47" s="42">
        <f>N$11*'Loads'!$B70*'LAFs'!E285*(1-'Contrib'!N130)/(24*'Input'!$F$60)*100</f>
        <v>0</v>
      </c>
      <c r="O47" s="42">
        <f>O$11*'Loads'!$B70*'LAFs'!F285*(1-'Contrib'!O130)/(24*'Input'!$F$60)*100</f>
        <v>0</v>
      </c>
      <c r="P47" s="42">
        <f>P$11*'Loads'!$B70*'LAFs'!G285*(1-'Contrib'!P130)/(24*'Input'!$F$60)*100</f>
        <v>0</v>
      </c>
      <c r="Q47" s="42">
        <f>Q$11*'Loads'!$B70*'LAFs'!H285*(1-'Contrib'!Q130)/(24*'Input'!$F$60)*100</f>
        <v>0</v>
      </c>
      <c r="R47" s="42">
        <f>R$11*'Loads'!$B70*'LAFs'!I285*(1-'Contrib'!R130)/(24*'Input'!$F$60)*100</f>
        <v>0</v>
      </c>
      <c r="S47" s="42">
        <f>S$11*'Loads'!$B70*'LAFs'!J285*(1-'Contrib'!S130)/(24*'Input'!$F$60)*100</f>
        <v>0</v>
      </c>
      <c r="T47" s="17"/>
    </row>
    <row r="48" spans="1:20">
      <c r="A48" s="4" t="s">
        <v>201</v>
      </c>
      <c r="B48" s="42">
        <f>B$11*'Loads'!$B71*'LAFs'!B286*(1-'Contrib'!B131)/(24*'Input'!$F$60)*100</f>
        <v>0</v>
      </c>
      <c r="C48" s="42">
        <f>C$11*'Loads'!$B71*'LAFs'!C286*(1-'Contrib'!C131)/(24*'Input'!$F$60)*100</f>
        <v>0</v>
      </c>
      <c r="D48" s="42">
        <f>D$11*'Loads'!$B71*'LAFs'!D286*(1-'Contrib'!D131)/(24*'Input'!$F$60)*100</f>
        <v>0</v>
      </c>
      <c r="E48" s="42">
        <f>E$11*'Loads'!$B71*'LAFs'!E286*(1-'Contrib'!E131)/(24*'Input'!$F$60)*100</f>
        <v>0</v>
      </c>
      <c r="F48" s="42">
        <f>F$11*'Loads'!$B71*'LAFs'!F286*(1-'Contrib'!F131)/(24*'Input'!$F$60)*100</f>
        <v>0</v>
      </c>
      <c r="G48" s="42">
        <f>G$11*'Loads'!$B71*'LAFs'!G286*(1-'Contrib'!G131)/(24*'Input'!$F$60)*100</f>
        <v>0</v>
      </c>
      <c r="H48" s="42">
        <f>H$11*'Loads'!$B71*'LAFs'!H286*(1-'Contrib'!H131)/(24*'Input'!$F$60)*100</f>
        <v>0</v>
      </c>
      <c r="I48" s="42">
        <f>I$11*'Loads'!$B71*'LAFs'!I286*(1-'Contrib'!I131)/(24*'Input'!$F$60)*100</f>
        <v>0</v>
      </c>
      <c r="J48" s="42">
        <f>J$11*'Loads'!$B71*'LAFs'!J286*(1-'Contrib'!J131)/(24*'Input'!$F$60)*100</f>
        <v>0</v>
      </c>
      <c r="K48" s="42">
        <f>K$11*'Loads'!$B71*'LAFs'!B286*(1-'Contrib'!K131)/(24*'Input'!$F$60)*100</f>
        <v>0</v>
      </c>
      <c r="L48" s="42">
        <f>L$11*'Loads'!$B71*'LAFs'!C286*(1-'Contrib'!L131)/(24*'Input'!$F$60)*100</f>
        <v>0</v>
      </c>
      <c r="M48" s="42">
        <f>M$11*'Loads'!$B71*'LAFs'!D286*(1-'Contrib'!M131)/(24*'Input'!$F$60)*100</f>
        <v>0</v>
      </c>
      <c r="N48" s="42">
        <f>N$11*'Loads'!$B71*'LAFs'!E286*(1-'Contrib'!N131)/(24*'Input'!$F$60)*100</f>
        <v>0</v>
      </c>
      <c r="O48" s="42">
        <f>O$11*'Loads'!$B71*'LAFs'!F286*(1-'Contrib'!O131)/(24*'Input'!$F$60)*100</f>
        <v>0</v>
      </c>
      <c r="P48" s="42">
        <f>P$11*'Loads'!$B71*'LAFs'!G286*(1-'Contrib'!P131)/(24*'Input'!$F$60)*100</f>
        <v>0</v>
      </c>
      <c r="Q48" s="42">
        <f>Q$11*'Loads'!$B71*'LAFs'!H286*(1-'Contrib'!Q131)/(24*'Input'!$F$60)*100</f>
        <v>0</v>
      </c>
      <c r="R48" s="42">
        <f>R$11*'Loads'!$B71*'LAFs'!I286*(1-'Contrib'!R131)/(24*'Input'!$F$60)*100</f>
        <v>0</v>
      </c>
      <c r="S48" s="42">
        <f>S$11*'Loads'!$B71*'LAFs'!J286*(1-'Contrib'!S131)/(24*'Input'!$F$60)*100</f>
        <v>0</v>
      </c>
      <c r="T48" s="17"/>
    </row>
    <row r="49" spans="1:20">
      <c r="A49" s="4" t="s">
        <v>202</v>
      </c>
      <c r="B49" s="42">
        <f>B$11*'Loads'!$B72*'LAFs'!B287*(1-'Contrib'!B132)/(24*'Input'!$F$60)*100</f>
        <v>0</v>
      </c>
      <c r="C49" s="42">
        <f>C$11*'Loads'!$B72*'LAFs'!C287*(1-'Contrib'!C132)/(24*'Input'!$F$60)*100</f>
        <v>0</v>
      </c>
      <c r="D49" s="42">
        <f>D$11*'Loads'!$B72*'LAFs'!D287*(1-'Contrib'!D132)/(24*'Input'!$F$60)*100</f>
        <v>0</v>
      </c>
      <c r="E49" s="42">
        <f>E$11*'Loads'!$B72*'LAFs'!E287*(1-'Contrib'!E132)/(24*'Input'!$F$60)*100</f>
        <v>0</v>
      </c>
      <c r="F49" s="42">
        <f>F$11*'Loads'!$B72*'LAFs'!F287*(1-'Contrib'!F132)/(24*'Input'!$F$60)*100</f>
        <v>0</v>
      </c>
      <c r="G49" s="42">
        <f>G$11*'Loads'!$B72*'LAFs'!G287*(1-'Contrib'!G132)/(24*'Input'!$F$60)*100</f>
        <v>0</v>
      </c>
      <c r="H49" s="42">
        <f>H$11*'Loads'!$B72*'LAFs'!H287*(1-'Contrib'!H132)/(24*'Input'!$F$60)*100</f>
        <v>0</v>
      </c>
      <c r="I49" s="42">
        <f>I$11*'Loads'!$B72*'LAFs'!I287*(1-'Contrib'!I132)/(24*'Input'!$F$60)*100</f>
        <v>0</v>
      </c>
      <c r="J49" s="42">
        <f>J$11*'Loads'!$B72*'LAFs'!J287*(1-'Contrib'!J132)/(24*'Input'!$F$60)*100</f>
        <v>0</v>
      </c>
      <c r="K49" s="42">
        <f>K$11*'Loads'!$B72*'LAFs'!B287*(1-'Contrib'!K132)/(24*'Input'!$F$60)*100</f>
        <v>0</v>
      </c>
      <c r="L49" s="42">
        <f>L$11*'Loads'!$B72*'LAFs'!C287*(1-'Contrib'!L132)/(24*'Input'!$F$60)*100</f>
        <v>0</v>
      </c>
      <c r="M49" s="42">
        <f>M$11*'Loads'!$B72*'LAFs'!D287*(1-'Contrib'!M132)/(24*'Input'!$F$60)*100</f>
        <v>0</v>
      </c>
      <c r="N49" s="42">
        <f>N$11*'Loads'!$B72*'LAFs'!E287*(1-'Contrib'!N132)/(24*'Input'!$F$60)*100</f>
        <v>0</v>
      </c>
      <c r="O49" s="42">
        <f>O$11*'Loads'!$B72*'LAFs'!F287*(1-'Contrib'!O132)/(24*'Input'!$F$60)*100</f>
        <v>0</v>
      </c>
      <c r="P49" s="42">
        <f>P$11*'Loads'!$B72*'LAFs'!G287*(1-'Contrib'!P132)/(24*'Input'!$F$60)*100</f>
        <v>0</v>
      </c>
      <c r="Q49" s="42">
        <f>Q$11*'Loads'!$B72*'LAFs'!H287*(1-'Contrib'!Q132)/(24*'Input'!$F$60)*100</f>
        <v>0</v>
      </c>
      <c r="R49" s="42">
        <f>R$11*'Loads'!$B72*'LAFs'!I287*(1-'Contrib'!R132)/(24*'Input'!$F$60)*100</f>
        <v>0</v>
      </c>
      <c r="S49" s="42">
        <f>S$11*'Loads'!$B72*'LAFs'!J287*(1-'Contrib'!S132)/(24*'Input'!$F$60)*100</f>
        <v>0</v>
      </c>
      <c r="T49" s="17"/>
    </row>
    <row r="50" spans="1:20">
      <c r="A50" s="4" t="s">
        <v>203</v>
      </c>
      <c r="B50" s="42">
        <f>B$11*'Loads'!$B73*'LAFs'!B288*(1-'Contrib'!B133)/(24*'Input'!$F$60)*100</f>
        <v>0</v>
      </c>
      <c r="C50" s="42">
        <f>C$11*'Loads'!$B73*'LAFs'!C288*(1-'Contrib'!C133)/(24*'Input'!$F$60)*100</f>
        <v>0</v>
      </c>
      <c r="D50" s="42">
        <f>D$11*'Loads'!$B73*'LAFs'!D288*(1-'Contrib'!D133)/(24*'Input'!$F$60)*100</f>
        <v>0</v>
      </c>
      <c r="E50" s="42">
        <f>E$11*'Loads'!$B73*'LAFs'!E288*(1-'Contrib'!E133)/(24*'Input'!$F$60)*100</f>
        <v>0</v>
      </c>
      <c r="F50" s="42">
        <f>F$11*'Loads'!$B73*'LAFs'!F288*(1-'Contrib'!F133)/(24*'Input'!$F$60)*100</f>
        <v>0</v>
      </c>
      <c r="G50" s="42">
        <f>G$11*'Loads'!$B73*'LAFs'!G288*(1-'Contrib'!G133)/(24*'Input'!$F$60)*100</f>
        <v>0</v>
      </c>
      <c r="H50" s="42">
        <f>H$11*'Loads'!$B73*'LAFs'!H288*(1-'Contrib'!H133)/(24*'Input'!$F$60)*100</f>
        <v>0</v>
      </c>
      <c r="I50" s="42">
        <f>I$11*'Loads'!$B73*'LAFs'!I288*(1-'Contrib'!I133)/(24*'Input'!$F$60)*100</f>
        <v>0</v>
      </c>
      <c r="J50" s="42">
        <f>J$11*'Loads'!$B73*'LAFs'!J288*(1-'Contrib'!J133)/(24*'Input'!$F$60)*100</f>
        <v>0</v>
      </c>
      <c r="K50" s="42">
        <f>K$11*'Loads'!$B73*'LAFs'!B288*(1-'Contrib'!K133)/(24*'Input'!$F$60)*100</f>
        <v>0</v>
      </c>
      <c r="L50" s="42">
        <f>L$11*'Loads'!$B73*'LAFs'!C288*(1-'Contrib'!L133)/(24*'Input'!$F$60)*100</f>
        <v>0</v>
      </c>
      <c r="M50" s="42">
        <f>M$11*'Loads'!$B73*'LAFs'!D288*(1-'Contrib'!M133)/(24*'Input'!$F$60)*100</f>
        <v>0</v>
      </c>
      <c r="N50" s="42">
        <f>N$11*'Loads'!$B73*'LAFs'!E288*(1-'Contrib'!N133)/(24*'Input'!$F$60)*100</f>
        <v>0</v>
      </c>
      <c r="O50" s="42">
        <f>O$11*'Loads'!$B73*'LAFs'!F288*(1-'Contrib'!O133)/(24*'Input'!$F$60)*100</f>
        <v>0</v>
      </c>
      <c r="P50" s="42">
        <f>P$11*'Loads'!$B73*'LAFs'!G288*(1-'Contrib'!P133)/(24*'Input'!$F$60)*100</f>
        <v>0</v>
      </c>
      <c r="Q50" s="42">
        <f>Q$11*'Loads'!$B73*'LAFs'!H288*(1-'Contrib'!Q133)/(24*'Input'!$F$60)*100</f>
        <v>0</v>
      </c>
      <c r="R50" s="42">
        <f>R$11*'Loads'!$B73*'LAFs'!I288*(1-'Contrib'!R133)/(24*'Input'!$F$60)*100</f>
        <v>0</v>
      </c>
      <c r="S50" s="42">
        <f>S$11*'Loads'!$B73*'LAFs'!J288*(1-'Contrib'!S133)/(24*'Input'!$F$60)*100</f>
        <v>0</v>
      </c>
      <c r="T50" s="17"/>
    </row>
    <row r="51" spans="1:20">
      <c r="A51" s="4" t="s">
        <v>204</v>
      </c>
      <c r="B51" s="42">
        <f>B$11*'Loads'!$B74*'LAFs'!B289*(1-'Contrib'!B134)/(24*'Input'!$F$60)*100</f>
        <v>0</v>
      </c>
      <c r="C51" s="42">
        <f>C$11*'Loads'!$B74*'LAFs'!C289*(1-'Contrib'!C134)/(24*'Input'!$F$60)*100</f>
        <v>0</v>
      </c>
      <c r="D51" s="42">
        <f>D$11*'Loads'!$B74*'LAFs'!D289*(1-'Contrib'!D134)/(24*'Input'!$F$60)*100</f>
        <v>0</v>
      </c>
      <c r="E51" s="42">
        <f>E$11*'Loads'!$B74*'LAFs'!E289*(1-'Contrib'!E134)/(24*'Input'!$F$60)*100</f>
        <v>0</v>
      </c>
      <c r="F51" s="42">
        <f>F$11*'Loads'!$B74*'LAFs'!F289*(1-'Contrib'!F134)/(24*'Input'!$F$60)*100</f>
        <v>0</v>
      </c>
      <c r="G51" s="42">
        <f>G$11*'Loads'!$B74*'LAFs'!G289*(1-'Contrib'!G134)/(24*'Input'!$F$60)*100</f>
        <v>0</v>
      </c>
      <c r="H51" s="42">
        <f>H$11*'Loads'!$B74*'LAFs'!H289*(1-'Contrib'!H134)/(24*'Input'!$F$60)*100</f>
        <v>0</v>
      </c>
      <c r="I51" s="42">
        <f>I$11*'Loads'!$B74*'LAFs'!I289*(1-'Contrib'!I134)/(24*'Input'!$F$60)*100</f>
        <v>0</v>
      </c>
      <c r="J51" s="42">
        <f>J$11*'Loads'!$B74*'LAFs'!J289*(1-'Contrib'!J134)/(24*'Input'!$F$60)*100</f>
        <v>0</v>
      </c>
      <c r="K51" s="42">
        <f>K$11*'Loads'!$B74*'LAFs'!B289*(1-'Contrib'!K134)/(24*'Input'!$F$60)*100</f>
        <v>0</v>
      </c>
      <c r="L51" s="42">
        <f>L$11*'Loads'!$B74*'LAFs'!C289*(1-'Contrib'!L134)/(24*'Input'!$F$60)*100</f>
        <v>0</v>
      </c>
      <c r="M51" s="42">
        <f>M$11*'Loads'!$B74*'LAFs'!D289*(1-'Contrib'!M134)/(24*'Input'!$F$60)*100</f>
        <v>0</v>
      </c>
      <c r="N51" s="42">
        <f>N$11*'Loads'!$B74*'LAFs'!E289*(1-'Contrib'!N134)/(24*'Input'!$F$60)*100</f>
        <v>0</v>
      </c>
      <c r="O51" s="42">
        <f>O$11*'Loads'!$B74*'LAFs'!F289*(1-'Contrib'!O134)/(24*'Input'!$F$60)*100</f>
        <v>0</v>
      </c>
      <c r="P51" s="42">
        <f>P$11*'Loads'!$B74*'LAFs'!G289*(1-'Contrib'!P134)/(24*'Input'!$F$60)*100</f>
        <v>0</v>
      </c>
      <c r="Q51" s="42">
        <f>Q$11*'Loads'!$B74*'LAFs'!H289*(1-'Contrib'!Q134)/(24*'Input'!$F$60)*100</f>
        <v>0</v>
      </c>
      <c r="R51" s="42">
        <f>R$11*'Loads'!$B74*'LAFs'!I289*(1-'Contrib'!R134)/(24*'Input'!$F$60)*100</f>
        <v>0</v>
      </c>
      <c r="S51" s="42">
        <f>S$11*'Loads'!$B74*'LAFs'!J289*(1-'Contrib'!S134)/(24*'Input'!$F$60)*100</f>
        <v>0</v>
      </c>
      <c r="T51" s="17"/>
    </row>
    <row r="52" spans="1:20">
      <c r="A52" s="4" t="s">
        <v>212</v>
      </c>
      <c r="B52" s="42">
        <f>B$11*'Loads'!$B75*'LAFs'!B290*(1-'Contrib'!B135)/(24*'Input'!$F$60)*100</f>
        <v>0</v>
      </c>
      <c r="C52" s="42">
        <f>C$11*'Loads'!$B75*'LAFs'!C290*(1-'Contrib'!C135)/(24*'Input'!$F$60)*100</f>
        <v>0</v>
      </c>
      <c r="D52" s="42">
        <f>D$11*'Loads'!$B75*'LAFs'!D290*(1-'Contrib'!D135)/(24*'Input'!$F$60)*100</f>
        <v>0</v>
      </c>
      <c r="E52" s="42">
        <f>E$11*'Loads'!$B75*'LAFs'!E290*(1-'Contrib'!E135)/(24*'Input'!$F$60)*100</f>
        <v>0</v>
      </c>
      <c r="F52" s="42">
        <f>F$11*'Loads'!$B75*'LAFs'!F290*(1-'Contrib'!F135)/(24*'Input'!$F$60)*100</f>
        <v>0</v>
      </c>
      <c r="G52" s="42">
        <f>G$11*'Loads'!$B75*'LAFs'!G290*(1-'Contrib'!G135)/(24*'Input'!$F$60)*100</f>
        <v>0</v>
      </c>
      <c r="H52" s="42">
        <f>H$11*'Loads'!$B75*'LAFs'!H290*(1-'Contrib'!H135)/(24*'Input'!$F$60)*100</f>
        <v>0</v>
      </c>
      <c r="I52" s="42">
        <f>I$11*'Loads'!$B75*'LAFs'!I290*(1-'Contrib'!I135)/(24*'Input'!$F$60)*100</f>
        <v>0</v>
      </c>
      <c r="J52" s="42">
        <f>J$11*'Loads'!$B75*'LAFs'!J290*(1-'Contrib'!J135)/(24*'Input'!$F$60)*100</f>
        <v>0</v>
      </c>
      <c r="K52" s="42">
        <f>K$11*'Loads'!$B75*'LAFs'!B290*(1-'Contrib'!K135)/(24*'Input'!$F$60)*100</f>
        <v>0</v>
      </c>
      <c r="L52" s="42">
        <f>L$11*'Loads'!$B75*'LAFs'!C290*(1-'Contrib'!L135)/(24*'Input'!$F$60)*100</f>
        <v>0</v>
      </c>
      <c r="M52" s="42">
        <f>M$11*'Loads'!$B75*'LAFs'!D290*(1-'Contrib'!M135)/(24*'Input'!$F$60)*100</f>
        <v>0</v>
      </c>
      <c r="N52" s="42">
        <f>N$11*'Loads'!$B75*'LAFs'!E290*(1-'Contrib'!N135)/(24*'Input'!$F$60)*100</f>
        <v>0</v>
      </c>
      <c r="O52" s="42">
        <f>O$11*'Loads'!$B75*'LAFs'!F290*(1-'Contrib'!O135)/(24*'Input'!$F$60)*100</f>
        <v>0</v>
      </c>
      <c r="P52" s="42">
        <f>P$11*'Loads'!$B75*'LAFs'!G290*(1-'Contrib'!P135)/(24*'Input'!$F$60)*100</f>
        <v>0</v>
      </c>
      <c r="Q52" s="42">
        <f>Q$11*'Loads'!$B75*'LAFs'!H290*(1-'Contrib'!Q135)/(24*'Input'!$F$60)*100</f>
        <v>0</v>
      </c>
      <c r="R52" s="42">
        <f>R$11*'Loads'!$B75*'LAFs'!I290*(1-'Contrib'!R135)/(24*'Input'!$F$60)*100</f>
        <v>0</v>
      </c>
      <c r="S52" s="42">
        <f>S$11*'Loads'!$B75*'LAFs'!J290*(1-'Contrib'!S135)/(24*'Input'!$F$60)*100</f>
        <v>0</v>
      </c>
      <c r="T52" s="17"/>
    </row>
    <row r="53" spans="1:20">
      <c r="A53" s="4" t="s">
        <v>213</v>
      </c>
      <c r="B53" s="42">
        <f>B$11*'Loads'!$B76*'LAFs'!B291*(1-'Contrib'!B136)/(24*'Input'!$F$60)*100</f>
        <v>0</v>
      </c>
      <c r="C53" s="42">
        <f>C$11*'Loads'!$B76*'LAFs'!C291*(1-'Contrib'!C136)/(24*'Input'!$F$60)*100</f>
        <v>0</v>
      </c>
      <c r="D53" s="42">
        <f>D$11*'Loads'!$B76*'LAFs'!D291*(1-'Contrib'!D136)/(24*'Input'!$F$60)*100</f>
        <v>0</v>
      </c>
      <c r="E53" s="42">
        <f>E$11*'Loads'!$B76*'LAFs'!E291*(1-'Contrib'!E136)/(24*'Input'!$F$60)*100</f>
        <v>0</v>
      </c>
      <c r="F53" s="42">
        <f>F$11*'Loads'!$B76*'LAFs'!F291*(1-'Contrib'!F136)/(24*'Input'!$F$60)*100</f>
        <v>0</v>
      </c>
      <c r="G53" s="42">
        <f>G$11*'Loads'!$B76*'LAFs'!G291*(1-'Contrib'!G136)/(24*'Input'!$F$60)*100</f>
        <v>0</v>
      </c>
      <c r="H53" s="42">
        <f>H$11*'Loads'!$B76*'LAFs'!H291*(1-'Contrib'!H136)/(24*'Input'!$F$60)*100</f>
        <v>0</v>
      </c>
      <c r="I53" s="42">
        <f>I$11*'Loads'!$B76*'LAFs'!I291*(1-'Contrib'!I136)/(24*'Input'!$F$60)*100</f>
        <v>0</v>
      </c>
      <c r="J53" s="42">
        <f>J$11*'Loads'!$B76*'LAFs'!J291*(1-'Contrib'!J136)/(24*'Input'!$F$60)*100</f>
        <v>0</v>
      </c>
      <c r="K53" s="42">
        <f>K$11*'Loads'!$B76*'LAFs'!B291*(1-'Contrib'!K136)/(24*'Input'!$F$60)*100</f>
        <v>0</v>
      </c>
      <c r="L53" s="42">
        <f>L$11*'Loads'!$B76*'LAFs'!C291*(1-'Contrib'!L136)/(24*'Input'!$F$60)*100</f>
        <v>0</v>
      </c>
      <c r="M53" s="42">
        <f>M$11*'Loads'!$B76*'LAFs'!D291*(1-'Contrib'!M136)/(24*'Input'!$F$60)*100</f>
        <v>0</v>
      </c>
      <c r="N53" s="42">
        <f>N$11*'Loads'!$B76*'LAFs'!E291*(1-'Contrib'!N136)/(24*'Input'!$F$60)*100</f>
        <v>0</v>
      </c>
      <c r="O53" s="42">
        <f>O$11*'Loads'!$B76*'LAFs'!F291*(1-'Contrib'!O136)/(24*'Input'!$F$60)*100</f>
        <v>0</v>
      </c>
      <c r="P53" s="42">
        <f>P$11*'Loads'!$B76*'LAFs'!G291*(1-'Contrib'!P136)/(24*'Input'!$F$60)*100</f>
        <v>0</v>
      </c>
      <c r="Q53" s="42">
        <f>Q$11*'Loads'!$B76*'LAFs'!H291*(1-'Contrib'!Q136)/(24*'Input'!$F$60)*100</f>
        <v>0</v>
      </c>
      <c r="R53" s="42">
        <f>R$11*'Loads'!$B76*'LAFs'!I291*(1-'Contrib'!R136)/(24*'Input'!$F$60)*100</f>
        <v>0</v>
      </c>
      <c r="S53" s="42">
        <f>S$11*'Loads'!$B76*'LAFs'!J291*(1-'Contrib'!S136)/(24*'Input'!$F$60)*100</f>
        <v>0</v>
      </c>
      <c r="T53" s="17"/>
    </row>
    <row r="54" spans="1:20">
      <c r="A54" s="4" t="s">
        <v>214</v>
      </c>
      <c r="B54" s="42">
        <f>B$11*'Loads'!$B77*'LAFs'!B292*(1-'Contrib'!B137)/(24*'Input'!$F$60)*100</f>
        <v>0</v>
      </c>
      <c r="C54" s="42">
        <f>C$11*'Loads'!$B77*'LAFs'!C292*(1-'Contrib'!C137)/(24*'Input'!$F$60)*100</f>
        <v>0</v>
      </c>
      <c r="D54" s="42">
        <f>D$11*'Loads'!$B77*'LAFs'!D292*(1-'Contrib'!D137)/(24*'Input'!$F$60)*100</f>
        <v>0</v>
      </c>
      <c r="E54" s="42">
        <f>E$11*'Loads'!$B77*'LAFs'!E292*(1-'Contrib'!E137)/(24*'Input'!$F$60)*100</f>
        <v>0</v>
      </c>
      <c r="F54" s="42">
        <f>F$11*'Loads'!$B77*'LAFs'!F292*(1-'Contrib'!F137)/(24*'Input'!$F$60)*100</f>
        <v>0</v>
      </c>
      <c r="G54" s="42">
        <f>G$11*'Loads'!$B77*'LAFs'!G292*(1-'Contrib'!G137)/(24*'Input'!$F$60)*100</f>
        <v>0</v>
      </c>
      <c r="H54" s="42">
        <f>H$11*'Loads'!$B77*'LAFs'!H292*(1-'Contrib'!H137)/(24*'Input'!$F$60)*100</f>
        <v>0</v>
      </c>
      <c r="I54" s="42">
        <f>I$11*'Loads'!$B77*'LAFs'!I292*(1-'Contrib'!I137)/(24*'Input'!$F$60)*100</f>
        <v>0</v>
      </c>
      <c r="J54" s="42">
        <f>J$11*'Loads'!$B77*'LAFs'!J292*(1-'Contrib'!J137)/(24*'Input'!$F$60)*100</f>
        <v>0</v>
      </c>
      <c r="K54" s="42">
        <f>K$11*'Loads'!$B77*'LAFs'!B292*(1-'Contrib'!K137)/(24*'Input'!$F$60)*100</f>
        <v>0</v>
      </c>
      <c r="L54" s="42">
        <f>L$11*'Loads'!$B77*'LAFs'!C292*(1-'Contrib'!L137)/(24*'Input'!$F$60)*100</f>
        <v>0</v>
      </c>
      <c r="M54" s="42">
        <f>M$11*'Loads'!$B77*'LAFs'!D292*(1-'Contrib'!M137)/(24*'Input'!$F$60)*100</f>
        <v>0</v>
      </c>
      <c r="N54" s="42">
        <f>N$11*'Loads'!$B77*'LAFs'!E292*(1-'Contrib'!N137)/(24*'Input'!$F$60)*100</f>
        <v>0</v>
      </c>
      <c r="O54" s="42">
        <f>O$11*'Loads'!$B77*'LAFs'!F292*(1-'Contrib'!O137)/(24*'Input'!$F$60)*100</f>
        <v>0</v>
      </c>
      <c r="P54" s="42">
        <f>P$11*'Loads'!$B77*'LAFs'!G292*(1-'Contrib'!P137)/(24*'Input'!$F$60)*100</f>
        <v>0</v>
      </c>
      <c r="Q54" s="42">
        <f>Q$11*'Loads'!$B77*'LAFs'!H292*(1-'Contrib'!Q137)/(24*'Input'!$F$60)*100</f>
        <v>0</v>
      </c>
      <c r="R54" s="42">
        <f>R$11*'Loads'!$B77*'LAFs'!I292*(1-'Contrib'!R137)/(24*'Input'!$F$60)*100</f>
        <v>0</v>
      </c>
      <c r="S54" s="42">
        <f>S$11*'Loads'!$B77*'LAFs'!J292*(1-'Contrib'!S137)/(24*'Input'!$F$60)*100</f>
        <v>0</v>
      </c>
      <c r="T54" s="17"/>
    </row>
    <row r="55" spans="1:20">
      <c r="A55" s="4" t="s">
        <v>215</v>
      </c>
      <c r="B55" s="42">
        <f>B$11*'Loads'!$B78*'LAFs'!B293*(1-'Contrib'!B138)/(24*'Input'!$F$60)*100</f>
        <v>0</v>
      </c>
      <c r="C55" s="42">
        <f>C$11*'Loads'!$B78*'LAFs'!C293*(1-'Contrib'!C138)/(24*'Input'!$F$60)*100</f>
        <v>0</v>
      </c>
      <c r="D55" s="42">
        <f>D$11*'Loads'!$B78*'LAFs'!D293*(1-'Contrib'!D138)/(24*'Input'!$F$60)*100</f>
        <v>0</v>
      </c>
      <c r="E55" s="42">
        <f>E$11*'Loads'!$B78*'LAFs'!E293*(1-'Contrib'!E138)/(24*'Input'!$F$60)*100</f>
        <v>0</v>
      </c>
      <c r="F55" s="42">
        <f>F$11*'Loads'!$B78*'LAFs'!F293*(1-'Contrib'!F138)/(24*'Input'!$F$60)*100</f>
        <v>0</v>
      </c>
      <c r="G55" s="42">
        <f>G$11*'Loads'!$B78*'LAFs'!G293*(1-'Contrib'!G138)/(24*'Input'!$F$60)*100</f>
        <v>0</v>
      </c>
      <c r="H55" s="42">
        <f>H$11*'Loads'!$B78*'LAFs'!H293*(1-'Contrib'!H138)/(24*'Input'!$F$60)*100</f>
        <v>0</v>
      </c>
      <c r="I55" s="42">
        <f>I$11*'Loads'!$B78*'LAFs'!I293*(1-'Contrib'!I138)/(24*'Input'!$F$60)*100</f>
        <v>0</v>
      </c>
      <c r="J55" s="42">
        <f>J$11*'Loads'!$B78*'LAFs'!J293*(1-'Contrib'!J138)/(24*'Input'!$F$60)*100</f>
        <v>0</v>
      </c>
      <c r="K55" s="42">
        <f>K$11*'Loads'!$B78*'LAFs'!B293*(1-'Contrib'!K138)/(24*'Input'!$F$60)*100</f>
        <v>0</v>
      </c>
      <c r="L55" s="42">
        <f>L$11*'Loads'!$B78*'LAFs'!C293*(1-'Contrib'!L138)/(24*'Input'!$F$60)*100</f>
        <v>0</v>
      </c>
      <c r="M55" s="42">
        <f>M$11*'Loads'!$B78*'LAFs'!D293*(1-'Contrib'!M138)/(24*'Input'!$F$60)*100</f>
        <v>0</v>
      </c>
      <c r="N55" s="42">
        <f>N$11*'Loads'!$B78*'LAFs'!E293*(1-'Contrib'!N138)/(24*'Input'!$F$60)*100</f>
        <v>0</v>
      </c>
      <c r="O55" s="42">
        <f>O$11*'Loads'!$B78*'LAFs'!F293*(1-'Contrib'!O138)/(24*'Input'!$F$60)*100</f>
        <v>0</v>
      </c>
      <c r="P55" s="42">
        <f>P$11*'Loads'!$B78*'LAFs'!G293*(1-'Contrib'!P138)/(24*'Input'!$F$60)*100</f>
        <v>0</v>
      </c>
      <c r="Q55" s="42">
        <f>Q$11*'Loads'!$B78*'LAFs'!H293*(1-'Contrib'!Q138)/(24*'Input'!$F$60)*100</f>
        <v>0</v>
      </c>
      <c r="R55" s="42">
        <f>R$11*'Loads'!$B78*'LAFs'!I293*(1-'Contrib'!R138)/(24*'Input'!$F$60)*100</f>
        <v>0</v>
      </c>
      <c r="S55" s="42">
        <f>S$11*'Loads'!$B78*'LAFs'!J293*(1-'Contrib'!S138)/(24*'Input'!$F$60)*100</f>
        <v>0</v>
      </c>
      <c r="T55" s="17"/>
    </row>
    <row r="57" spans="1:20" ht="21" customHeight="1">
      <c r="A57" s="1" t="s">
        <v>1492</v>
      </c>
    </row>
    <row r="58" spans="1:20">
      <c r="A58" s="3" t="s">
        <v>546</v>
      </c>
    </row>
    <row r="59" spans="1:20">
      <c r="A59" s="31" t="s">
        <v>1493</v>
      </c>
    </row>
    <row r="60" spans="1:20">
      <c r="A60" s="31" t="s">
        <v>1494</v>
      </c>
    </row>
    <row r="61" spans="1:20">
      <c r="A61" s="31" t="s">
        <v>1316</v>
      </c>
    </row>
    <row r="62" spans="1:20">
      <c r="A62" s="31" t="s">
        <v>1490</v>
      </c>
    </row>
    <row r="63" spans="1:20">
      <c r="A63" s="31" t="s">
        <v>1261</v>
      </c>
    </row>
    <row r="64" spans="1:20">
      <c r="A64" s="3" t="s">
        <v>1495</v>
      </c>
    </row>
    <row r="66" spans="1:20">
      <c r="B66" s="15" t="s">
        <v>153</v>
      </c>
      <c r="C66" s="15" t="s">
        <v>330</v>
      </c>
      <c r="D66" s="15" t="s">
        <v>331</v>
      </c>
      <c r="E66" s="15" t="s">
        <v>332</v>
      </c>
      <c r="F66" s="15" t="s">
        <v>333</v>
      </c>
      <c r="G66" s="15" t="s">
        <v>334</v>
      </c>
      <c r="H66" s="15" t="s">
        <v>335</v>
      </c>
      <c r="I66" s="15" t="s">
        <v>336</v>
      </c>
      <c r="J66" s="15" t="s">
        <v>337</v>
      </c>
      <c r="K66" s="15" t="s">
        <v>318</v>
      </c>
      <c r="L66" s="15" t="s">
        <v>1395</v>
      </c>
      <c r="M66" s="15" t="s">
        <v>1396</v>
      </c>
      <c r="N66" s="15" t="s">
        <v>1397</v>
      </c>
      <c r="O66" s="15" t="s">
        <v>1398</v>
      </c>
      <c r="P66" s="15" t="s">
        <v>1399</v>
      </c>
      <c r="Q66" s="15" t="s">
        <v>1400</v>
      </c>
      <c r="R66" s="15" t="s">
        <v>1401</v>
      </c>
      <c r="S66" s="15" t="s">
        <v>1402</v>
      </c>
    </row>
    <row r="67" spans="1:20">
      <c r="A67" s="4" t="s">
        <v>185</v>
      </c>
      <c r="B67" s="42">
        <f>'Multi'!B882*B$11*'LAFs'!B$261*(1-'Contrib'!B$106)*100/(24*'Input'!$F$60)</f>
        <v>0</v>
      </c>
      <c r="C67" s="42">
        <f>'Multi'!C882*C$11*'LAFs'!C$261*(1-'Contrib'!C$106)*100/(24*'Input'!$F$60)</f>
        <v>0</v>
      </c>
      <c r="D67" s="42">
        <f>'Multi'!D882*D$11*'LAFs'!D$261*(1-'Contrib'!D$106)*100/(24*'Input'!$F$60)</f>
        <v>0</v>
      </c>
      <c r="E67" s="42">
        <f>'Multi'!E882*E$11*'LAFs'!E$261*(1-'Contrib'!E$106)*100/(24*'Input'!$F$60)</f>
        <v>0</v>
      </c>
      <c r="F67" s="42">
        <f>'Multi'!F882*F$11*'LAFs'!F$261*(1-'Contrib'!F$106)*100/(24*'Input'!$F$60)</f>
        <v>0</v>
      </c>
      <c r="G67" s="42">
        <f>'Multi'!G882*G$11*'LAFs'!G$261*(1-'Contrib'!G$106)*100/(24*'Input'!$F$60)</f>
        <v>0</v>
      </c>
      <c r="H67" s="42">
        <f>'Multi'!H882*H$11*'LAFs'!H$261*(1-'Contrib'!H$106)*100/(24*'Input'!$F$60)</f>
        <v>0</v>
      </c>
      <c r="I67" s="42">
        <f>'Multi'!I882*I$11*'LAFs'!I$261*(1-'Contrib'!I$106)*100/(24*'Input'!$F$60)</f>
        <v>0</v>
      </c>
      <c r="J67" s="42">
        <f>'Multi'!J882*J$11*'LAFs'!J$261*(1-'Contrib'!J$106)*100/(24*'Input'!$F$60)</f>
        <v>0</v>
      </c>
      <c r="K67" s="42">
        <f>'Multi'!B882*K$11*'LAFs'!B$261*(1-'Contrib'!K$106)*100/(24*'Input'!$F$60)</f>
        <v>0</v>
      </c>
      <c r="L67" s="42">
        <f>'Multi'!C882*L$11*'LAFs'!C$261*(1-'Contrib'!L$106)*100/(24*'Input'!$F$60)</f>
        <v>0</v>
      </c>
      <c r="M67" s="42">
        <f>'Multi'!D882*M$11*'LAFs'!D$261*(1-'Contrib'!M$106)*100/(24*'Input'!$F$60)</f>
        <v>0</v>
      </c>
      <c r="N67" s="42">
        <f>'Multi'!E882*N$11*'LAFs'!E$261*(1-'Contrib'!N$106)*100/(24*'Input'!$F$60)</f>
        <v>0</v>
      </c>
      <c r="O67" s="42">
        <f>'Multi'!F882*O$11*'LAFs'!F$261*(1-'Contrib'!O$106)*100/(24*'Input'!$F$60)</f>
        <v>0</v>
      </c>
      <c r="P67" s="42">
        <f>'Multi'!G882*P$11*'LAFs'!G$261*(1-'Contrib'!P$106)*100/(24*'Input'!$F$60)</f>
        <v>0</v>
      </c>
      <c r="Q67" s="42">
        <f>'Multi'!H882*Q$11*'LAFs'!H$261*(1-'Contrib'!Q$106)*100/(24*'Input'!$F$60)</f>
        <v>0</v>
      </c>
      <c r="R67" s="42">
        <f>'Multi'!I882*R$11*'LAFs'!I$261*(1-'Contrib'!R$106)*100/(24*'Input'!$F$60)</f>
        <v>0</v>
      </c>
      <c r="S67" s="42">
        <f>'Multi'!J882*S$11*'LAFs'!J$261*(1-'Contrib'!S$106)*100/(24*'Input'!$F$60)</f>
        <v>0</v>
      </c>
      <c r="T67" s="17"/>
    </row>
    <row r="68" spans="1:20">
      <c r="A68" s="4" t="s">
        <v>186</v>
      </c>
      <c r="B68" s="42">
        <f>'Multi'!B883*B$11*'LAFs'!B$262*(1-'Contrib'!B$107)*100/(24*'Input'!$F$60)</f>
        <v>0</v>
      </c>
      <c r="C68" s="42">
        <f>'Multi'!C883*C$11*'LAFs'!C$262*(1-'Contrib'!C$107)*100/(24*'Input'!$F$60)</f>
        <v>0</v>
      </c>
      <c r="D68" s="42">
        <f>'Multi'!D883*D$11*'LAFs'!D$262*(1-'Contrib'!D$107)*100/(24*'Input'!$F$60)</f>
        <v>0</v>
      </c>
      <c r="E68" s="42">
        <f>'Multi'!E883*E$11*'LAFs'!E$262*(1-'Contrib'!E$107)*100/(24*'Input'!$F$60)</f>
        <v>0</v>
      </c>
      <c r="F68" s="42">
        <f>'Multi'!F883*F$11*'LAFs'!F$262*(1-'Contrib'!F$107)*100/(24*'Input'!$F$60)</f>
        <v>0</v>
      </c>
      <c r="G68" s="42">
        <f>'Multi'!G883*G$11*'LAFs'!G$262*(1-'Contrib'!G$107)*100/(24*'Input'!$F$60)</f>
        <v>0</v>
      </c>
      <c r="H68" s="42">
        <f>'Multi'!H883*H$11*'LAFs'!H$262*(1-'Contrib'!H$107)*100/(24*'Input'!$F$60)</f>
        <v>0</v>
      </c>
      <c r="I68" s="42">
        <f>'Multi'!I883*I$11*'LAFs'!I$262*(1-'Contrib'!I$107)*100/(24*'Input'!$F$60)</f>
        <v>0</v>
      </c>
      <c r="J68" s="42">
        <f>'Multi'!J883*J$11*'LAFs'!J$262*(1-'Contrib'!J$107)*100/(24*'Input'!$F$60)</f>
        <v>0</v>
      </c>
      <c r="K68" s="42">
        <f>'Multi'!B883*K$11*'LAFs'!B$262*(1-'Contrib'!K$107)*100/(24*'Input'!$F$60)</f>
        <v>0</v>
      </c>
      <c r="L68" s="42">
        <f>'Multi'!C883*L$11*'LAFs'!C$262*(1-'Contrib'!L$107)*100/(24*'Input'!$F$60)</f>
        <v>0</v>
      </c>
      <c r="M68" s="42">
        <f>'Multi'!D883*M$11*'LAFs'!D$262*(1-'Contrib'!M$107)*100/(24*'Input'!$F$60)</f>
        <v>0</v>
      </c>
      <c r="N68" s="42">
        <f>'Multi'!E883*N$11*'LAFs'!E$262*(1-'Contrib'!N$107)*100/(24*'Input'!$F$60)</f>
        <v>0</v>
      </c>
      <c r="O68" s="42">
        <f>'Multi'!F883*O$11*'LAFs'!F$262*(1-'Contrib'!O$107)*100/(24*'Input'!$F$60)</f>
        <v>0</v>
      </c>
      <c r="P68" s="42">
        <f>'Multi'!G883*P$11*'LAFs'!G$262*(1-'Contrib'!P$107)*100/(24*'Input'!$F$60)</f>
        <v>0</v>
      </c>
      <c r="Q68" s="42">
        <f>'Multi'!H883*Q$11*'LAFs'!H$262*(1-'Contrib'!Q$107)*100/(24*'Input'!$F$60)</f>
        <v>0</v>
      </c>
      <c r="R68" s="42">
        <f>'Multi'!I883*R$11*'LAFs'!I$262*(1-'Contrib'!R$107)*100/(24*'Input'!$F$60)</f>
        <v>0</v>
      </c>
      <c r="S68" s="42">
        <f>'Multi'!J883*S$11*'LAFs'!J$262*(1-'Contrib'!S$107)*100/(24*'Input'!$F$60)</f>
        <v>0</v>
      </c>
      <c r="T68" s="17"/>
    </row>
    <row r="69" spans="1:20">
      <c r="A69" s="4" t="s">
        <v>223</v>
      </c>
      <c r="B69" s="42">
        <f>'Multi'!B884*B$11*'LAFs'!B$263*(1-'Contrib'!B$108)*100/(24*'Input'!$F$60)</f>
        <v>0</v>
      </c>
      <c r="C69" s="42">
        <f>'Multi'!C884*C$11*'LAFs'!C$263*(1-'Contrib'!C$108)*100/(24*'Input'!$F$60)</f>
        <v>0</v>
      </c>
      <c r="D69" s="42">
        <f>'Multi'!D884*D$11*'LAFs'!D$263*(1-'Contrib'!D$108)*100/(24*'Input'!$F$60)</f>
        <v>0</v>
      </c>
      <c r="E69" s="42">
        <f>'Multi'!E884*E$11*'LAFs'!E$263*(1-'Contrib'!E$108)*100/(24*'Input'!$F$60)</f>
        <v>0</v>
      </c>
      <c r="F69" s="42">
        <f>'Multi'!F884*F$11*'LAFs'!F$263*(1-'Contrib'!F$108)*100/(24*'Input'!$F$60)</f>
        <v>0</v>
      </c>
      <c r="G69" s="42">
        <f>'Multi'!G884*G$11*'LAFs'!G$263*(1-'Contrib'!G$108)*100/(24*'Input'!$F$60)</f>
        <v>0</v>
      </c>
      <c r="H69" s="42">
        <f>'Multi'!H884*H$11*'LAFs'!H$263*(1-'Contrib'!H$108)*100/(24*'Input'!$F$60)</f>
        <v>0</v>
      </c>
      <c r="I69" s="42">
        <f>'Multi'!I884*I$11*'LAFs'!I$263*(1-'Contrib'!I$108)*100/(24*'Input'!$F$60)</f>
        <v>0</v>
      </c>
      <c r="J69" s="42">
        <f>'Multi'!J884*J$11*'LAFs'!J$263*(1-'Contrib'!J$108)*100/(24*'Input'!$F$60)</f>
        <v>0</v>
      </c>
      <c r="K69" s="42">
        <f>'Multi'!B884*K$11*'LAFs'!B$263*(1-'Contrib'!K$108)*100/(24*'Input'!$F$60)</f>
        <v>0</v>
      </c>
      <c r="L69" s="42">
        <f>'Multi'!C884*L$11*'LAFs'!C$263*(1-'Contrib'!L$108)*100/(24*'Input'!$F$60)</f>
        <v>0</v>
      </c>
      <c r="M69" s="42">
        <f>'Multi'!D884*M$11*'LAFs'!D$263*(1-'Contrib'!M$108)*100/(24*'Input'!$F$60)</f>
        <v>0</v>
      </c>
      <c r="N69" s="42">
        <f>'Multi'!E884*N$11*'LAFs'!E$263*(1-'Contrib'!N$108)*100/(24*'Input'!$F$60)</f>
        <v>0</v>
      </c>
      <c r="O69" s="42">
        <f>'Multi'!F884*O$11*'LAFs'!F$263*(1-'Contrib'!O$108)*100/(24*'Input'!$F$60)</f>
        <v>0</v>
      </c>
      <c r="P69" s="42">
        <f>'Multi'!G884*P$11*'LAFs'!G$263*(1-'Contrib'!P$108)*100/(24*'Input'!$F$60)</f>
        <v>0</v>
      </c>
      <c r="Q69" s="42">
        <f>'Multi'!H884*Q$11*'LAFs'!H$263*(1-'Contrib'!Q$108)*100/(24*'Input'!$F$60)</f>
        <v>0</v>
      </c>
      <c r="R69" s="42">
        <f>'Multi'!I884*R$11*'LAFs'!I$263*(1-'Contrib'!R$108)*100/(24*'Input'!$F$60)</f>
        <v>0</v>
      </c>
      <c r="S69" s="42">
        <f>'Multi'!J884*S$11*'LAFs'!J$263*(1-'Contrib'!S$108)*100/(24*'Input'!$F$60)</f>
        <v>0</v>
      </c>
      <c r="T69" s="17"/>
    </row>
    <row r="70" spans="1:20">
      <c r="A70" s="4" t="s">
        <v>187</v>
      </c>
      <c r="B70" s="42">
        <f>'Multi'!B885*B$11*'LAFs'!B$264*(1-'Contrib'!B$109)*100/(24*'Input'!$F$60)</f>
        <v>0</v>
      </c>
      <c r="C70" s="42">
        <f>'Multi'!C885*C$11*'LAFs'!C$264*(1-'Contrib'!C$109)*100/(24*'Input'!$F$60)</f>
        <v>0</v>
      </c>
      <c r="D70" s="42">
        <f>'Multi'!D885*D$11*'LAFs'!D$264*(1-'Contrib'!D$109)*100/(24*'Input'!$F$60)</f>
        <v>0</v>
      </c>
      <c r="E70" s="42">
        <f>'Multi'!E885*E$11*'LAFs'!E$264*(1-'Contrib'!E$109)*100/(24*'Input'!$F$60)</f>
        <v>0</v>
      </c>
      <c r="F70" s="42">
        <f>'Multi'!F885*F$11*'LAFs'!F$264*(1-'Contrib'!F$109)*100/(24*'Input'!$F$60)</f>
        <v>0</v>
      </c>
      <c r="G70" s="42">
        <f>'Multi'!G885*G$11*'LAFs'!G$264*(1-'Contrib'!G$109)*100/(24*'Input'!$F$60)</f>
        <v>0</v>
      </c>
      <c r="H70" s="42">
        <f>'Multi'!H885*H$11*'LAFs'!H$264*(1-'Contrib'!H$109)*100/(24*'Input'!$F$60)</f>
        <v>0</v>
      </c>
      <c r="I70" s="42">
        <f>'Multi'!I885*I$11*'LAFs'!I$264*(1-'Contrib'!I$109)*100/(24*'Input'!$F$60)</f>
        <v>0</v>
      </c>
      <c r="J70" s="42">
        <f>'Multi'!J885*J$11*'LAFs'!J$264*(1-'Contrib'!J$109)*100/(24*'Input'!$F$60)</f>
        <v>0</v>
      </c>
      <c r="K70" s="42">
        <f>'Multi'!B885*K$11*'LAFs'!B$264*(1-'Contrib'!K$109)*100/(24*'Input'!$F$60)</f>
        <v>0</v>
      </c>
      <c r="L70" s="42">
        <f>'Multi'!C885*L$11*'LAFs'!C$264*(1-'Contrib'!L$109)*100/(24*'Input'!$F$60)</f>
        <v>0</v>
      </c>
      <c r="M70" s="42">
        <f>'Multi'!D885*M$11*'LAFs'!D$264*(1-'Contrib'!M$109)*100/(24*'Input'!$F$60)</f>
        <v>0</v>
      </c>
      <c r="N70" s="42">
        <f>'Multi'!E885*N$11*'LAFs'!E$264*(1-'Contrib'!N$109)*100/(24*'Input'!$F$60)</f>
        <v>0</v>
      </c>
      <c r="O70" s="42">
        <f>'Multi'!F885*O$11*'LAFs'!F$264*(1-'Contrib'!O$109)*100/(24*'Input'!$F$60)</f>
        <v>0</v>
      </c>
      <c r="P70" s="42">
        <f>'Multi'!G885*P$11*'LAFs'!G$264*(1-'Contrib'!P$109)*100/(24*'Input'!$F$60)</f>
        <v>0</v>
      </c>
      <c r="Q70" s="42">
        <f>'Multi'!H885*Q$11*'LAFs'!H$264*(1-'Contrib'!Q$109)*100/(24*'Input'!$F$60)</f>
        <v>0</v>
      </c>
      <c r="R70" s="42">
        <f>'Multi'!I885*R$11*'LAFs'!I$264*(1-'Contrib'!R$109)*100/(24*'Input'!$F$60)</f>
        <v>0</v>
      </c>
      <c r="S70" s="42">
        <f>'Multi'!J885*S$11*'LAFs'!J$264*(1-'Contrib'!S$109)*100/(24*'Input'!$F$60)</f>
        <v>0</v>
      </c>
      <c r="T70" s="17"/>
    </row>
    <row r="71" spans="1:20">
      <c r="A71" s="4" t="s">
        <v>188</v>
      </c>
      <c r="B71" s="42">
        <f>'Multi'!B886*B$11*'LAFs'!B$265*(1-'Contrib'!B$110)*100/(24*'Input'!$F$60)</f>
        <v>0</v>
      </c>
      <c r="C71" s="42">
        <f>'Multi'!C886*C$11*'LAFs'!C$265*(1-'Contrib'!C$110)*100/(24*'Input'!$F$60)</f>
        <v>0</v>
      </c>
      <c r="D71" s="42">
        <f>'Multi'!D886*D$11*'LAFs'!D$265*(1-'Contrib'!D$110)*100/(24*'Input'!$F$60)</f>
        <v>0</v>
      </c>
      <c r="E71" s="42">
        <f>'Multi'!E886*E$11*'LAFs'!E$265*(1-'Contrib'!E$110)*100/(24*'Input'!$F$60)</f>
        <v>0</v>
      </c>
      <c r="F71" s="42">
        <f>'Multi'!F886*F$11*'LAFs'!F$265*(1-'Contrib'!F$110)*100/(24*'Input'!$F$60)</f>
        <v>0</v>
      </c>
      <c r="G71" s="42">
        <f>'Multi'!G886*G$11*'LAFs'!G$265*(1-'Contrib'!G$110)*100/(24*'Input'!$F$60)</f>
        <v>0</v>
      </c>
      <c r="H71" s="42">
        <f>'Multi'!H886*H$11*'LAFs'!H$265*(1-'Contrib'!H$110)*100/(24*'Input'!$F$60)</f>
        <v>0</v>
      </c>
      <c r="I71" s="42">
        <f>'Multi'!I886*I$11*'LAFs'!I$265*(1-'Contrib'!I$110)*100/(24*'Input'!$F$60)</f>
        <v>0</v>
      </c>
      <c r="J71" s="42">
        <f>'Multi'!J886*J$11*'LAFs'!J$265*(1-'Contrib'!J$110)*100/(24*'Input'!$F$60)</f>
        <v>0</v>
      </c>
      <c r="K71" s="42">
        <f>'Multi'!B886*K$11*'LAFs'!B$265*(1-'Contrib'!K$110)*100/(24*'Input'!$F$60)</f>
        <v>0</v>
      </c>
      <c r="L71" s="42">
        <f>'Multi'!C886*L$11*'LAFs'!C$265*(1-'Contrib'!L$110)*100/(24*'Input'!$F$60)</f>
        <v>0</v>
      </c>
      <c r="M71" s="42">
        <f>'Multi'!D886*M$11*'LAFs'!D$265*(1-'Contrib'!M$110)*100/(24*'Input'!$F$60)</f>
        <v>0</v>
      </c>
      <c r="N71" s="42">
        <f>'Multi'!E886*N$11*'LAFs'!E$265*(1-'Contrib'!N$110)*100/(24*'Input'!$F$60)</f>
        <v>0</v>
      </c>
      <c r="O71" s="42">
        <f>'Multi'!F886*O$11*'LAFs'!F$265*(1-'Contrib'!O$110)*100/(24*'Input'!$F$60)</f>
        <v>0</v>
      </c>
      <c r="P71" s="42">
        <f>'Multi'!G886*P$11*'LAFs'!G$265*(1-'Contrib'!P$110)*100/(24*'Input'!$F$60)</f>
        <v>0</v>
      </c>
      <c r="Q71" s="42">
        <f>'Multi'!H886*Q$11*'LAFs'!H$265*(1-'Contrib'!Q$110)*100/(24*'Input'!$F$60)</f>
        <v>0</v>
      </c>
      <c r="R71" s="42">
        <f>'Multi'!I886*R$11*'LAFs'!I$265*(1-'Contrib'!R$110)*100/(24*'Input'!$F$60)</f>
        <v>0</v>
      </c>
      <c r="S71" s="42">
        <f>'Multi'!J886*S$11*'LAFs'!J$265*(1-'Contrib'!S$110)*100/(24*'Input'!$F$60)</f>
        <v>0</v>
      </c>
      <c r="T71" s="17"/>
    </row>
    <row r="72" spans="1:20">
      <c r="A72" s="4" t="s">
        <v>224</v>
      </c>
      <c r="B72" s="42">
        <f>'Multi'!B887*B$11*'LAFs'!B$266*(1-'Contrib'!B$111)*100/(24*'Input'!$F$60)</f>
        <v>0</v>
      </c>
      <c r="C72" s="42">
        <f>'Multi'!C887*C$11*'LAFs'!C$266*(1-'Contrib'!C$111)*100/(24*'Input'!$F$60)</f>
        <v>0</v>
      </c>
      <c r="D72" s="42">
        <f>'Multi'!D887*D$11*'LAFs'!D$266*(1-'Contrib'!D$111)*100/(24*'Input'!$F$60)</f>
        <v>0</v>
      </c>
      <c r="E72" s="42">
        <f>'Multi'!E887*E$11*'LAFs'!E$266*(1-'Contrib'!E$111)*100/(24*'Input'!$F$60)</f>
        <v>0</v>
      </c>
      <c r="F72" s="42">
        <f>'Multi'!F887*F$11*'LAFs'!F$266*(1-'Contrib'!F$111)*100/(24*'Input'!$F$60)</f>
        <v>0</v>
      </c>
      <c r="G72" s="42">
        <f>'Multi'!G887*G$11*'LAFs'!G$266*(1-'Contrib'!G$111)*100/(24*'Input'!$F$60)</f>
        <v>0</v>
      </c>
      <c r="H72" s="42">
        <f>'Multi'!H887*H$11*'LAFs'!H$266*(1-'Contrib'!H$111)*100/(24*'Input'!$F$60)</f>
        <v>0</v>
      </c>
      <c r="I72" s="42">
        <f>'Multi'!I887*I$11*'LAFs'!I$266*(1-'Contrib'!I$111)*100/(24*'Input'!$F$60)</f>
        <v>0</v>
      </c>
      <c r="J72" s="42">
        <f>'Multi'!J887*J$11*'LAFs'!J$266*(1-'Contrib'!J$111)*100/(24*'Input'!$F$60)</f>
        <v>0</v>
      </c>
      <c r="K72" s="42">
        <f>'Multi'!B887*K$11*'LAFs'!B$266*(1-'Contrib'!K$111)*100/(24*'Input'!$F$60)</f>
        <v>0</v>
      </c>
      <c r="L72" s="42">
        <f>'Multi'!C887*L$11*'LAFs'!C$266*(1-'Contrib'!L$111)*100/(24*'Input'!$F$60)</f>
        <v>0</v>
      </c>
      <c r="M72" s="42">
        <f>'Multi'!D887*M$11*'LAFs'!D$266*(1-'Contrib'!M$111)*100/(24*'Input'!$F$60)</f>
        <v>0</v>
      </c>
      <c r="N72" s="42">
        <f>'Multi'!E887*N$11*'LAFs'!E$266*(1-'Contrib'!N$111)*100/(24*'Input'!$F$60)</f>
        <v>0</v>
      </c>
      <c r="O72" s="42">
        <f>'Multi'!F887*O$11*'LAFs'!F$266*(1-'Contrib'!O$111)*100/(24*'Input'!$F$60)</f>
        <v>0</v>
      </c>
      <c r="P72" s="42">
        <f>'Multi'!G887*P$11*'LAFs'!G$266*(1-'Contrib'!P$111)*100/(24*'Input'!$F$60)</f>
        <v>0</v>
      </c>
      <c r="Q72" s="42">
        <f>'Multi'!H887*Q$11*'LAFs'!H$266*(1-'Contrib'!Q$111)*100/(24*'Input'!$F$60)</f>
        <v>0</v>
      </c>
      <c r="R72" s="42">
        <f>'Multi'!I887*R$11*'LAFs'!I$266*(1-'Contrib'!R$111)*100/(24*'Input'!$F$60)</f>
        <v>0</v>
      </c>
      <c r="S72" s="42">
        <f>'Multi'!J887*S$11*'LAFs'!J$266*(1-'Contrib'!S$111)*100/(24*'Input'!$F$60)</f>
        <v>0</v>
      </c>
      <c r="T72" s="17"/>
    </row>
    <row r="73" spans="1:20">
      <c r="A73" s="4" t="s">
        <v>189</v>
      </c>
      <c r="B73" s="42">
        <f>'Multi'!B888*B$11*'LAFs'!B$267*(1-'Contrib'!B$112)*100/(24*'Input'!$F$60)</f>
        <v>0</v>
      </c>
      <c r="C73" s="42">
        <f>'Multi'!C888*C$11*'LAFs'!C$267*(1-'Contrib'!C$112)*100/(24*'Input'!$F$60)</f>
        <v>0</v>
      </c>
      <c r="D73" s="42">
        <f>'Multi'!D888*D$11*'LAFs'!D$267*(1-'Contrib'!D$112)*100/(24*'Input'!$F$60)</f>
        <v>0</v>
      </c>
      <c r="E73" s="42">
        <f>'Multi'!E888*E$11*'LAFs'!E$267*(1-'Contrib'!E$112)*100/(24*'Input'!$F$60)</f>
        <v>0</v>
      </c>
      <c r="F73" s="42">
        <f>'Multi'!F888*F$11*'LAFs'!F$267*(1-'Contrib'!F$112)*100/(24*'Input'!$F$60)</f>
        <v>0</v>
      </c>
      <c r="G73" s="42">
        <f>'Multi'!G888*G$11*'LAFs'!G$267*(1-'Contrib'!G$112)*100/(24*'Input'!$F$60)</f>
        <v>0</v>
      </c>
      <c r="H73" s="42">
        <f>'Multi'!H888*H$11*'LAFs'!H$267*(1-'Contrib'!H$112)*100/(24*'Input'!$F$60)</f>
        <v>0</v>
      </c>
      <c r="I73" s="42">
        <f>'Multi'!I888*I$11*'LAFs'!I$267*(1-'Contrib'!I$112)*100/(24*'Input'!$F$60)</f>
        <v>0</v>
      </c>
      <c r="J73" s="42">
        <f>'Multi'!J888*J$11*'LAFs'!J$267*(1-'Contrib'!J$112)*100/(24*'Input'!$F$60)</f>
        <v>0</v>
      </c>
      <c r="K73" s="42">
        <f>'Multi'!B888*K$11*'LAFs'!B$267*(1-'Contrib'!K$112)*100/(24*'Input'!$F$60)</f>
        <v>0</v>
      </c>
      <c r="L73" s="42">
        <f>'Multi'!C888*L$11*'LAFs'!C$267*(1-'Contrib'!L$112)*100/(24*'Input'!$F$60)</f>
        <v>0</v>
      </c>
      <c r="M73" s="42">
        <f>'Multi'!D888*M$11*'LAFs'!D$267*(1-'Contrib'!M$112)*100/(24*'Input'!$F$60)</f>
        <v>0</v>
      </c>
      <c r="N73" s="42">
        <f>'Multi'!E888*N$11*'LAFs'!E$267*(1-'Contrib'!N$112)*100/(24*'Input'!$F$60)</f>
        <v>0</v>
      </c>
      <c r="O73" s="42">
        <f>'Multi'!F888*O$11*'LAFs'!F$267*(1-'Contrib'!O$112)*100/(24*'Input'!$F$60)</f>
        <v>0</v>
      </c>
      <c r="P73" s="42">
        <f>'Multi'!G888*P$11*'LAFs'!G$267*(1-'Contrib'!P$112)*100/(24*'Input'!$F$60)</f>
        <v>0</v>
      </c>
      <c r="Q73" s="42">
        <f>'Multi'!H888*Q$11*'LAFs'!H$267*(1-'Contrib'!Q$112)*100/(24*'Input'!$F$60)</f>
        <v>0</v>
      </c>
      <c r="R73" s="42">
        <f>'Multi'!I888*R$11*'LAFs'!I$267*(1-'Contrib'!R$112)*100/(24*'Input'!$F$60)</f>
        <v>0</v>
      </c>
      <c r="S73" s="42">
        <f>'Multi'!J888*S$11*'LAFs'!J$267*(1-'Contrib'!S$112)*100/(24*'Input'!$F$60)</f>
        <v>0</v>
      </c>
      <c r="T73" s="17"/>
    </row>
    <row r="74" spans="1:20">
      <c r="A74" s="4" t="s">
        <v>190</v>
      </c>
      <c r="B74" s="42">
        <f>'Multi'!B889*B$11*'LAFs'!B$268*(1-'Contrib'!B$113)*100/(24*'Input'!$F$60)</f>
        <v>0</v>
      </c>
      <c r="C74" s="42">
        <f>'Multi'!C889*C$11*'LAFs'!C$268*(1-'Contrib'!C$113)*100/(24*'Input'!$F$60)</f>
        <v>0</v>
      </c>
      <c r="D74" s="42">
        <f>'Multi'!D889*D$11*'LAFs'!D$268*(1-'Contrib'!D$113)*100/(24*'Input'!$F$60)</f>
        <v>0</v>
      </c>
      <c r="E74" s="42">
        <f>'Multi'!E889*E$11*'LAFs'!E$268*(1-'Contrib'!E$113)*100/(24*'Input'!$F$60)</f>
        <v>0</v>
      </c>
      <c r="F74" s="42">
        <f>'Multi'!F889*F$11*'LAFs'!F$268*(1-'Contrib'!F$113)*100/(24*'Input'!$F$60)</f>
        <v>0</v>
      </c>
      <c r="G74" s="42">
        <f>'Multi'!G889*G$11*'LAFs'!G$268*(1-'Contrib'!G$113)*100/(24*'Input'!$F$60)</f>
        <v>0</v>
      </c>
      <c r="H74" s="42">
        <f>'Multi'!H889*H$11*'LAFs'!H$268*(1-'Contrib'!H$113)*100/(24*'Input'!$F$60)</f>
        <v>0</v>
      </c>
      <c r="I74" s="42">
        <f>'Multi'!I889*I$11*'LAFs'!I$268*(1-'Contrib'!I$113)*100/(24*'Input'!$F$60)</f>
        <v>0</v>
      </c>
      <c r="J74" s="42">
        <f>'Multi'!J889*J$11*'LAFs'!J$268*(1-'Contrib'!J$113)*100/(24*'Input'!$F$60)</f>
        <v>0</v>
      </c>
      <c r="K74" s="42">
        <f>'Multi'!B889*K$11*'LAFs'!B$268*(1-'Contrib'!K$113)*100/(24*'Input'!$F$60)</f>
        <v>0</v>
      </c>
      <c r="L74" s="42">
        <f>'Multi'!C889*L$11*'LAFs'!C$268*(1-'Contrib'!L$113)*100/(24*'Input'!$F$60)</f>
        <v>0</v>
      </c>
      <c r="M74" s="42">
        <f>'Multi'!D889*M$11*'LAFs'!D$268*(1-'Contrib'!M$113)*100/(24*'Input'!$F$60)</f>
        <v>0</v>
      </c>
      <c r="N74" s="42">
        <f>'Multi'!E889*N$11*'LAFs'!E$268*(1-'Contrib'!N$113)*100/(24*'Input'!$F$60)</f>
        <v>0</v>
      </c>
      <c r="O74" s="42">
        <f>'Multi'!F889*O$11*'LAFs'!F$268*(1-'Contrib'!O$113)*100/(24*'Input'!$F$60)</f>
        <v>0</v>
      </c>
      <c r="P74" s="42">
        <f>'Multi'!G889*P$11*'LAFs'!G$268*(1-'Contrib'!P$113)*100/(24*'Input'!$F$60)</f>
        <v>0</v>
      </c>
      <c r="Q74" s="42">
        <f>'Multi'!H889*Q$11*'LAFs'!H$268*(1-'Contrib'!Q$113)*100/(24*'Input'!$F$60)</f>
        <v>0</v>
      </c>
      <c r="R74" s="42">
        <f>'Multi'!I889*R$11*'LAFs'!I$268*(1-'Contrib'!R$113)*100/(24*'Input'!$F$60)</f>
        <v>0</v>
      </c>
      <c r="S74" s="42">
        <f>'Multi'!J889*S$11*'LAFs'!J$268*(1-'Contrib'!S$113)*100/(24*'Input'!$F$60)</f>
        <v>0</v>
      </c>
      <c r="T74" s="17"/>
    </row>
    <row r="75" spans="1:20">
      <c r="A75" s="4" t="s">
        <v>210</v>
      </c>
      <c r="B75" s="42">
        <f>'Multi'!B890*B$11*'LAFs'!B$269*(1-'Contrib'!B$114)*100/(24*'Input'!$F$60)</f>
        <v>0</v>
      </c>
      <c r="C75" s="42">
        <f>'Multi'!C890*C$11*'LAFs'!C$269*(1-'Contrib'!C$114)*100/(24*'Input'!$F$60)</f>
        <v>0</v>
      </c>
      <c r="D75" s="42">
        <f>'Multi'!D890*D$11*'LAFs'!D$269*(1-'Contrib'!D$114)*100/(24*'Input'!$F$60)</f>
        <v>0</v>
      </c>
      <c r="E75" s="42">
        <f>'Multi'!E890*E$11*'LAFs'!E$269*(1-'Contrib'!E$114)*100/(24*'Input'!$F$60)</f>
        <v>0</v>
      </c>
      <c r="F75" s="42">
        <f>'Multi'!F890*F$11*'LAFs'!F$269*(1-'Contrib'!F$114)*100/(24*'Input'!$F$60)</f>
        <v>0</v>
      </c>
      <c r="G75" s="42">
        <f>'Multi'!G890*G$11*'LAFs'!G$269*(1-'Contrib'!G$114)*100/(24*'Input'!$F$60)</f>
        <v>0</v>
      </c>
      <c r="H75" s="42">
        <f>'Multi'!H890*H$11*'LAFs'!H$269*(1-'Contrib'!H$114)*100/(24*'Input'!$F$60)</f>
        <v>0</v>
      </c>
      <c r="I75" s="42">
        <f>'Multi'!I890*I$11*'LAFs'!I$269*(1-'Contrib'!I$114)*100/(24*'Input'!$F$60)</f>
        <v>0</v>
      </c>
      <c r="J75" s="42">
        <f>'Multi'!J890*J$11*'LAFs'!J$269*(1-'Contrib'!J$114)*100/(24*'Input'!$F$60)</f>
        <v>0</v>
      </c>
      <c r="K75" s="42">
        <f>'Multi'!B890*K$11*'LAFs'!B$269*(1-'Contrib'!K$114)*100/(24*'Input'!$F$60)</f>
        <v>0</v>
      </c>
      <c r="L75" s="42">
        <f>'Multi'!C890*L$11*'LAFs'!C$269*(1-'Contrib'!L$114)*100/(24*'Input'!$F$60)</f>
        <v>0</v>
      </c>
      <c r="M75" s="42">
        <f>'Multi'!D890*M$11*'LAFs'!D$269*(1-'Contrib'!M$114)*100/(24*'Input'!$F$60)</f>
        <v>0</v>
      </c>
      <c r="N75" s="42">
        <f>'Multi'!E890*N$11*'LAFs'!E$269*(1-'Contrib'!N$114)*100/(24*'Input'!$F$60)</f>
        <v>0</v>
      </c>
      <c r="O75" s="42">
        <f>'Multi'!F890*O$11*'LAFs'!F$269*(1-'Contrib'!O$114)*100/(24*'Input'!$F$60)</f>
        <v>0</v>
      </c>
      <c r="P75" s="42">
        <f>'Multi'!G890*P$11*'LAFs'!G$269*(1-'Contrib'!P$114)*100/(24*'Input'!$F$60)</f>
        <v>0</v>
      </c>
      <c r="Q75" s="42">
        <f>'Multi'!H890*Q$11*'LAFs'!H$269*(1-'Contrib'!Q$114)*100/(24*'Input'!$F$60)</f>
        <v>0</v>
      </c>
      <c r="R75" s="42">
        <f>'Multi'!I890*R$11*'LAFs'!I$269*(1-'Contrib'!R$114)*100/(24*'Input'!$F$60)</f>
        <v>0</v>
      </c>
      <c r="S75" s="42">
        <f>'Multi'!J890*S$11*'LAFs'!J$269*(1-'Contrib'!S$114)*100/(24*'Input'!$F$60)</f>
        <v>0</v>
      </c>
      <c r="T75" s="17"/>
    </row>
    <row r="76" spans="1:20">
      <c r="A76" s="4" t="s">
        <v>191</v>
      </c>
      <c r="B76" s="42">
        <f>'Multi'!B891*B$11*'LAFs'!B$270*(1-'Contrib'!B$115)*100/(24*'Input'!$F$60)</f>
        <v>0</v>
      </c>
      <c r="C76" s="42">
        <f>'Multi'!C891*C$11*'LAFs'!C$270*(1-'Contrib'!C$115)*100/(24*'Input'!$F$60)</f>
        <v>0</v>
      </c>
      <c r="D76" s="42">
        <f>'Multi'!D891*D$11*'LAFs'!D$270*(1-'Contrib'!D$115)*100/(24*'Input'!$F$60)</f>
        <v>0</v>
      </c>
      <c r="E76" s="42">
        <f>'Multi'!E891*E$11*'LAFs'!E$270*(1-'Contrib'!E$115)*100/(24*'Input'!$F$60)</f>
        <v>0</v>
      </c>
      <c r="F76" s="42">
        <f>'Multi'!F891*F$11*'LAFs'!F$270*(1-'Contrib'!F$115)*100/(24*'Input'!$F$60)</f>
        <v>0</v>
      </c>
      <c r="G76" s="42">
        <f>'Multi'!G891*G$11*'LAFs'!G$270*(1-'Contrib'!G$115)*100/(24*'Input'!$F$60)</f>
        <v>0</v>
      </c>
      <c r="H76" s="42">
        <f>'Multi'!H891*H$11*'LAFs'!H$270*(1-'Contrib'!H$115)*100/(24*'Input'!$F$60)</f>
        <v>0</v>
      </c>
      <c r="I76" s="42">
        <f>'Multi'!I891*I$11*'LAFs'!I$270*(1-'Contrib'!I$115)*100/(24*'Input'!$F$60)</f>
        <v>0</v>
      </c>
      <c r="J76" s="42">
        <f>'Multi'!J891*J$11*'LAFs'!J$270*(1-'Contrib'!J$115)*100/(24*'Input'!$F$60)</f>
        <v>0</v>
      </c>
      <c r="K76" s="42">
        <f>'Multi'!B891*K$11*'LAFs'!B$270*(1-'Contrib'!K$115)*100/(24*'Input'!$F$60)</f>
        <v>0</v>
      </c>
      <c r="L76" s="42">
        <f>'Multi'!C891*L$11*'LAFs'!C$270*(1-'Contrib'!L$115)*100/(24*'Input'!$F$60)</f>
        <v>0</v>
      </c>
      <c r="M76" s="42">
        <f>'Multi'!D891*M$11*'LAFs'!D$270*(1-'Contrib'!M$115)*100/(24*'Input'!$F$60)</f>
        <v>0</v>
      </c>
      <c r="N76" s="42">
        <f>'Multi'!E891*N$11*'LAFs'!E$270*(1-'Contrib'!N$115)*100/(24*'Input'!$F$60)</f>
        <v>0</v>
      </c>
      <c r="O76" s="42">
        <f>'Multi'!F891*O$11*'LAFs'!F$270*(1-'Contrib'!O$115)*100/(24*'Input'!$F$60)</f>
        <v>0</v>
      </c>
      <c r="P76" s="42">
        <f>'Multi'!G891*P$11*'LAFs'!G$270*(1-'Contrib'!P$115)*100/(24*'Input'!$F$60)</f>
        <v>0</v>
      </c>
      <c r="Q76" s="42">
        <f>'Multi'!H891*Q$11*'LAFs'!H$270*(1-'Contrib'!Q$115)*100/(24*'Input'!$F$60)</f>
        <v>0</v>
      </c>
      <c r="R76" s="42">
        <f>'Multi'!I891*R$11*'LAFs'!I$270*(1-'Contrib'!R$115)*100/(24*'Input'!$F$60)</f>
        <v>0</v>
      </c>
      <c r="S76" s="42">
        <f>'Multi'!J891*S$11*'LAFs'!J$270*(1-'Contrib'!S$115)*100/(24*'Input'!$F$60)</f>
        <v>0</v>
      </c>
      <c r="T76" s="17"/>
    </row>
    <row r="77" spans="1:20">
      <c r="A77" s="4" t="s">
        <v>192</v>
      </c>
      <c r="B77" s="42">
        <f>'Multi'!B892*B$11*'LAFs'!B$271*(1-'Contrib'!B$116)*100/(24*'Input'!$F$60)</f>
        <v>0</v>
      </c>
      <c r="C77" s="42">
        <f>'Multi'!C892*C$11*'LAFs'!C$271*(1-'Contrib'!C$116)*100/(24*'Input'!$F$60)</f>
        <v>0</v>
      </c>
      <c r="D77" s="42">
        <f>'Multi'!D892*D$11*'LAFs'!D$271*(1-'Contrib'!D$116)*100/(24*'Input'!$F$60)</f>
        <v>0</v>
      </c>
      <c r="E77" s="42">
        <f>'Multi'!E892*E$11*'LAFs'!E$271*(1-'Contrib'!E$116)*100/(24*'Input'!$F$60)</f>
        <v>0</v>
      </c>
      <c r="F77" s="42">
        <f>'Multi'!F892*F$11*'LAFs'!F$271*(1-'Contrib'!F$116)*100/(24*'Input'!$F$60)</f>
        <v>0</v>
      </c>
      <c r="G77" s="42">
        <f>'Multi'!G892*G$11*'LAFs'!G$271*(1-'Contrib'!G$116)*100/(24*'Input'!$F$60)</f>
        <v>0</v>
      </c>
      <c r="H77" s="42">
        <f>'Multi'!H892*H$11*'LAFs'!H$271*(1-'Contrib'!H$116)*100/(24*'Input'!$F$60)</f>
        <v>0</v>
      </c>
      <c r="I77" s="42">
        <f>'Multi'!I892*I$11*'LAFs'!I$271*(1-'Contrib'!I$116)*100/(24*'Input'!$F$60)</f>
        <v>0</v>
      </c>
      <c r="J77" s="42">
        <f>'Multi'!J892*J$11*'LAFs'!J$271*(1-'Contrib'!J$116)*100/(24*'Input'!$F$60)</f>
        <v>0</v>
      </c>
      <c r="K77" s="42">
        <f>'Multi'!B892*K$11*'LAFs'!B$271*(1-'Contrib'!K$116)*100/(24*'Input'!$F$60)</f>
        <v>0</v>
      </c>
      <c r="L77" s="42">
        <f>'Multi'!C892*L$11*'LAFs'!C$271*(1-'Contrib'!L$116)*100/(24*'Input'!$F$60)</f>
        <v>0</v>
      </c>
      <c r="M77" s="42">
        <f>'Multi'!D892*M$11*'LAFs'!D$271*(1-'Contrib'!M$116)*100/(24*'Input'!$F$60)</f>
        <v>0</v>
      </c>
      <c r="N77" s="42">
        <f>'Multi'!E892*N$11*'LAFs'!E$271*(1-'Contrib'!N$116)*100/(24*'Input'!$F$60)</f>
        <v>0</v>
      </c>
      <c r="O77" s="42">
        <f>'Multi'!F892*O$11*'LAFs'!F$271*(1-'Contrib'!O$116)*100/(24*'Input'!$F$60)</f>
        <v>0</v>
      </c>
      <c r="P77" s="42">
        <f>'Multi'!G892*P$11*'LAFs'!G$271*(1-'Contrib'!P$116)*100/(24*'Input'!$F$60)</f>
        <v>0</v>
      </c>
      <c r="Q77" s="42">
        <f>'Multi'!H892*Q$11*'LAFs'!H$271*(1-'Contrib'!Q$116)*100/(24*'Input'!$F$60)</f>
        <v>0</v>
      </c>
      <c r="R77" s="42">
        <f>'Multi'!I892*R$11*'LAFs'!I$271*(1-'Contrib'!R$116)*100/(24*'Input'!$F$60)</f>
        <v>0</v>
      </c>
      <c r="S77" s="42">
        <f>'Multi'!J892*S$11*'LAFs'!J$271*(1-'Contrib'!S$116)*100/(24*'Input'!$F$60)</f>
        <v>0</v>
      </c>
      <c r="T77" s="17"/>
    </row>
    <row r="78" spans="1:20">
      <c r="A78" s="4" t="s">
        <v>193</v>
      </c>
      <c r="B78" s="42">
        <f>'Multi'!B893*B$11*'LAFs'!B$272*(1-'Contrib'!B$117)*100/(24*'Input'!$F$60)</f>
        <v>0</v>
      </c>
      <c r="C78" s="42">
        <f>'Multi'!C893*C$11*'LAFs'!C$272*(1-'Contrib'!C$117)*100/(24*'Input'!$F$60)</f>
        <v>0</v>
      </c>
      <c r="D78" s="42">
        <f>'Multi'!D893*D$11*'LAFs'!D$272*(1-'Contrib'!D$117)*100/(24*'Input'!$F$60)</f>
        <v>0</v>
      </c>
      <c r="E78" s="42">
        <f>'Multi'!E893*E$11*'LAFs'!E$272*(1-'Contrib'!E$117)*100/(24*'Input'!$F$60)</f>
        <v>0</v>
      </c>
      <c r="F78" s="42">
        <f>'Multi'!F893*F$11*'LAFs'!F$272*(1-'Contrib'!F$117)*100/(24*'Input'!$F$60)</f>
        <v>0</v>
      </c>
      <c r="G78" s="42">
        <f>'Multi'!G893*G$11*'LAFs'!G$272*(1-'Contrib'!G$117)*100/(24*'Input'!$F$60)</f>
        <v>0</v>
      </c>
      <c r="H78" s="42">
        <f>'Multi'!H893*H$11*'LAFs'!H$272*(1-'Contrib'!H$117)*100/(24*'Input'!$F$60)</f>
        <v>0</v>
      </c>
      <c r="I78" s="42">
        <f>'Multi'!I893*I$11*'LAFs'!I$272*(1-'Contrib'!I$117)*100/(24*'Input'!$F$60)</f>
        <v>0</v>
      </c>
      <c r="J78" s="42">
        <f>'Multi'!J893*J$11*'LAFs'!J$272*(1-'Contrib'!J$117)*100/(24*'Input'!$F$60)</f>
        <v>0</v>
      </c>
      <c r="K78" s="42">
        <f>'Multi'!B893*K$11*'LAFs'!B$272*(1-'Contrib'!K$117)*100/(24*'Input'!$F$60)</f>
        <v>0</v>
      </c>
      <c r="L78" s="42">
        <f>'Multi'!C893*L$11*'LAFs'!C$272*(1-'Contrib'!L$117)*100/(24*'Input'!$F$60)</f>
        <v>0</v>
      </c>
      <c r="M78" s="42">
        <f>'Multi'!D893*M$11*'LAFs'!D$272*(1-'Contrib'!M$117)*100/(24*'Input'!$F$60)</f>
        <v>0</v>
      </c>
      <c r="N78" s="42">
        <f>'Multi'!E893*N$11*'LAFs'!E$272*(1-'Contrib'!N$117)*100/(24*'Input'!$F$60)</f>
        <v>0</v>
      </c>
      <c r="O78" s="42">
        <f>'Multi'!F893*O$11*'LAFs'!F$272*(1-'Contrib'!O$117)*100/(24*'Input'!$F$60)</f>
        <v>0</v>
      </c>
      <c r="P78" s="42">
        <f>'Multi'!G893*P$11*'LAFs'!G$272*(1-'Contrib'!P$117)*100/(24*'Input'!$F$60)</f>
        <v>0</v>
      </c>
      <c r="Q78" s="42">
        <f>'Multi'!H893*Q$11*'LAFs'!H$272*(1-'Contrib'!Q$117)*100/(24*'Input'!$F$60)</f>
        <v>0</v>
      </c>
      <c r="R78" s="42">
        <f>'Multi'!I893*R$11*'LAFs'!I$272*(1-'Contrib'!R$117)*100/(24*'Input'!$F$60)</f>
        <v>0</v>
      </c>
      <c r="S78" s="42">
        <f>'Multi'!J893*S$11*'LAFs'!J$272*(1-'Contrib'!S$117)*100/(24*'Input'!$F$60)</f>
        <v>0</v>
      </c>
      <c r="T78" s="17"/>
    </row>
    <row r="79" spans="1:20">
      <c r="A79" s="4" t="s">
        <v>194</v>
      </c>
      <c r="B79" s="42">
        <f>'Multi'!B894*B$11*'LAFs'!B$273*(1-'Contrib'!B$118)*100/(24*'Input'!$F$60)</f>
        <v>0</v>
      </c>
      <c r="C79" s="42">
        <f>'Multi'!C894*C$11*'LAFs'!C$273*(1-'Contrib'!C$118)*100/(24*'Input'!$F$60)</f>
        <v>0</v>
      </c>
      <c r="D79" s="42">
        <f>'Multi'!D894*D$11*'LAFs'!D$273*(1-'Contrib'!D$118)*100/(24*'Input'!$F$60)</f>
        <v>0</v>
      </c>
      <c r="E79" s="42">
        <f>'Multi'!E894*E$11*'LAFs'!E$273*(1-'Contrib'!E$118)*100/(24*'Input'!$F$60)</f>
        <v>0</v>
      </c>
      <c r="F79" s="42">
        <f>'Multi'!F894*F$11*'LAFs'!F$273*(1-'Contrib'!F$118)*100/(24*'Input'!$F$60)</f>
        <v>0</v>
      </c>
      <c r="G79" s="42">
        <f>'Multi'!G894*G$11*'LAFs'!G$273*(1-'Contrib'!G$118)*100/(24*'Input'!$F$60)</f>
        <v>0</v>
      </c>
      <c r="H79" s="42">
        <f>'Multi'!H894*H$11*'LAFs'!H$273*(1-'Contrib'!H$118)*100/(24*'Input'!$F$60)</f>
        <v>0</v>
      </c>
      <c r="I79" s="42">
        <f>'Multi'!I894*I$11*'LAFs'!I$273*(1-'Contrib'!I$118)*100/(24*'Input'!$F$60)</f>
        <v>0</v>
      </c>
      <c r="J79" s="42">
        <f>'Multi'!J894*J$11*'LAFs'!J$273*(1-'Contrib'!J$118)*100/(24*'Input'!$F$60)</f>
        <v>0</v>
      </c>
      <c r="K79" s="42">
        <f>'Multi'!B894*K$11*'LAFs'!B$273*(1-'Contrib'!K$118)*100/(24*'Input'!$F$60)</f>
        <v>0</v>
      </c>
      <c r="L79" s="42">
        <f>'Multi'!C894*L$11*'LAFs'!C$273*(1-'Contrib'!L$118)*100/(24*'Input'!$F$60)</f>
        <v>0</v>
      </c>
      <c r="M79" s="42">
        <f>'Multi'!D894*M$11*'LAFs'!D$273*(1-'Contrib'!M$118)*100/(24*'Input'!$F$60)</f>
        <v>0</v>
      </c>
      <c r="N79" s="42">
        <f>'Multi'!E894*N$11*'LAFs'!E$273*(1-'Contrib'!N$118)*100/(24*'Input'!$F$60)</f>
        <v>0</v>
      </c>
      <c r="O79" s="42">
        <f>'Multi'!F894*O$11*'LAFs'!F$273*(1-'Contrib'!O$118)*100/(24*'Input'!$F$60)</f>
        <v>0</v>
      </c>
      <c r="P79" s="42">
        <f>'Multi'!G894*P$11*'LAFs'!G$273*(1-'Contrib'!P$118)*100/(24*'Input'!$F$60)</f>
        <v>0</v>
      </c>
      <c r="Q79" s="42">
        <f>'Multi'!H894*Q$11*'LAFs'!H$273*(1-'Contrib'!Q$118)*100/(24*'Input'!$F$60)</f>
        <v>0</v>
      </c>
      <c r="R79" s="42">
        <f>'Multi'!I894*R$11*'LAFs'!I$273*(1-'Contrib'!R$118)*100/(24*'Input'!$F$60)</f>
        <v>0</v>
      </c>
      <c r="S79" s="42">
        <f>'Multi'!J894*S$11*'LAFs'!J$273*(1-'Contrib'!S$118)*100/(24*'Input'!$F$60)</f>
        <v>0</v>
      </c>
      <c r="T79" s="17"/>
    </row>
    <row r="80" spans="1:20">
      <c r="A80" s="4" t="s">
        <v>211</v>
      </c>
      <c r="B80" s="42">
        <f>'Multi'!B895*B$11*'LAFs'!B$274*(1-'Contrib'!B$119)*100/(24*'Input'!$F$60)</f>
        <v>0</v>
      </c>
      <c r="C80" s="42">
        <f>'Multi'!C895*C$11*'LAFs'!C$274*(1-'Contrib'!C$119)*100/(24*'Input'!$F$60)</f>
        <v>0</v>
      </c>
      <c r="D80" s="42">
        <f>'Multi'!D895*D$11*'LAFs'!D$274*(1-'Contrib'!D$119)*100/(24*'Input'!$F$60)</f>
        <v>0</v>
      </c>
      <c r="E80" s="42">
        <f>'Multi'!E895*E$11*'LAFs'!E$274*(1-'Contrib'!E$119)*100/(24*'Input'!$F$60)</f>
        <v>0</v>
      </c>
      <c r="F80" s="42">
        <f>'Multi'!F895*F$11*'LAFs'!F$274*(1-'Contrib'!F$119)*100/(24*'Input'!$F$60)</f>
        <v>0</v>
      </c>
      <c r="G80" s="42">
        <f>'Multi'!G895*G$11*'LAFs'!G$274*(1-'Contrib'!G$119)*100/(24*'Input'!$F$60)</f>
        <v>0</v>
      </c>
      <c r="H80" s="42">
        <f>'Multi'!H895*H$11*'LAFs'!H$274*(1-'Contrib'!H$119)*100/(24*'Input'!$F$60)</f>
        <v>0</v>
      </c>
      <c r="I80" s="42">
        <f>'Multi'!I895*I$11*'LAFs'!I$274*(1-'Contrib'!I$119)*100/(24*'Input'!$F$60)</f>
        <v>0</v>
      </c>
      <c r="J80" s="42">
        <f>'Multi'!J895*J$11*'LAFs'!J$274*(1-'Contrib'!J$119)*100/(24*'Input'!$F$60)</f>
        <v>0</v>
      </c>
      <c r="K80" s="42">
        <f>'Multi'!B895*K$11*'LAFs'!B$274*(1-'Contrib'!K$119)*100/(24*'Input'!$F$60)</f>
        <v>0</v>
      </c>
      <c r="L80" s="42">
        <f>'Multi'!C895*L$11*'LAFs'!C$274*(1-'Contrib'!L$119)*100/(24*'Input'!$F$60)</f>
        <v>0</v>
      </c>
      <c r="M80" s="42">
        <f>'Multi'!D895*M$11*'LAFs'!D$274*(1-'Contrib'!M$119)*100/(24*'Input'!$F$60)</f>
        <v>0</v>
      </c>
      <c r="N80" s="42">
        <f>'Multi'!E895*N$11*'LAFs'!E$274*(1-'Contrib'!N$119)*100/(24*'Input'!$F$60)</f>
        <v>0</v>
      </c>
      <c r="O80" s="42">
        <f>'Multi'!F895*O$11*'LAFs'!F$274*(1-'Contrib'!O$119)*100/(24*'Input'!$F$60)</f>
        <v>0</v>
      </c>
      <c r="P80" s="42">
        <f>'Multi'!G895*P$11*'LAFs'!G$274*(1-'Contrib'!P$119)*100/(24*'Input'!$F$60)</f>
        <v>0</v>
      </c>
      <c r="Q80" s="42">
        <f>'Multi'!H895*Q$11*'LAFs'!H$274*(1-'Contrib'!Q$119)*100/(24*'Input'!$F$60)</f>
        <v>0</v>
      </c>
      <c r="R80" s="42">
        <f>'Multi'!I895*R$11*'LAFs'!I$274*(1-'Contrib'!R$119)*100/(24*'Input'!$F$60)</f>
        <v>0</v>
      </c>
      <c r="S80" s="42">
        <f>'Multi'!J895*S$11*'LAFs'!J$274*(1-'Contrib'!S$119)*100/(24*'Input'!$F$60)</f>
        <v>0</v>
      </c>
      <c r="T80" s="17"/>
    </row>
    <row r="81" spans="1:20">
      <c r="A81" s="4" t="s">
        <v>225</v>
      </c>
      <c r="B81" s="42">
        <f>'Multi'!B896*B$11*'LAFs'!B$275*(1-'Contrib'!B$120)*100/(24*'Input'!$F$60)</f>
        <v>0</v>
      </c>
      <c r="C81" s="42">
        <f>'Multi'!C896*C$11*'LAFs'!C$275*(1-'Contrib'!C$120)*100/(24*'Input'!$F$60)</f>
        <v>0</v>
      </c>
      <c r="D81" s="42">
        <f>'Multi'!D896*D$11*'LAFs'!D$275*(1-'Contrib'!D$120)*100/(24*'Input'!$F$60)</f>
        <v>0</v>
      </c>
      <c r="E81" s="42">
        <f>'Multi'!E896*E$11*'LAFs'!E$275*(1-'Contrib'!E$120)*100/(24*'Input'!$F$60)</f>
        <v>0</v>
      </c>
      <c r="F81" s="42">
        <f>'Multi'!F896*F$11*'LAFs'!F$275*(1-'Contrib'!F$120)*100/(24*'Input'!$F$60)</f>
        <v>0</v>
      </c>
      <c r="G81" s="42">
        <f>'Multi'!G896*G$11*'LAFs'!G$275*(1-'Contrib'!G$120)*100/(24*'Input'!$F$60)</f>
        <v>0</v>
      </c>
      <c r="H81" s="42">
        <f>'Multi'!H896*H$11*'LAFs'!H$275*(1-'Contrib'!H$120)*100/(24*'Input'!$F$60)</f>
        <v>0</v>
      </c>
      <c r="I81" s="42">
        <f>'Multi'!I896*I$11*'LAFs'!I$275*(1-'Contrib'!I$120)*100/(24*'Input'!$F$60)</f>
        <v>0</v>
      </c>
      <c r="J81" s="42">
        <f>'Multi'!J896*J$11*'LAFs'!J$275*(1-'Contrib'!J$120)*100/(24*'Input'!$F$60)</f>
        <v>0</v>
      </c>
      <c r="K81" s="42">
        <f>'Multi'!B896*K$11*'LAFs'!B$275*(1-'Contrib'!K$120)*100/(24*'Input'!$F$60)</f>
        <v>0</v>
      </c>
      <c r="L81" s="42">
        <f>'Multi'!C896*L$11*'LAFs'!C$275*(1-'Contrib'!L$120)*100/(24*'Input'!$F$60)</f>
        <v>0</v>
      </c>
      <c r="M81" s="42">
        <f>'Multi'!D896*M$11*'LAFs'!D$275*(1-'Contrib'!M$120)*100/(24*'Input'!$F$60)</f>
        <v>0</v>
      </c>
      <c r="N81" s="42">
        <f>'Multi'!E896*N$11*'LAFs'!E$275*(1-'Contrib'!N$120)*100/(24*'Input'!$F$60)</f>
        <v>0</v>
      </c>
      <c r="O81" s="42">
        <f>'Multi'!F896*O$11*'LAFs'!F$275*(1-'Contrib'!O$120)*100/(24*'Input'!$F$60)</f>
        <v>0</v>
      </c>
      <c r="P81" s="42">
        <f>'Multi'!G896*P$11*'LAFs'!G$275*(1-'Contrib'!P$120)*100/(24*'Input'!$F$60)</f>
        <v>0</v>
      </c>
      <c r="Q81" s="42">
        <f>'Multi'!H896*Q$11*'LAFs'!H$275*(1-'Contrib'!Q$120)*100/(24*'Input'!$F$60)</f>
        <v>0</v>
      </c>
      <c r="R81" s="42">
        <f>'Multi'!I896*R$11*'LAFs'!I$275*(1-'Contrib'!R$120)*100/(24*'Input'!$F$60)</f>
        <v>0</v>
      </c>
      <c r="S81" s="42">
        <f>'Multi'!J896*S$11*'LAFs'!J$275*(1-'Contrib'!S$120)*100/(24*'Input'!$F$60)</f>
        <v>0</v>
      </c>
      <c r="T81" s="17"/>
    </row>
    <row r="82" spans="1:20">
      <c r="A82" s="4" t="s">
        <v>226</v>
      </c>
      <c r="B82" s="42">
        <f>'Multi'!B897*B$11*'LAFs'!B$276*(1-'Contrib'!B$121)*100/(24*'Input'!$F$60)</f>
        <v>0</v>
      </c>
      <c r="C82" s="42">
        <f>'Multi'!C897*C$11*'LAFs'!C$276*(1-'Contrib'!C$121)*100/(24*'Input'!$F$60)</f>
        <v>0</v>
      </c>
      <c r="D82" s="42">
        <f>'Multi'!D897*D$11*'LAFs'!D$276*(1-'Contrib'!D$121)*100/(24*'Input'!$F$60)</f>
        <v>0</v>
      </c>
      <c r="E82" s="42">
        <f>'Multi'!E897*E$11*'LAFs'!E$276*(1-'Contrib'!E$121)*100/(24*'Input'!$F$60)</f>
        <v>0</v>
      </c>
      <c r="F82" s="42">
        <f>'Multi'!F897*F$11*'LAFs'!F$276*(1-'Contrib'!F$121)*100/(24*'Input'!$F$60)</f>
        <v>0</v>
      </c>
      <c r="G82" s="42">
        <f>'Multi'!G897*G$11*'LAFs'!G$276*(1-'Contrib'!G$121)*100/(24*'Input'!$F$60)</f>
        <v>0</v>
      </c>
      <c r="H82" s="42">
        <f>'Multi'!H897*H$11*'LAFs'!H$276*(1-'Contrib'!H$121)*100/(24*'Input'!$F$60)</f>
        <v>0</v>
      </c>
      <c r="I82" s="42">
        <f>'Multi'!I897*I$11*'LAFs'!I$276*(1-'Contrib'!I$121)*100/(24*'Input'!$F$60)</f>
        <v>0</v>
      </c>
      <c r="J82" s="42">
        <f>'Multi'!J897*J$11*'LAFs'!J$276*(1-'Contrib'!J$121)*100/(24*'Input'!$F$60)</f>
        <v>0</v>
      </c>
      <c r="K82" s="42">
        <f>'Multi'!B897*K$11*'LAFs'!B$276*(1-'Contrib'!K$121)*100/(24*'Input'!$F$60)</f>
        <v>0</v>
      </c>
      <c r="L82" s="42">
        <f>'Multi'!C897*L$11*'LAFs'!C$276*(1-'Contrib'!L$121)*100/(24*'Input'!$F$60)</f>
        <v>0</v>
      </c>
      <c r="M82" s="42">
        <f>'Multi'!D897*M$11*'LAFs'!D$276*(1-'Contrib'!M$121)*100/(24*'Input'!$F$60)</f>
        <v>0</v>
      </c>
      <c r="N82" s="42">
        <f>'Multi'!E897*N$11*'LAFs'!E$276*(1-'Contrib'!N$121)*100/(24*'Input'!$F$60)</f>
        <v>0</v>
      </c>
      <c r="O82" s="42">
        <f>'Multi'!F897*O$11*'LAFs'!F$276*(1-'Contrib'!O$121)*100/(24*'Input'!$F$60)</f>
        <v>0</v>
      </c>
      <c r="P82" s="42">
        <f>'Multi'!G897*P$11*'LAFs'!G$276*(1-'Contrib'!P$121)*100/(24*'Input'!$F$60)</f>
        <v>0</v>
      </c>
      <c r="Q82" s="42">
        <f>'Multi'!H897*Q$11*'LAFs'!H$276*(1-'Contrib'!Q$121)*100/(24*'Input'!$F$60)</f>
        <v>0</v>
      </c>
      <c r="R82" s="42">
        <f>'Multi'!I897*R$11*'LAFs'!I$276*(1-'Contrib'!R$121)*100/(24*'Input'!$F$60)</f>
        <v>0</v>
      </c>
      <c r="S82" s="42">
        <f>'Multi'!J897*S$11*'LAFs'!J$276*(1-'Contrib'!S$121)*100/(24*'Input'!$F$60)</f>
        <v>0</v>
      </c>
      <c r="T82" s="17"/>
    </row>
    <row r="83" spans="1:20">
      <c r="A83" s="4" t="s">
        <v>227</v>
      </c>
      <c r="B83" s="42">
        <f>'Multi'!B898*B$11*'LAFs'!B$277*(1-'Contrib'!B$122)*100/(24*'Input'!$F$60)</f>
        <v>0</v>
      </c>
      <c r="C83" s="42">
        <f>'Multi'!C898*C$11*'LAFs'!C$277*(1-'Contrib'!C$122)*100/(24*'Input'!$F$60)</f>
        <v>0</v>
      </c>
      <c r="D83" s="42">
        <f>'Multi'!D898*D$11*'LAFs'!D$277*(1-'Contrib'!D$122)*100/(24*'Input'!$F$60)</f>
        <v>0</v>
      </c>
      <c r="E83" s="42">
        <f>'Multi'!E898*E$11*'LAFs'!E$277*(1-'Contrib'!E$122)*100/(24*'Input'!$F$60)</f>
        <v>0</v>
      </c>
      <c r="F83" s="42">
        <f>'Multi'!F898*F$11*'LAFs'!F$277*(1-'Contrib'!F$122)*100/(24*'Input'!$F$60)</f>
        <v>0</v>
      </c>
      <c r="G83" s="42">
        <f>'Multi'!G898*G$11*'LAFs'!G$277*(1-'Contrib'!G$122)*100/(24*'Input'!$F$60)</f>
        <v>0</v>
      </c>
      <c r="H83" s="42">
        <f>'Multi'!H898*H$11*'LAFs'!H$277*(1-'Contrib'!H$122)*100/(24*'Input'!$F$60)</f>
        <v>0</v>
      </c>
      <c r="I83" s="42">
        <f>'Multi'!I898*I$11*'LAFs'!I$277*(1-'Contrib'!I$122)*100/(24*'Input'!$F$60)</f>
        <v>0</v>
      </c>
      <c r="J83" s="42">
        <f>'Multi'!J898*J$11*'LAFs'!J$277*(1-'Contrib'!J$122)*100/(24*'Input'!$F$60)</f>
        <v>0</v>
      </c>
      <c r="K83" s="42">
        <f>'Multi'!B898*K$11*'LAFs'!B$277*(1-'Contrib'!K$122)*100/(24*'Input'!$F$60)</f>
        <v>0</v>
      </c>
      <c r="L83" s="42">
        <f>'Multi'!C898*L$11*'LAFs'!C$277*(1-'Contrib'!L$122)*100/(24*'Input'!$F$60)</f>
        <v>0</v>
      </c>
      <c r="M83" s="42">
        <f>'Multi'!D898*M$11*'LAFs'!D$277*(1-'Contrib'!M$122)*100/(24*'Input'!$F$60)</f>
        <v>0</v>
      </c>
      <c r="N83" s="42">
        <f>'Multi'!E898*N$11*'LAFs'!E$277*(1-'Contrib'!N$122)*100/(24*'Input'!$F$60)</f>
        <v>0</v>
      </c>
      <c r="O83" s="42">
        <f>'Multi'!F898*O$11*'LAFs'!F$277*(1-'Contrib'!O$122)*100/(24*'Input'!$F$60)</f>
        <v>0</v>
      </c>
      <c r="P83" s="42">
        <f>'Multi'!G898*P$11*'LAFs'!G$277*(1-'Contrib'!P$122)*100/(24*'Input'!$F$60)</f>
        <v>0</v>
      </c>
      <c r="Q83" s="42">
        <f>'Multi'!H898*Q$11*'LAFs'!H$277*(1-'Contrib'!Q$122)*100/(24*'Input'!$F$60)</f>
        <v>0</v>
      </c>
      <c r="R83" s="42">
        <f>'Multi'!I898*R$11*'LAFs'!I$277*(1-'Contrib'!R$122)*100/(24*'Input'!$F$60)</f>
        <v>0</v>
      </c>
      <c r="S83" s="42">
        <f>'Multi'!J898*S$11*'LAFs'!J$277*(1-'Contrib'!S$122)*100/(24*'Input'!$F$60)</f>
        <v>0</v>
      </c>
      <c r="T83" s="17"/>
    </row>
    <row r="84" spans="1:20">
      <c r="A84" s="4" t="s">
        <v>228</v>
      </c>
      <c r="B84" s="42">
        <f>'Multi'!B899*B$11*'LAFs'!B$278*(1-'Contrib'!B$123)*100/(24*'Input'!$F$60)</f>
        <v>0</v>
      </c>
      <c r="C84" s="42">
        <f>'Multi'!C899*C$11*'LAFs'!C$278*(1-'Contrib'!C$123)*100/(24*'Input'!$F$60)</f>
        <v>0</v>
      </c>
      <c r="D84" s="42">
        <f>'Multi'!D899*D$11*'LAFs'!D$278*(1-'Contrib'!D$123)*100/(24*'Input'!$F$60)</f>
        <v>0</v>
      </c>
      <c r="E84" s="42">
        <f>'Multi'!E899*E$11*'LAFs'!E$278*(1-'Contrib'!E$123)*100/(24*'Input'!$F$60)</f>
        <v>0</v>
      </c>
      <c r="F84" s="42">
        <f>'Multi'!F899*F$11*'LAFs'!F$278*(1-'Contrib'!F$123)*100/(24*'Input'!$F$60)</f>
        <v>0</v>
      </c>
      <c r="G84" s="42">
        <f>'Multi'!G899*G$11*'LAFs'!G$278*(1-'Contrib'!G$123)*100/(24*'Input'!$F$60)</f>
        <v>0</v>
      </c>
      <c r="H84" s="42">
        <f>'Multi'!H899*H$11*'LAFs'!H$278*(1-'Contrib'!H$123)*100/(24*'Input'!$F$60)</f>
        <v>0</v>
      </c>
      <c r="I84" s="42">
        <f>'Multi'!I899*I$11*'LAFs'!I$278*(1-'Contrib'!I$123)*100/(24*'Input'!$F$60)</f>
        <v>0</v>
      </c>
      <c r="J84" s="42">
        <f>'Multi'!J899*J$11*'LAFs'!J$278*(1-'Contrib'!J$123)*100/(24*'Input'!$F$60)</f>
        <v>0</v>
      </c>
      <c r="K84" s="42">
        <f>'Multi'!B899*K$11*'LAFs'!B$278*(1-'Contrib'!K$123)*100/(24*'Input'!$F$60)</f>
        <v>0</v>
      </c>
      <c r="L84" s="42">
        <f>'Multi'!C899*L$11*'LAFs'!C$278*(1-'Contrib'!L$123)*100/(24*'Input'!$F$60)</f>
        <v>0</v>
      </c>
      <c r="M84" s="42">
        <f>'Multi'!D899*M$11*'LAFs'!D$278*(1-'Contrib'!M$123)*100/(24*'Input'!$F$60)</f>
        <v>0</v>
      </c>
      <c r="N84" s="42">
        <f>'Multi'!E899*N$11*'LAFs'!E$278*(1-'Contrib'!N$123)*100/(24*'Input'!$F$60)</f>
        <v>0</v>
      </c>
      <c r="O84" s="42">
        <f>'Multi'!F899*O$11*'LAFs'!F$278*(1-'Contrib'!O$123)*100/(24*'Input'!$F$60)</f>
        <v>0</v>
      </c>
      <c r="P84" s="42">
        <f>'Multi'!G899*P$11*'LAFs'!G$278*(1-'Contrib'!P$123)*100/(24*'Input'!$F$60)</f>
        <v>0</v>
      </c>
      <c r="Q84" s="42">
        <f>'Multi'!H899*Q$11*'LAFs'!H$278*(1-'Contrib'!Q$123)*100/(24*'Input'!$F$60)</f>
        <v>0</v>
      </c>
      <c r="R84" s="42">
        <f>'Multi'!I899*R$11*'LAFs'!I$278*(1-'Contrib'!R$123)*100/(24*'Input'!$F$60)</f>
        <v>0</v>
      </c>
      <c r="S84" s="42">
        <f>'Multi'!J899*S$11*'LAFs'!J$278*(1-'Contrib'!S$123)*100/(24*'Input'!$F$60)</f>
        <v>0</v>
      </c>
      <c r="T84" s="17"/>
    </row>
    <row r="85" spans="1:20">
      <c r="A85" s="4" t="s">
        <v>229</v>
      </c>
      <c r="B85" s="42">
        <f>'Multi'!B900*B$11*'LAFs'!B$279*(1-'Contrib'!B$124)*100/(24*'Input'!$F$60)</f>
        <v>0</v>
      </c>
      <c r="C85" s="42">
        <f>'Multi'!C900*C$11*'LAFs'!C$279*(1-'Contrib'!C$124)*100/(24*'Input'!$F$60)</f>
        <v>0</v>
      </c>
      <c r="D85" s="42">
        <f>'Multi'!D900*D$11*'LAFs'!D$279*(1-'Contrib'!D$124)*100/(24*'Input'!$F$60)</f>
        <v>0</v>
      </c>
      <c r="E85" s="42">
        <f>'Multi'!E900*E$11*'LAFs'!E$279*(1-'Contrib'!E$124)*100/(24*'Input'!$F$60)</f>
        <v>0</v>
      </c>
      <c r="F85" s="42">
        <f>'Multi'!F900*F$11*'LAFs'!F$279*(1-'Contrib'!F$124)*100/(24*'Input'!$F$60)</f>
        <v>0</v>
      </c>
      <c r="G85" s="42">
        <f>'Multi'!G900*G$11*'LAFs'!G$279*(1-'Contrib'!G$124)*100/(24*'Input'!$F$60)</f>
        <v>0</v>
      </c>
      <c r="H85" s="42">
        <f>'Multi'!H900*H$11*'LAFs'!H$279*(1-'Contrib'!H$124)*100/(24*'Input'!$F$60)</f>
        <v>0</v>
      </c>
      <c r="I85" s="42">
        <f>'Multi'!I900*I$11*'LAFs'!I$279*(1-'Contrib'!I$124)*100/(24*'Input'!$F$60)</f>
        <v>0</v>
      </c>
      <c r="J85" s="42">
        <f>'Multi'!J900*J$11*'LAFs'!J$279*(1-'Contrib'!J$124)*100/(24*'Input'!$F$60)</f>
        <v>0</v>
      </c>
      <c r="K85" s="42">
        <f>'Multi'!B900*K$11*'LAFs'!B$279*(1-'Contrib'!K$124)*100/(24*'Input'!$F$60)</f>
        <v>0</v>
      </c>
      <c r="L85" s="42">
        <f>'Multi'!C900*L$11*'LAFs'!C$279*(1-'Contrib'!L$124)*100/(24*'Input'!$F$60)</f>
        <v>0</v>
      </c>
      <c r="M85" s="42">
        <f>'Multi'!D900*M$11*'LAFs'!D$279*(1-'Contrib'!M$124)*100/(24*'Input'!$F$60)</f>
        <v>0</v>
      </c>
      <c r="N85" s="42">
        <f>'Multi'!E900*N$11*'LAFs'!E$279*(1-'Contrib'!N$124)*100/(24*'Input'!$F$60)</f>
        <v>0</v>
      </c>
      <c r="O85" s="42">
        <f>'Multi'!F900*O$11*'LAFs'!F$279*(1-'Contrib'!O$124)*100/(24*'Input'!$F$60)</f>
        <v>0</v>
      </c>
      <c r="P85" s="42">
        <f>'Multi'!G900*P$11*'LAFs'!G$279*(1-'Contrib'!P$124)*100/(24*'Input'!$F$60)</f>
        <v>0</v>
      </c>
      <c r="Q85" s="42">
        <f>'Multi'!H900*Q$11*'LAFs'!H$279*(1-'Contrib'!Q$124)*100/(24*'Input'!$F$60)</f>
        <v>0</v>
      </c>
      <c r="R85" s="42">
        <f>'Multi'!I900*R$11*'LAFs'!I$279*(1-'Contrib'!R$124)*100/(24*'Input'!$F$60)</f>
        <v>0</v>
      </c>
      <c r="S85" s="42">
        <f>'Multi'!J900*S$11*'LAFs'!J$279*(1-'Contrib'!S$124)*100/(24*'Input'!$F$60)</f>
        <v>0</v>
      </c>
      <c r="T85" s="17"/>
    </row>
    <row r="86" spans="1:20">
      <c r="A86" s="4" t="s">
        <v>199</v>
      </c>
      <c r="B86" s="42">
        <f>'Multi'!B901*B$11*'LAFs'!B$284*(1-'Contrib'!B$129)*100/(24*'Input'!$F$60)</f>
        <v>0</v>
      </c>
      <c r="C86" s="42">
        <f>'Multi'!C901*C$11*'LAFs'!C$284*(1-'Contrib'!C$129)*100/(24*'Input'!$F$60)</f>
        <v>0</v>
      </c>
      <c r="D86" s="42">
        <f>'Multi'!D901*D$11*'LAFs'!D$284*(1-'Contrib'!D$129)*100/(24*'Input'!$F$60)</f>
        <v>0</v>
      </c>
      <c r="E86" s="42">
        <f>'Multi'!E901*E$11*'LAFs'!E$284*(1-'Contrib'!E$129)*100/(24*'Input'!$F$60)</f>
        <v>0</v>
      </c>
      <c r="F86" s="42">
        <f>'Multi'!F901*F$11*'LAFs'!F$284*(1-'Contrib'!F$129)*100/(24*'Input'!$F$60)</f>
        <v>0</v>
      </c>
      <c r="G86" s="42">
        <f>'Multi'!G901*G$11*'LAFs'!G$284*(1-'Contrib'!G$129)*100/(24*'Input'!$F$60)</f>
        <v>0</v>
      </c>
      <c r="H86" s="42">
        <f>'Multi'!H901*H$11*'LAFs'!H$284*(1-'Contrib'!H$129)*100/(24*'Input'!$F$60)</f>
        <v>0</v>
      </c>
      <c r="I86" s="42">
        <f>'Multi'!I901*I$11*'LAFs'!I$284*(1-'Contrib'!I$129)*100/(24*'Input'!$F$60)</f>
        <v>0</v>
      </c>
      <c r="J86" s="42">
        <f>'Multi'!J901*J$11*'LAFs'!J$284*(1-'Contrib'!J$129)*100/(24*'Input'!$F$60)</f>
        <v>0</v>
      </c>
      <c r="K86" s="42">
        <f>'Multi'!B901*K$11*'LAFs'!B$284*(1-'Contrib'!K$129)*100/(24*'Input'!$F$60)</f>
        <v>0</v>
      </c>
      <c r="L86" s="42">
        <f>'Multi'!C901*L$11*'LAFs'!C$284*(1-'Contrib'!L$129)*100/(24*'Input'!$F$60)</f>
        <v>0</v>
      </c>
      <c r="M86" s="42">
        <f>'Multi'!D901*M$11*'LAFs'!D$284*(1-'Contrib'!M$129)*100/(24*'Input'!$F$60)</f>
        <v>0</v>
      </c>
      <c r="N86" s="42">
        <f>'Multi'!E901*N$11*'LAFs'!E$284*(1-'Contrib'!N$129)*100/(24*'Input'!$F$60)</f>
        <v>0</v>
      </c>
      <c r="O86" s="42">
        <f>'Multi'!F901*O$11*'LAFs'!F$284*(1-'Contrib'!O$129)*100/(24*'Input'!$F$60)</f>
        <v>0</v>
      </c>
      <c r="P86" s="42">
        <f>'Multi'!G901*P$11*'LAFs'!G$284*(1-'Contrib'!P$129)*100/(24*'Input'!$F$60)</f>
        <v>0</v>
      </c>
      <c r="Q86" s="42">
        <f>'Multi'!H901*Q$11*'LAFs'!H$284*(1-'Contrib'!Q$129)*100/(24*'Input'!$F$60)</f>
        <v>0</v>
      </c>
      <c r="R86" s="42">
        <f>'Multi'!I901*R$11*'LAFs'!I$284*(1-'Contrib'!R$129)*100/(24*'Input'!$F$60)</f>
        <v>0</v>
      </c>
      <c r="S86" s="42">
        <f>'Multi'!J901*S$11*'LAFs'!J$284*(1-'Contrib'!S$129)*100/(24*'Input'!$F$60)</f>
        <v>0</v>
      </c>
      <c r="T86" s="17"/>
    </row>
    <row r="87" spans="1:20">
      <c r="A87" s="4" t="s">
        <v>200</v>
      </c>
      <c r="B87" s="42">
        <f>'Multi'!B902*B$11*'LAFs'!B$285*(1-'Contrib'!B$130)*100/(24*'Input'!$F$60)</f>
        <v>0</v>
      </c>
      <c r="C87" s="42">
        <f>'Multi'!C902*C$11*'LAFs'!C$285*(1-'Contrib'!C$130)*100/(24*'Input'!$F$60)</f>
        <v>0</v>
      </c>
      <c r="D87" s="42">
        <f>'Multi'!D902*D$11*'LAFs'!D$285*(1-'Contrib'!D$130)*100/(24*'Input'!$F$60)</f>
        <v>0</v>
      </c>
      <c r="E87" s="42">
        <f>'Multi'!E902*E$11*'LAFs'!E$285*(1-'Contrib'!E$130)*100/(24*'Input'!$F$60)</f>
        <v>0</v>
      </c>
      <c r="F87" s="42">
        <f>'Multi'!F902*F$11*'LAFs'!F$285*(1-'Contrib'!F$130)*100/(24*'Input'!$F$60)</f>
        <v>0</v>
      </c>
      <c r="G87" s="42">
        <f>'Multi'!G902*G$11*'LAFs'!G$285*(1-'Contrib'!G$130)*100/(24*'Input'!$F$60)</f>
        <v>0</v>
      </c>
      <c r="H87" s="42">
        <f>'Multi'!H902*H$11*'LAFs'!H$285*(1-'Contrib'!H$130)*100/(24*'Input'!$F$60)</f>
        <v>0</v>
      </c>
      <c r="I87" s="42">
        <f>'Multi'!I902*I$11*'LAFs'!I$285*(1-'Contrib'!I$130)*100/(24*'Input'!$F$60)</f>
        <v>0</v>
      </c>
      <c r="J87" s="42">
        <f>'Multi'!J902*J$11*'LAFs'!J$285*(1-'Contrib'!J$130)*100/(24*'Input'!$F$60)</f>
        <v>0</v>
      </c>
      <c r="K87" s="42">
        <f>'Multi'!B902*K$11*'LAFs'!B$285*(1-'Contrib'!K$130)*100/(24*'Input'!$F$60)</f>
        <v>0</v>
      </c>
      <c r="L87" s="42">
        <f>'Multi'!C902*L$11*'LAFs'!C$285*(1-'Contrib'!L$130)*100/(24*'Input'!$F$60)</f>
        <v>0</v>
      </c>
      <c r="M87" s="42">
        <f>'Multi'!D902*M$11*'LAFs'!D$285*(1-'Contrib'!M$130)*100/(24*'Input'!$F$60)</f>
        <v>0</v>
      </c>
      <c r="N87" s="42">
        <f>'Multi'!E902*N$11*'LAFs'!E$285*(1-'Contrib'!N$130)*100/(24*'Input'!$F$60)</f>
        <v>0</v>
      </c>
      <c r="O87" s="42">
        <f>'Multi'!F902*O$11*'LAFs'!F$285*(1-'Contrib'!O$130)*100/(24*'Input'!$F$60)</f>
        <v>0</v>
      </c>
      <c r="P87" s="42">
        <f>'Multi'!G902*P$11*'LAFs'!G$285*(1-'Contrib'!P$130)*100/(24*'Input'!$F$60)</f>
        <v>0</v>
      </c>
      <c r="Q87" s="42">
        <f>'Multi'!H902*Q$11*'LAFs'!H$285*(1-'Contrib'!Q$130)*100/(24*'Input'!$F$60)</f>
        <v>0</v>
      </c>
      <c r="R87" s="42">
        <f>'Multi'!I902*R$11*'LAFs'!I$285*(1-'Contrib'!R$130)*100/(24*'Input'!$F$60)</f>
        <v>0</v>
      </c>
      <c r="S87" s="42">
        <f>'Multi'!J902*S$11*'LAFs'!J$285*(1-'Contrib'!S$130)*100/(24*'Input'!$F$60)</f>
        <v>0</v>
      </c>
      <c r="T87" s="17"/>
    </row>
    <row r="88" spans="1:20">
      <c r="A88" s="4" t="s">
        <v>203</v>
      </c>
      <c r="B88" s="42">
        <f>'Multi'!B903*B$11*'LAFs'!B$288*(1-'Contrib'!B$133)*100/(24*'Input'!$F$60)</f>
        <v>0</v>
      </c>
      <c r="C88" s="42">
        <f>'Multi'!C903*C$11*'LAFs'!C$288*(1-'Contrib'!C$133)*100/(24*'Input'!$F$60)</f>
        <v>0</v>
      </c>
      <c r="D88" s="42">
        <f>'Multi'!D903*D$11*'LAFs'!D$288*(1-'Contrib'!D$133)*100/(24*'Input'!$F$60)</f>
        <v>0</v>
      </c>
      <c r="E88" s="42">
        <f>'Multi'!E903*E$11*'LAFs'!E$288*(1-'Contrib'!E$133)*100/(24*'Input'!$F$60)</f>
        <v>0</v>
      </c>
      <c r="F88" s="42">
        <f>'Multi'!F903*F$11*'LAFs'!F$288*(1-'Contrib'!F$133)*100/(24*'Input'!$F$60)</f>
        <v>0</v>
      </c>
      <c r="G88" s="42">
        <f>'Multi'!G903*G$11*'LAFs'!G$288*(1-'Contrib'!G$133)*100/(24*'Input'!$F$60)</f>
        <v>0</v>
      </c>
      <c r="H88" s="42">
        <f>'Multi'!H903*H$11*'LAFs'!H$288*(1-'Contrib'!H$133)*100/(24*'Input'!$F$60)</f>
        <v>0</v>
      </c>
      <c r="I88" s="42">
        <f>'Multi'!I903*I$11*'LAFs'!I$288*(1-'Contrib'!I$133)*100/(24*'Input'!$F$60)</f>
        <v>0</v>
      </c>
      <c r="J88" s="42">
        <f>'Multi'!J903*J$11*'LAFs'!J$288*(1-'Contrib'!J$133)*100/(24*'Input'!$F$60)</f>
        <v>0</v>
      </c>
      <c r="K88" s="42">
        <f>'Multi'!B903*K$11*'LAFs'!B$288*(1-'Contrib'!K$133)*100/(24*'Input'!$F$60)</f>
        <v>0</v>
      </c>
      <c r="L88" s="42">
        <f>'Multi'!C903*L$11*'LAFs'!C$288*(1-'Contrib'!L$133)*100/(24*'Input'!$F$60)</f>
        <v>0</v>
      </c>
      <c r="M88" s="42">
        <f>'Multi'!D903*M$11*'LAFs'!D$288*(1-'Contrib'!M$133)*100/(24*'Input'!$F$60)</f>
        <v>0</v>
      </c>
      <c r="N88" s="42">
        <f>'Multi'!E903*N$11*'LAFs'!E$288*(1-'Contrib'!N$133)*100/(24*'Input'!$F$60)</f>
        <v>0</v>
      </c>
      <c r="O88" s="42">
        <f>'Multi'!F903*O$11*'LAFs'!F$288*(1-'Contrib'!O$133)*100/(24*'Input'!$F$60)</f>
        <v>0</v>
      </c>
      <c r="P88" s="42">
        <f>'Multi'!G903*P$11*'LAFs'!G$288*(1-'Contrib'!P$133)*100/(24*'Input'!$F$60)</f>
        <v>0</v>
      </c>
      <c r="Q88" s="42">
        <f>'Multi'!H903*Q$11*'LAFs'!H$288*(1-'Contrib'!Q$133)*100/(24*'Input'!$F$60)</f>
        <v>0</v>
      </c>
      <c r="R88" s="42">
        <f>'Multi'!I903*R$11*'LAFs'!I$288*(1-'Contrib'!R$133)*100/(24*'Input'!$F$60)</f>
        <v>0</v>
      </c>
      <c r="S88" s="42">
        <f>'Multi'!J903*S$11*'LAFs'!J$288*(1-'Contrib'!S$133)*100/(24*'Input'!$F$60)</f>
        <v>0</v>
      </c>
      <c r="T88" s="17"/>
    </row>
    <row r="89" spans="1:20">
      <c r="A89" s="4" t="s">
        <v>204</v>
      </c>
      <c r="B89" s="42">
        <f>'Multi'!B904*B$11*'LAFs'!B$289*(1-'Contrib'!B$134)*100/(24*'Input'!$F$60)</f>
        <v>0</v>
      </c>
      <c r="C89" s="42">
        <f>'Multi'!C904*C$11*'LAFs'!C$289*(1-'Contrib'!C$134)*100/(24*'Input'!$F$60)</f>
        <v>0</v>
      </c>
      <c r="D89" s="42">
        <f>'Multi'!D904*D$11*'LAFs'!D$289*(1-'Contrib'!D$134)*100/(24*'Input'!$F$60)</f>
        <v>0</v>
      </c>
      <c r="E89" s="42">
        <f>'Multi'!E904*E$11*'LAFs'!E$289*(1-'Contrib'!E$134)*100/(24*'Input'!$F$60)</f>
        <v>0</v>
      </c>
      <c r="F89" s="42">
        <f>'Multi'!F904*F$11*'LAFs'!F$289*(1-'Contrib'!F$134)*100/(24*'Input'!$F$60)</f>
        <v>0</v>
      </c>
      <c r="G89" s="42">
        <f>'Multi'!G904*G$11*'LAFs'!G$289*(1-'Contrib'!G$134)*100/(24*'Input'!$F$60)</f>
        <v>0</v>
      </c>
      <c r="H89" s="42">
        <f>'Multi'!H904*H$11*'LAFs'!H$289*(1-'Contrib'!H$134)*100/(24*'Input'!$F$60)</f>
        <v>0</v>
      </c>
      <c r="I89" s="42">
        <f>'Multi'!I904*I$11*'LAFs'!I$289*(1-'Contrib'!I$134)*100/(24*'Input'!$F$60)</f>
        <v>0</v>
      </c>
      <c r="J89" s="42">
        <f>'Multi'!J904*J$11*'LAFs'!J$289*(1-'Contrib'!J$134)*100/(24*'Input'!$F$60)</f>
        <v>0</v>
      </c>
      <c r="K89" s="42">
        <f>'Multi'!B904*K$11*'LAFs'!B$289*(1-'Contrib'!K$134)*100/(24*'Input'!$F$60)</f>
        <v>0</v>
      </c>
      <c r="L89" s="42">
        <f>'Multi'!C904*L$11*'LAFs'!C$289*(1-'Contrib'!L$134)*100/(24*'Input'!$F$60)</f>
        <v>0</v>
      </c>
      <c r="M89" s="42">
        <f>'Multi'!D904*M$11*'LAFs'!D$289*(1-'Contrib'!M$134)*100/(24*'Input'!$F$60)</f>
        <v>0</v>
      </c>
      <c r="N89" s="42">
        <f>'Multi'!E904*N$11*'LAFs'!E$289*(1-'Contrib'!N$134)*100/(24*'Input'!$F$60)</f>
        <v>0</v>
      </c>
      <c r="O89" s="42">
        <f>'Multi'!F904*O$11*'LAFs'!F$289*(1-'Contrib'!O$134)*100/(24*'Input'!$F$60)</f>
        <v>0</v>
      </c>
      <c r="P89" s="42">
        <f>'Multi'!G904*P$11*'LAFs'!G$289*(1-'Contrib'!P$134)*100/(24*'Input'!$F$60)</f>
        <v>0</v>
      </c>
      <c r="Q89" s="42">
        <f>'Multi'!H904*Q$11*'LAFs'!H$289*(1-'Contrib'!Q$134)*100/(24*'Input'!$F$60)</f>
        <v>0</v>
      </c>
      <c r="R89" s="42">
        <f>'Multi'!I904*R$11*'LAFs'!I$289*(1-'Contrib'!R$134)*100/(24*'Input'!$F$60)</f>
        <v>0</v>
      </c>
      <c r="S89" s="42">
        <f>'Multi'!J904*S$11*'LAFs'!J$289*(1-'Contrib'!S$134)*100/(24*'Input'!$F$60)</f>
        <v>0</v>
      </c>
      <c r="T89" s="17"/>
    </row>
    <row r="90" spans="1:20">
      <c r="A90" s="4" t="s">
        <v>214</v>
      </c>
      <c r="B90" s="42">
        <f>'Multi'!B905*B$11*'LAFs'!B$292*(1-'Contrib'!B$137)*100/(24*'Input'!$F$60)</f>
        <v>0</v>
      </c>
      <c r="C90" s="42">
        <f>'Multi'!C905*C$11*'LAFs'!C$292*(1-'Contrib'!C$137)*100/(24*'Input'!$F$60)</f>
        <v>0</v>
      </c>
      <c r="D90" s="42">
        <f>'Multi'!D905*D$11*'LAFs'!D$292*(1-'Contrib'!D$137)*100/(24*'Input'!$F$60)</f>
        <v>0</v>
      </c>
      <c r="E90" s="42">
        <f>'Multi'!E905*E$11*'LAFs'!E$292*(1-'Contrib'!E$137)*100/(24*'Input'!$F$60)</f>
        <v>0</v>
      </c>
      <c r="F90" s="42">
        <f>'Multi'!F905*F$11*'LAFs'!F$292*(1-'Contrib'!F$137)*100/(24*'Input'!$F$60)</f>
        <v>0</v>
      </c>
      <c r="G90" s="42">
        <f>'Multi'!G905*G$11*'LAFs'!G$292*(1-'Contrib'!G$137)*100/(24*'Input'!$F$60)</f>
        <v>0</v>
      </c>
      <c r="H90" s="42">
        <f>'Multi'!H905*H$11*'LAFs'!H$292*(1-'Contrib'!H$137)*100/(24*'Input'!$F$60)</f>
        <v>0</v>
      </c>
      <c r="I90" s="42">
        <f>'Multi'!I905*I$11*'LAFs'!I$292*(1-'Contrib'!I$137)*100/(24*'Input'!$F$60)</f>
        <v>0</v>
      </c>
      <c r="J90" s="42">
        <f>'Multi'!J905*J$11*'LAFs'!J$292*(1-'Contrib'!J$137)*100/(24*'Input'!$F$60)</f>
        <v>0</v>
      </c>
      <c r="K90" s="42">
        <f>'Multi'!B905*K$11*'LAFs'!B$292*(1-'Contrib'!K$137)*100/(24*'Input'!$F$60)</f>
        <v>0</v>
      </c>
      <c r="L90" s="42">
        <f>'Multi'!C905*L$11*'LAFs'!C$292*(1-'Contrib'!L$137)*100/(24*'Input'!$F$60)</f>
        <v>0</v>
      </c>
      <c r="M90" s="42">
        <f>'Multi'!D905*M$11*'LAFs'!D$292*(1-'Contrib'!M$137)*100/(24*'Input'!$F$60)</f>
        <v>0</v>
      </c>
      <c r="N90" s="42">
        <f>'Multi'!E905*N$11*'LAFs'!E$292*(1-'Contrib'!N$137)*100/(24*'Input'!$F$60)</f>
        <v>0</v>
      </c>
      <c r="O90" s="42">
        <f>'Multi'!F905*O$11*'LAFs'!F$292*(1-'Contrib'!O$137)*100/(24*'Input'!$F$60)</f>
        <v>0</v>
      </c>
      <c r="P90" s="42">
        <f>'Multi'!G905*P$11*'LAFs'!G$292*(1-'Contrib'!P$137)*100/(24*'Input'!$F$60)</f>
        <v>0</v>
      </c>
      <c r="Q90" s="42">
        <f>'Multi'!H905*Q$11*'LAFs'!H$292*(1-'Contrib'!Q$137)*100/(24*'Input'!$F$60)</f>
        <v>0</v>
      </c>
      <c r="R90" s="42">
        <f>'Multi'!I905*R$11*'LAFs'!I$292*(1-'Contrib'!R$137)*100/(24*'Input'!$F$60)</f>
        <v>0</v>
      </c>
      <c r="S90" s="42">
        <f>'Multi'!J905*S$11*'LAFs'!J$292*(1-'Contrib'!S$137)*100/(24*'Input'!$F$60)</f>
        <v>0</v>
      </c>
      <c r="T90" s="17"/>
    </row>
    <row r="91" spans="1:20">
      <c r="A91" s="4" t="s">
        <v>215</v>
      </c>
      <c r="B91" s="42">
        <f>'Multi'!B906*B$11*'LAFs'!B$293*(1-'Contrib'!B$138)*100/(24*'Input'!$F$60)</f>
        <v>0</v>
      </c>
      <c r="C91" s="42">
        <f>'Multi'!C906*C$11*'LAFs'!C$293*(1-'Contrib'!C$138)*100/(24*'Input'!$F$60)</f>
        <v>0</v>
      </c>
      <c r="D91" s="42">
        <f>'Multi'!D906*D$11*'LAFs'!D$293*(1-'Contrib'!D$138)*100/(24*'Input'!$F$60)</f>
        <v>0</v>
      </c>
      <c r="E91" s="42">
        <f>'Multi'!E906*E$11*'LAFs'!E$293*(1-'Contrib'!E$138)*100/(24*'Input'!$F$60)</f>
        <v>0</v>
      </c>
      <c r="F91" s="42">
        <f>'Multi'!F906*F$11*'LAFs'!F$293*(1-'Contrib'!F$138)*100/(24*'Input'!$F$60)</f>
        <v>0</v>
      </c>
      <c r="G91" s="42">
        <f>'Multi'!G906*G$11*'LAFs'!G$293*(1-'Contrib'!G$138)*100/(24*'Input'!$F$60)</f>
        <v>0</v>
      </c>
      <c r="H91" s="42">
        <f>'Multi'!H906*H$11*'LAFs'!H$293*(1-'Contrib'!H$138)*100/(24*'Input'!$F$60)</f>
        <v>0</v>
      </c>
      <c r="I91" s="42">
        <f>'Multi'!I906*I$11*'LAFs'!I$293*(1-'Contrib'!I$138)*100/(24*'Input'!$F$60)</f>
        <v>0</v>
      </c>
      <c r="J91" s="42">
        <f>'Multi'!J906*J$11*'LAFs'!J$293*(1-'Contrib'!J$138)*100/(24*'Input'!$F$60)</f>
        <v>0</v>
      </c>
      <c r="K91" s="42">
        <f>'Multi'!B906*K$11*'LAFs'!B$293*(1-'Contrib'!K$138)*100/(24*'Input'!$F$60)</f>
        <v>0</v>
      </c>
      <c r="L91" s="42">
        <f>'Multi'!C906*L$11*'LAFs'!C$293*(1-'Contrib'!L$138)*100/(24*'Input'!$F$60)</f>
        <v>0</v>
      </c>
      <c r="M91" s="42">
        <f>'Multi'!D906*M$11*'LAFs'!D$293*(1-'Contrib'!M$138)*100/(24*'Input'!$F$60)</f>
        <v>0</v>
      </c>
      <c r="N91" s="42">
        <f>'Multi'!E906*N$11*'LAFs'!E$293*(1-'Contrib'!N$138)*100/(24*'Input'!$F$60)</f>
        <v>0</v>
      </c>
      <c r="O91" s="42">
        <f>'Multi'!F906*O$11*'LAFs'!F$293*(1-'Contrib'!O$138)*100/(24*'Input'!$F$60)</f>
        <v>0</v>
      </c>
      <c r="P91" s="42">
        <f>'Multi'!G906*P$11*'LAFs'!G$293*(1-'Contrib'!P$138)*100/(24*'Input'!$F$60)</f>
        <v>0</v>
      </c>
      <c r="Q91" s="42">
        <f>'Multi'!H906*Q$11*'LAFs'!H$293*(1-'Contrib'!Q$138)*100/(24*'Input'!$F$60)</f>
        <v>0</v>
      </c>
      <c r="R91" s="42">
        <f>'Multi'!I906*R$11*'LAFs'!I$293*(1-'Contrib'!R$138)*100/(24*'Input'!$F$60)</f>
        <v>0</v>
      </c>
      <c r="S91" s="42">
        <f>'Multi'!J906*S$11*'LAFs'!J$293*(1-'Contrib'!S$138)*100/(24*'Input'!$F$60)</f>
        <v>0</v>
      </c>
      <c r="T91" s="17"/>
    </row>
    <row r="93" spans="1:20" ht="21" customHeight="1">
      <c r="A93" s="1" t="s">
        <v>1496</v>
      </c>
    </row>
    <row r="94" spans="1:20">
      <c r="A94" s="3" t="s">
        <v>546</v>
      </c>
    </row>
    <row r="95" spans="1:20">
      <c r="A95" s="31" t="s">
        <v>1497</v>
      </c>
    </row>
    <row r="96" spans="1:20">
      <c r="A96" s="31" t="s">
        <v>1494</v>
      </c>
    </row>
    <row r="97" spans="1:20">
      <c r="A97" s="31" t="s">
        <v>1316</v>
      </c>
    </row>
    <row r="98" spans="1:20">
      <c r="A98" s="31" t="s">
        <v>1490</v>
      </c>
    </row>
    <row r="99" spans="1:20">
      <c r="A99" s="31" t="s">
        <v>1261</v>
      </c>
    </row>
    <row r="100" spans="1:20">
      <c r="A100" s="3" t="s">
        <v>1495</v>
      </c>
    </row>
    <row r="102" spans="1:20">
      <c r="B102" s="15" t="s">
        <v>153</v>
      </c>
      <c r="C102" s="15" t="s">
        <v>330</v>
      </c>
      <c r="D102" s="15" t="s">
        <v>331</v>
      </c>
      <c r="E102" s="15" t="s">
        <v>332</v>
      </c>
      <c r="F102" s="15" t="s">
        <v>333</v>
      </c>
      <c r="G102" s="15" t="s">
        <v>334</v>
      </c>
      <c r="H102" s="15" t="s">
        <v>335</v>
      </c>
      <c r="I102" s="15" t="s">
        <v>336</v>
      </c>
      <c r="J102" s="15" t="s">
        <v>337</v>
      </c>
      <c r="K102" s="15" t="s">
        <v>318</v>
      </c>
      <c r="L102" s="15" t="s">
        <v>1395</v>
      </c>
      <c r="M102" s="15" t="s">
        <v>1396</v>
      </c>
      <c r="N102" s="15" t="s">
        <v>1397</v>
      </c>
      <c r="O102" s="15" t="s">
        <v>1398</v>
      </c>
      <c r="P102" s="15" t="s">
        <v>1399</v>
      </c>
      <c r="Q102" s="15" t="s">
        <v>1400</v>
      </c>
      <c r="R102" s="15" t="s">
        <v>1401</v>
      </c>
      <c r="S102" s="15" t="s">
        <v>1402</v>
      </c>
    </row>
    <row r="103" spans="1:20">
      <c r="A103" s="4" t="s">
        <v>186</v>
      </c>
      <c r="B103" s="42">
        <f>'Multi'!B915*B$11*'LAFs'!B$262*(1-'Contrib'!B$107)*100/(24*'Input'!$F$60)</f>
        <v>0</v>
      </c>
      <c r="C103" s="42">
        <f>'Multi'!C915*C$11*'LAFs'!C$262*(1-'Contrib'!C$107)*100/(24*'Input'!$F$60)</f>
        <v>0</v>
      </c>
      <c r="D103" s="42">
        <f>'Multi'!D915*D$11*'LAFs'!D$262*(1-'Contrib'!D$107)*100/(24*'Input'!$F$60)</f>
        <v>0</v>
      </c>
      <c r="E103" s="42">
        <f>'Multi'!E915*E$11*'LAFs'!E$262*(1-'Contrib'!E$107)*100/(24*'Input'!$F$60)</f>
        <v>0</v>
      </c>
      <c r="F103" s="42">
        <f>'Multi'!F915*F$11*'LAFs'!F$262*(1-'Contrib'!F$107)*100/(24*'Input'!$F$60)</f>
        <v>0</v>
      </c>
      <c r="G103" s="42">
        <f>'Multi'!G915*G$11*'LAFs'!G$262*(1-'Contrib'!G$107)*100/(24*'Input'!$F$60)</f>
        <v>0</v>
      </c>
      <c r="H103" s="42">
        <f>'Multi'!H915*H$11*'LAFs'!H$262*(1-'Contrib'!H$107)*100/(24*'Input'!$F$60)</f>
        <v>0</v>
      </c>
      <c r="I103" s="42">
        <f>'Multi'!I915*I$11*'LAFs'!I$262*(1-'Contrib'!I$107)*100/(24*'Input'!$F$60)</f>
        <v>0</v>
      </c>
      <c r="J103" s="42">
        <f>'Multi'!J915*J$11*'LAFs'!J$262*(1-'Contrib'!J$107)*100/(24*'Input'!$F$60)</f>
        <v>0</v>
      </c>
      <c r="K103" s="42">
        <f>'Multi'!B915*K$11*'LAFs'!B$262*(1-'Contrib'!K$107)*100/(24*'Input'!$F$60)</f>
        <v>0</v>
      </c>
      <c r="L103" s="42">
        <f>'Multi'!C915*L$11*'LAFs'!C$262*(1-'Contrib'!L$107)*100/(24*'Input'!$F$60)</f>
        <v>0</v>
      </c>
      <c r="M103" s="42">
        <f>'Multi'!D915*M$11*'LAFs'!D$262*(1-'Contrib'!M$107)*100/(24*'Input'!$F$60)</f>
        <v>0</v>
      </c>
      <c r="N103" s="42">
        <f>'Multi'!E915*N$11*'LAFs'!E$262*(1-'Contrib'!N$107)*100/(24*'Input'!$F$60)</f>
        <v>0</v>
      </c>
      <c r="O103" s="42">
        <f>'Multi'!F915*O$11*'LAFs'!F$262*(1-'Contrib'!O$107)*100/(24*'Input'!$F$60)</f>
        <v>0</v>
      </c>
      <c r="P103" s="42">
        <f>'Multi'!G915*P$11*'LAFs'!G$262*(1-'Contrib'!P$107)*100/(24*'Input'!$F$60)</f>
        <v>0</v>
      </c>
      <c r="Q103" s="42">
        <f>'Multi'!H915*Q$11*'LAFs'!H$262*(1-'Contrib'!Q$107)*100/(24*'Input'!$F$60)</f>
        <v>0</v>
      </c>
      <c r="R103" s="42">
        <f>'Multi'!I915*R$11*'LAFs'!I$262*(1-'Contrib'!R$107)*100/(24*'Input'!$F$60)</f>
        <v>0</v>
      </c>
      <c r="S103" s="42">
        <f>'Multi'!J915*S$11*'LAFs'!J$262*(1-'Contrib'!S$107)*100/(24*'Input'!$F$60)</f>
        <v>0</v>
      </c>
      <c r="T103" s="17"/>
    </row>
    <row r="104" spans="1:20">
      <c r="A104" s="4" t="s">
        <v>188</v>
      </c>
      <c r="B104" s="42">
        <f>'Multi'!B916*B$11*'LAFs'!B$265*(1-'Contrib'!B$110)*100/(24*'Input'!$F$60)</f>
        <v>0</v>
      </c>
      <c r="C104" s="42">
        <f>'Multi'!C916*C$11*'LAFs'!C$265*(1-'Contrib'!C$110)*100/(24*'Input'!$F$60)</f>
        <v>0</v>
      </c>
      <c r="D104" s="42">
        <f>'Multi'!D916*D$11*'LAFs'!D$265*(1-'Contrib'!D$110)*100/(24*'Input'!$F$60)</f>
        <v>0</v>
      </c>
      <c r="E104" s="42">
        <f>'Multi'!E916*E$11*'LAFs'!E$265*(1-'Contrib'!E$110)*100/(24*'Input'!$F$60)</f>
        <v>0</v>
      </c>
      <c r="F104" s="42">
        <f>'Multi'!F916*F$11*'LAFs'!F$265*(1-'Contrib'!F$110)*100/(24*'Input'!$F$60)</f>
        <v>0</v>
      </c>
      <c r="G104" s="42">
        <f>'Multi'!G916*G$11*'LAFs'!G$265*(1-'Contrib'!G$110)*100/(24*'Input'!$F$60)</f>
        <v>0</v>
      </c>
      <c r="H104" s="42">
        <f>'Multi'!H916*H$11*'LAFs'!H$265*(1-'Contrib'!H$110)*100/(24*'Input'!$F$60)</f>
        <v>0</v>
      </c>
      <c r="I104" s="42">
        <f>'Multi'!I916*I$11*'LAFs'!I$265*(1-'Contrib'!I$110)*100/(24*'Input'!$F$60)</f>
        <v>0</v>
      </c>
      <c r="J104" s="42">
        <f>'Multi'!J916*J$11*'LAFs'!J$265*(1-'Contrib'!J$110)*100/(24*'Input'!$F$60)</f>
        <v>0</v>
      </c>
      <c r="K104" s="42">
        <f>'Multi'!B916*K$11*'LAFs'!B$265*(1-'Contrib'!K$110)*100/(24*'Input'!$F$60)</f>
        <v>0</v>
      </c>
      <c r="L104" s="42">
        <f>'Multi'!C916*L$11*'LAFs'!C$265*(1-'Contrib'!L$110)*100/(24*'Input'!$F$60)</f>
        <v>0</v>
      </c>
      <c r="M104" s="42">
        <f>'Multi'!D916*M$11*'LAFs'!D$265*(1-'Contrib'!M$110)*100/(24*'Input'!$F$60)</f>
        <v>0</v>
      </c>
      <c r="N104" s="42">
        <f>'Multi'!E916*N$11*'LAFs'!E$265*(1-'Contrib'!N$110)*100/(24*'Input'!$F$60)</f>
        <v>0</v>
      </c>
      <c r="O104" s="42">
        <f>'Multi'!F916*O$11*'LAFs'!F$265*(1-'Contrib'!O$110)*100/(24*'Input'!$F$60)</f>
        <v>0</v>
      </c>
      <c r="P104" s="42">
        <f>'Multi'!G916*P$11*'LAFs'!G$265*(1-'Contrib'!P$110)*100/(24*'Input'!$F$60)</f>
        <v>0</v>
      </c>
      <c r="Q104" s="42">
        <f>'Multi'!H916*Q$11*'LAFs'!H$265*(1-'Contrib'!Q$110)*100/(24*'Input'!$F$60)</f>
        <v>0</v>
      </c>
      <c r="R104" s="42">
        <f>'Multi'!I916*R$11*'LAFs'!I$265*(1-'Contrib'!R$110)*100/(24*'Input'!$F$60)</f>
        <v>0</v>
      </c>
      <c r="S104" s="42">
        <f>'Multi'!J916*S$11*'LAFs'!J$265*(1-'Contrib'!S$110)*100/(24*'Input'!$F$60)</f>
        <v>0</v>
      </c>
      <c r="T104" s="17"/>
    </row>
    <row r="105" spans="1:20">
      <c r="A105" s="4" t="s">
        <v>189</v>
      </c>
      <c r="B105" s="42">
        <f>'Multi'!B917*B$11*'LAFs'!B$267*(1-'Contrib'!B$112)*100/(24*'Input'!$F$60)</f>
        <v>0</v>
      </c>
      <c r="C105" s="42">
        <f>'Multi'!C917*C$11*'LAFs'!C$267*(1-'Contrib'!C$112)*100/(24*'Input'!$F$60)</f>
        <v>0</v>
      </c>
      <c r="D105" s="42">
        <f>'Multi'!D917*D$11*'LAFs'!D$267*(1-'Contrib'!D$112)*100/(24*'Input'!$F$60)</f>
        <v>0</v>
      </c>
      <c r="E105" s="42">
        <f>'Multi'!E917*E$11*'LAFs'!E$267*(1-'Contrib'!E$112)*100/(24*'Input'!$F$60)</f>
        <v>0</v>
      </c>
      <c r="F105" s="42">
        <f>'Multi'!F917*F$11*'LAFs'!F$267*(1-'Contrib'!F$112)*100/(24*'Input'!$F$60)</f>
        <v>0</v>
      </c>
      <c r="G105" s="42">
        <f>'Multi'!G917*G$11*'LAFs'!G$267*(1-'Contrib'!G$112)*100/(24*'Input'!$F$60)</f>
        <v>0</v>
      </c>
      <c r="H105" s="42">
        <f>'Multi'!H917*H$11*'LAFs'!H$267*(1-'Contrib'!H$112)*100/(24*'Input'!$F$60)</f>
        <v>0</v>
      </c>
      <c r="I105" s="42">
        <f>'Multi'!I917*I$11*'LAFs'!I$267*(1-'Contrib'!I$112)*100/(24*'Input'!$F$60)</f>
        <v>0</v>
      </c>
      <c r="J105" s="42">
        <f>'Multi'!J917*J$11*'LAFs'!J$267*(1-'Contrib'!J$112)*100/(24*'Input'!$F$60)</f>
        <v>0</v>
      </c>
      <c r="K105" s="42">
        <f>'Multi'!B917*K$11*'LAFs'!B$267*(1-'Contrib'!K$112)*100/(24*'Input'!$F$60)</f>
        <v>0</v>
      </c>
      <c r="L105" s="42">
        <f>'Multi'!C917*L$11*'LAFs'!C$267*(1-'Contrib'!L$112)*100/(24*'Input'!$F$60)</f>
        <v>0</v>
      </c>
      <c r="M105" s="42">
        <f>'Multi'!D917*M$11*'LAFs'!D$267*(1-'Contrib'!M$112)*100/(24*'Input'!$F$60)</f>
        <v>0</v>
      </c>
      <c r="N105" s="42">
        <f>'Multi'!E917*N$11*'LAFs'!E$267*(1-'Contrib'!N$112)*100/(24*'Input'!$F$60)</f>
        <v>0</v>
      </c>
      <c r="O105" s="42">
        <f>'Multi'!F917*O$11*'LAFs'!F$267*(1-'Contrib'!O$112)*100/(24*'Input'!$F$60)</f>
        <v>0</v>
      </c>
      <c r="P105" s="42">
        <f>'Multi'!G917*P$11*'LAFs'!G$267*(1-'Contrib'!P$112)*100/(24*'Input'!$F$60)</f>
        <v>0</v>
      </c>
      <c r="Q105" s="42">
        <f>'Multi'!H917*Q$11*'LAFs'!H$267*(1-'Contrib'!Q$112)*100/(24*'Input'!$F$60)</f>
        <v>0</v>
      </c>
      <c r="R105" s="42">
        <f>'Multi'!I917*R$11*'LAFs'!I$267*(1-'Contrib'!R$112)*100/(24*'Input'!$F$60)</f>
        <v>0</v>
      </c>
      <c r="S105" s="42">
        <f>'Multi'!J917*S$11*'LAFs'!J$267*(1-'Contrib'!S$112)*100/(24*'Input'!$F$60)</f>
        <v>0</v>
      </c>
      <c r="T105" s="17"/>
    </row>
    <row r="106" spans="1:20">
      <c r="A106" s="4" t="s">
        <v>190</v>
      </c>
      <c r="B106" s="42">
        <f>'Multi'!B918*B$11*'LAFs'!B$268*(1-'Contrib'!B$113)*100/(24*'Input'!$F$60)</f>
        <v>0</v>
      </c>
      <c r="C106" s="42">
        <f>'Multi'!C918*C$11*'LAFs'!C$268*(1-'Contrib'!C$113)*100/(24*'Input'!$F$60)</f>
        <v>0</v>
      </c>
      <c r="D106" s="42">
        <f>'Multi'!D918*D$11*'LAFs'!D$268*(1-'Contrib'!D$113)*100/(24*'Input'!$F$60)</f>
        <v>0</v>
      </c>
      <c r="E106" s="42">
        <f>'Multi'!E918*E$11*'LAFs'!E$268*(1-'Contrib'!E$113)*100/(24*'Input'!$F$60)</f>
        <v>0</v>
      </c>
      <c r="F106" s="42">
        <f>'Multi'!F918*F$11*'LAFs'!F$268*(1-'Contrib'!F$113)*100/(24*'Input'!$F$60)</f>
        <v>0</v>
      </c>
      <c r="G106" s="42">
        <f>'Multi'!G918*G$11*'LAFs'!G$268*(1-'Contrib'!G$113)*100/(24*'Input'!$F$60)</f>
        <v>0</v>
      </c>
      <c r="H106" s="42">
        <f>'Multi'!H918*H$11*'LAFs'!H$268*(1-'Contrib'!H$113)*100/(24*'Input'!$F$60)</f>
        <v>0</v>
      </c>
      <c r="I106" s="42">
        <f>'Multi'!I918*I$11*'LAFs'!I$268*(1-'Contrib'!I$113)*100/(24*'Input'!$F$60)</f>
        <v>0</v>
      </c>
      <c r="J106" s="42">
        <f>'Multi'!J918*J$11*'LAFs'!J$268*(1-'Contrib'!J$113)*100/(24*'Input'!$F$60)</f>
        <v>0</v>
      </c>
      <c r="K106" s="42">
        <f>'Multi'!B918*K$11*'LAFs'!B$268*(1-'Contrib'!K$113)*100/(24*'Input'!$F$60)</f>
        <v>0</v>
      </c>
      <c r="L106" s="42">
        <f>'Multi'!C918*L$11*'LAFs'!C$268*(1-'Contrib'!L$113)*100/(24*'Input'!$F$60)</f>
        <v>0</v>
      </c>
      <c r="M106" s="42">
        <f>'Multi'!D918*M$11*'LAFs'!D$268*(1-'Contrib'!M$113)*100/(24*'Input'!$F$60)</f>
        <v>0</v>
      </c>
      <c r="N106" s="42">
        <f>'Multi'!E918*N$11*'LAFs'!E$268*(1-'Contrib'!N$113)*100/(24*'Input'!$F$60)</f>
        <v>0</v>
      </c>
      <c r="O106" s="42">
        <f>'Multi'!F918*O$11*'LAFs'!F$268*(1-'Contrib'!O$113)*100/(24*'Input'!$F$60)</f>
        <v>0</v>
      </c>
      <c r="P106" s="42">
        <f>'Multi'!G918*P$11*'LAFs'!G$268*(1-'Contrib'!P$113)*100/(24*'Input'!$F$60)</f>
        <v>0</v>
      </c>
      <c r="Q106" s="42">
        <f>'Multi'!H918*Q$11*'LAFs'!H$268*(1-'Contrib'!Q$113)*100/(24*'Input'!$F$60)</f>
        <v>0</v>
      </c>
      <c r="R106" s="42">
        <f>'Multi'!I918*R$11*'LAFs'!I$268*(1-'Contrib'!R$113)*100/(24*'Input'!$F$60)</f>
        <v>0</v>
      </c>
      <c r="S106" s="42">
        <f>'Multi'!J918*S$11*'LAFs'!J$268*(1-'Contrib'!S$113)*100/(24*'Input'!$F$60)</f>
        <v>0</v>
      </c>
      <c r="T106" s="17"/>
    </row>
    <row r="107" spans="1:20">
      <c r="A107" s="4" t="s">
        <v>210</v>
      </c>
      <c r="B107" s="42">
        <f>'Multi'!B919*B$11*'LAFs'!B$269*(1-'Contrib'!B$114)*100/(24*'Input'!$F$60)</f>
        <v>0</v>
      </c>
      <c r="C107" s="42">
        <f>'Multi'!C919*C$11*'LAFs'!C$269*(1-'Contrib'!C$114)*100/(24*'Input'!$F$60)</f>
        <v>0</v>
      </c>
      <c r="D107" s="42">
        <f>'Multi'!D919*D$11*'LAFs'!D$269*(1-'Contrib'!D$114)*100/(24*'Input'!$F$60)</f>
        <v>0</v>
      </c>
      <c r="E107" s="42">
        <f>'Multi'!E919*E$11*'LAFs'!E$269*(1-'Contrib'!E$114)*100/(24*'Input'!$F$60)</f>
        <v>0</v>
      </c>
      <c r="F107" s="42">
        <f>'Multi'!F919*F$11*'LAFs'!F$269*(1-'Contrib'!F$114)*100/(24*'Input'!$F$60)</f>
        <v>0</v>
      </c>
      <c r="G107" s="42">
        <f>'Multi'!G919*G$11*'LAFs'!G$269*(1-'Contrib'!G$114)*100/(24*'Input'!$F$60)</f>
        <v>0</v>
      </c>
      <c r="H107" s="42">
        <f>'Multi'!H919*H$11*'LAFs'!H$269*(1-'Contrib'!H$114)*100/(24*'Input'!$F$60)</f>
        <v>0</v>
      </c>
      <c r="I107" s="42">
        <f>'Multi'!I919*I$11*'LAFs'!I$269*(1-'Contrib'!I$114)*100/(24*'Input'!$F$60)</f>
        <v>0</v>
      </c>
      <c r="J107" s="42">
        <f>'Multi'!J919*J$11*'LAFs'!J$269*(1-'Contrib'!J$114)*100/(24*'Input'!$F$60)</f>
        <v>0</v>
      </c>
      <c r="K107" s="42">
        <f>'Multi'!B919*K$11*'LAFs'!B$269*(1-'Contrib'!K$114)*100/(24*'Input'!$F$60)</f>
        <v>0</v>
      </c>
      <c r="L107" s="42">
        <f>'Multi'!C919*L$11*'LAFs'!C$269*(1-'Contrib'!L$114)*100/(24*'Input'!$F$60)</f>
        <v>0</v>
      </c>
      <c r="M107" s="42">
        <f>'Multi'!D919*M$11*'LAFs'!D$269*(1-'Contrib'!M$114)*100/(24*'Input'!$F$60)</f>
        <v>0</v>
      </c>
      <c r="N107" s="42">
        <f>'Multi'!E919*N$11*'LAFs'!E$269*(1-'Contrib'!N$114)*100/(24*'Input'!$F$60)</f>
        <v>0</v>
      </c>
      <c r="O107" s="42">
        <f>'Multi'!F919*O$11*'LAFs'!F$269*(1-'Contrib'!O$114)*100/(24*'Input'!$F$60)</f>
        <v>0</v>
      </c>
      <c r="P107" s="42">
        <f>'Multi'!G919*P$11*'LAFs'!G$269*(1-'Contrib'!P$114)*100/(24*'Input'!$F$60)</f>
        <v>0</v>
      </c>
      <c r="Q107" s="42">
        <f>'Multi'!H919*Q$11*'LAFs'!H$269*(1-'Contrib'!Q$114)*100/(24*'Input'!$F$60)</f>
        <v>0</v>
      </c>
      <c r="R107" s="42">
        <f>'Multi'!I919*R$11*'LAFs'!I$269*(1-'Contrib'!R$114)*100/(24*'Input'!$F$60)</f>
        <v>0</v>
      </c>
      <c r="S107" s="42">
        <f>'Multi'!J919*S$11*'LAFs'!J$269*(1-'Contrib'!S$114)*100/(24*'Input'!$F$60)</f>
        <v>0</v>
      </c>
      <c r="T107" s="17"/>
    </row>
    <row r="108" spans="1:20">
      <c r="A108" s="4" t="s">
        <v>191</v>
      </c>
      <c r="B108" s="42">
        <f>'Multi'!B920*B$11*'LAFs'!B$270*(1-'Contrib'!B$115)*100/(24*'Input'!$F$60)</f>
        <v>0</v>
      </c>
      <c r="C108" s="42">
        <f>'Multi'!C920*C$11*'LAFs'!C$270*(1-'Contrib'!C$115)*100/(24*'Input'!$F$60)</f>
        <v>0</v>
      </c>
      <c r="D108" s="42">
        <f>'Multi'!D920*D$11*'LAFs'!D$270*(1-'Contrib'!D$115)*100/(24*'Input'!$F$60)</f>
        <v>0</v>
      </c>
      <c r="E108" s="42">
        <f>'Multi'!E920*E$11*'LAFs'!E$270*(1-'Contrib'!E$115)*100/(24*'Input'!$F$60)</f>
        <v>0</v>
      </c>
      <c r="F108" s="42">
        <f>'Multi'!F920*F$11*'LAFs'!F$270*(1-'Contrib'!F$115)*100/(24*'Input'!$F$60)</f>
        <v>0</v>
      </c>
      <c r="G108" s="42">
        <f>'Multi'!G920*G$11*'LAFs'!G$270*(1-'Contrib'!G$115)*100/(24*'Input'!$F$60)</f>
        <v>0</v>
      </c>
      <c r="H108" s="42">
        <f>'Multi'!H920*H$11*'LAFs'!H$270*(1-'Contrib'!H$115)*100/(24*'Input'!$F$60)</f>
        <v>0</v>
      </c>
      <c r="I108" s="42">
        <f>'Multi'!I920*I$11*'LAFs'!I$270*(1-'Contrib'!I$115)*100/(24*'Input'!$F$60)</f>
        <v>0</v>
      </c>
      <c r="J108" s="42">
        <f>'Multi'!J920*J$11*'LAFs'!J$270*(1-'Contrib'!J$115)*100/(24*'Input'!$F$60)</f>
        <v>0</v>
      </c>
      <c r="K108" s="42">
        <f>'Multi'!B920*K$11*'LAFs'!B$270*(1-'Contrib'!K$115)*100/(24*'Input'!$F$60)</f>
        <v>0</v>
      </c>
      <c r="L108" s="42">
        <f>'Multi'!C920*L$11*'LAFs'!C$270*(1-'Contrib'!L$115)*100/(24*'Input'!$F$60)</f>
        <v>0</v>
      </c>
      <c r="M108" s="42">
        <f>'Multi'!D920*M$11*'LAFs'!D$270*(1-'Contrib'!M$115)*100/(24*'Input'!$F$60)</f>
        <v>0</v>
      </c>
      <c r="N108" s="42">
        <f>'Multi'!E920*N$11*'LAFs'!E$270*(1-'Contrib'!N$115)*100/(24*'Input'!$F$60)</f>
        <v>0</v>
      </c>
      <c r="O108" s="42">
        <f>'Multi'!F920*O$11*'LAFs'!F$270*(1-'Contrib'!O$115)*100/(24*'Input'!$F$60)</f>
        <v>0</v>
      </c>
      <c r="P108" s="42">
        <f>'Multi'!G920*P$11*'LAFs'!G$270*(1-'Contrib'!P$115)*100/(24*'Input'!$F$60)</f>
        <v>0</v>
      </c>
      <c r="Q108" s="42">
        <f>'Multi'!H920*Q$11*'LAFs'!H$270*(1-'Contrib'!Q$115)*100/(24*'Input'!$F$60)</f>
        <v>0</v>
      </c>
      <c r="R108" s="42">
        <f>'Multi'!I920*R$11*'LAFs'!I$270*(1-'Contrib'!R$115)*100/(24*'Input'!$F$60)</f>
        <v>0</v>
      </c>
      <c r="S108" s="42">
        <f>'Multi'!J920*S$11*'LAFs'!J$270*(1-'Contrib'!S$115)*100/(24*'Input'!$F$60)</f>
        <v>0</v>
      </c>
      <c r="T108" s="17"/>
    </row>
    <row r="109" spans="1:20">
      <c r="A109" s="4" t="s">
        <v>192</v>
      </c>
      <c r="B109" s="42">
        <f>'Multi'!B921*B$11*'LAFs'!B$271*(1-'Contrib'!B$116)*100/(24*'Input'!$F$60)</f>
        <v>0</v>
      </c>
      <c r="C109" s="42">
        <f>'Multi'!C921*C$11*'LAFs'!C$271*(1-'Contrib'!C$116)*100/(24*'Input'!$F$60)</f>
        <v>0</v>
      </c>
      <c r="D109" s="42">
        <f>'Multi'!D921*D$11*'LAFs'!D$271*(1-'Contrib'!D$116)*100/(24*'Input'!$F$60)</f>
        <v>0</v>
      </c>
      <c r="E109" s="42">
        <f>'Multi'!E921*E$11*'LAFs'!E$271*(1-'Contrib'!E$116)*100/(24*'Input'!$F$60)</f>
        <v>0</v>
      </c>
      <c r="F109" s="42">
        <f>'Multi'!F921*F$11*'LAFs'!F$271*(1-'Contrib'!F$116)*100/(24*'Input'!$F$60)</f>
        <v>0</v>
      </c>
      <c r="G109" s="42">
        <f>'Multi'!G921*G$11*'LAFs'!G$271*(1-'Contrib'!G$116)*100/(24*'Input'!$F$60)</f>
        <v>0</v>
      </c>
      <c r="H109" s="42">
        <f>'Multi'!H921*H$11*'LAFs'!H$271*(1-'Contrib'!H$116)*100/(24*'Input'!$F$60)</f>
        <v>0</v>
      </c>
      <c r="I109" s="42">
        <f>'Multi'!I921*I$11*'LAFs'!I$271*(1-'Contrib'!I$116)*100/(24*'Input'!$F$60)</f>
        <v>0</v>
      </c>
      <c r="J109" s="42">
        <f>'Multi'!J921*J$11*'LAFs'!J$271*(1-'Contrib'!J$116)*100/(24*'Input'!$F$60)</f>
        <v>0</v>
      </c>
      <c r="K109" s="42">
        <f>'Multi'!B921*K$11*'LAFs'!B$271*(1-'Contrib'!K$116)*100/(24*'Input'!$F$60)</f>
        <v>0</v>
      </c>
      <c r="L109" s="42">
        <f>'Multi'!C921*L$11*'LAFs'!C$271*(1-'Contrib'!L$116)*100/(24*'Input'!$F$60)</f>
        <v>0</v>
      </c>
      <c r="M109" s="42">
        <f>'Multi'!D921*M$11*'LAFs'!D$271*(1-'Contrib'!M$116)*100/(24*'Input'!$F$60)</f>
        <v>0</v>
      </c>
      <c r="N109" s="42">
        <f>'Multi'!E921*N$11*'LAFs'!E$271*(1-'Contrib'!N$116)*100/(24*'Input'!$F$60)</f>
        <v>0</v>
      </c>
      <c r="O109" s="42">
        <f>'Multi'!F921*O$11*'LAFs'!F$271*(1-'Contrib'!O$116)*100/(24*'Input'!$F$60)</f>
        <v>0</v>
      </c>
      <c r="P109" s="42">
        <f>'Multi'!G921*P$11*'LAFs'!G$271*(1-'Contrib'!P$116)*100/(24*'Input'!$F$60)</f>
        <v>0</v>
      </c>
      <c r="Q109" s="42">
        <f>'Multi'!H921*Q$11*'LAFs'!H$271*(1-'Contrib'!Q$116)*100/(24*'Input'!$F$60)</f>
        <v>0</v>
      </c>
      <c r="R109" s="42">
        <f>'Multi'!I921*R$11*'LAFs'!I$271*(1-'Contrib'!R$116)*100/(24*'Input'!$F$60)</f>
        <v>0</v>
      </c>
      <c r="S109" s="42">
        <f>'Multi'!J921*S$11*'LAFs'!J$271*(1-'Contrib'!S$116)*100/(24*'Input'!$F$60)</f>
        <v>0</v>
      </c>
      <c r="T109" s="17"/>
    </row>
    <row r="110" spans="1:20">
      <c r="A110" s="4" t="s">
        <v>193</v>
      </c>
      <c r="B110" s="42">
        <f>'Multi'!B922*B$11*'LAFs'!B$272*(1-'Contrib'!B$117)*100/(24*'Input'!$F$60)</f>
        <v>0</v>
      </c>
      <c r="C110" s="42">
        <f>'Multi'!C922*C$11*'LAFs'!C$272*(1-'Contrib'!C$117)*100/(24*'Input'!$F$60)</f>
        <v>0</v>
      </c>
      <c r="D110" s="42">
        <f>'Multi'!D922*D$11*'LAFs'!D$272*(1-'Contrib'!D$117)*100/(24*'Input'!$F$60)</f>
        <v>0</v>
      </c>
      <c r="E110" s="42">
        <f>'Multi'!E922*E$11*'LAFs'!E$272*(1-'Contrib'!E$117)*100/(24*'Input'!$F$60)</f>
        <v>0</v>
      </c>
      <c r="F110" s="42">
        <f>'Multi'!F922*F$11*'LAFs'!F$272*(1-'Contrib'!F$117)*100/(24*'Input'!$F$60)</f>
        <v>0</v>
      </c>
      <c r="G110" s="42">
        <f>'Multi'!G922*G$11*'LAFs'!G$272*(1-'Contrib'!G$117)*100/(24*'Input'!$F$60)</f>
        <v>0</v>
      </c>
      <c r="H110" s="42">
        <f>'Multi'!H922*H$11*'LAFs'!H$272*(1-'Contrib'!H$117)*100/(24*'Input'!$F$60)</f>
        <v>0</v>
      </c>
      <c r="I110" s="42">
        <f>'Multi'!I922*I$11*'LAFs'!I$272*(1-'Contrib'!I$117)*100/(24*'Input'!$F$60)</f>
        <v>0</v>
      </c>
      <c r="J110" s="42">
        <f>'Multi'!J922*J$11*'LAFs'!J$272*(1-'Contrib'!J$117)*100/(24*'Input'!$F$60)</f>
        <v>0</v>
      </c>
      <c r="K110" s="42">
        <f>'Multi'!B922*K$11*'LAFs'!B$272*(1-'Contrib'!K$117)*100/(24*'Input'!$F$60)</f>
        <v>0</v>
      </c>
      <c r="L110" s="42">
        <f>'Multi'!C922*L$11*'LAFs'!C$272*(1-'Contrib'!L$117)*100/(24*'Input'!$F$60)</f>
        <v>0</v>
      </c>
      <c r="M110" s="42">
        <f>'Multi'!D922*M$11*'LAFs'!D$272*(1-'Contrib'!M$117)*100/(24*'Input'!$F$60)</f>
        <v>0</v>
      </c>
      <c r="N110" s="42">
        <f>'Multi'!E922*N$11*'LAFs'!E$272*(1-'Contrib'!N$117)*100/(24*'Input'!$F$60)</f>
        <v>0</v>
      </c>
      <c r="O110" s="42">
        <f>'Multi'!F922*O$11*'LAFs'!F$272*(1-'Contrib'!O$117)*100/(24*'Input'!$F$60)</f>
        <v>0</v>
      </c>
      <c r="P110" s="42">
        <f>'Multi'!G922*P$11*'LAFs'!G$272*(1-'Contrib'!P$117)*100/(24*'Input'!$F$60)</f>
        <v>0</v>
      </c>
      <c r="Q110" s="42">
        <f>'Multi'!H922*Q$11*'LAFs'!H$272*(1-'Contrib'!Q$117)*100/(24*'Input'!$F$60)</f>
        <v>0</v>
      </c>
      <c r="R110" s="42">
        <f>'Multi'!I922*R$11*'LAFs'!I$272*(1-'Contrib'!R$117)*100/(24*'Input'!$F$60)</f>
        <v>0</v>
      </c>
      <c r="S110" s="42">
        <f>'Multi'!J922*S$11*'LAFs'!J$272*(1-'Contrib'!S$117)*100/(24*'Input'!$F$60)</f>
        <v>0</v>
      </c>
      <c r="T110" s="17"/>
    </row>
    <row r="111" spans="1:20">
      <c r="A111" s="4" t="s">
        <v>194</v>
      </c>
      <c r="B111" s="42">
        <f>'Multi'!B923*B$11*'LAFs'!B$273*(1-'Contrib'!B$118)*100/(24*'Input'!$F$60)</f>
        <v>0</v>
      </c>
      <c r="C111" s="42">
        <f>'Multi'!C923*C$11*'LAFs'!C$273*(1-'Contrib'!C$118)*100/(24*'Input'!$F$60)</f>
        <v>0</v>
      </c>
      <c r="D111" s="42">
        <f>'Multi'!D923*D$11*'LAFs'!D$273*(1-'Contrib'!D$118)*100/(24*'Input'!$F$60)</f>
        <v>0</v>
      </c>
      <c r="E111" s="42">
        <f>'Multi'!E923*E$11*'LAFs'!E$273*(1-'Contrib'!E$118)*100/(24*'Input'!$F$60)</f>
        <v>0</v>
      </c>
      <c r="F111" s="42">
        <f>'Multi'!F923*F$11*'LAFs'!F$273*(1-'Contrib'!F$118)*100/(24*'Input'!$F$60)</f>
        <v>0</v>
      </c>
      <c r="G111" s="42">
        <f>'Multi'!G923*G$11*'LAFs'!G$273*(1-'Contrib'!G$118)*100/(24*'Input'!$F$60)</f>
        <v>0</v>
      </c>
      <c r="H111" s="42">
        <f>'Multi'!H923*H$11*'LAFs'!H$273*(1-'Contrib'!H$118)*100/(24*'Input'!$F$60)</f>
        <v>0</v>
      </c>
      <c r="I111" s="42">
        <f>'Multi'!I923*I$11*'LAFs'!I$273*(1-'Contrib'!I$118)*100/(24*'Input'!$F$60)</f>
        <v>0</v>
      </c>
      <c r="J111" s="42">
        <f>'Multi'!J923*J$11*'LAFs'!J$273*(1-'Contrib'!J$118)*100/(24*'Input'!$F$60)</f>
        <v>0</v>
      </c>
      <c r="K111" s="42">
        <f>'Multi'!B923*K$11*'LAFs'!B$273*(1-'Contrib'!K$118)*100/(24*'Input'!$F$60)</f>
        <v>0</v>
      </c>
      <c r="L111" s="42">
        <f>'Multi'!C923*L$11*'LAFs'!C$273*(1-'Contrib'!L$118)*100/(24*'Input'!$F$60)</f>
        <v>0</v>
      </c>
      <c r="M111" s="42">
        <f>'Multi'!D923*M$11*'LAFs'!D$273*(1-'Contrib'!M$118)*100/(24*'Input'!$F$60)</f>
        <v>0</v>
      </c>
      <c r="N111" s="42">
        <f>'Multi'!E923*N$11*'LAFs'!E$273*(1-'Contrib'!N$118)*100/(24*'Input'!$F$60)</f>
        <v>0</v>
      </c>
      <c r="O111" s="42">
        <f>'Multi'!F923*O$11*'LAFs'!F$273*(1-'Contrib'!O$118)*100/(24*'Input'!$F$60)</f>
        <v>0</v>
      </c>
      <c r="P111" s="42">
        <f>'Multi'!G923*P$11*'LAFs'!G$273*(1-'Contrib'!P$118)*100/(24*'Input'!$F$60)</f>
        <v>0</v>
      </c>
      <c r="Q111" s="42">
        <f>'Multi'!H923*Q$11*'LAFs'!H$273*(1-'Contrib'!Q$118)*100/(24*'Input'!$F$60)</f>
        <v>0</v>
      </c>
      <c r="R111" s="42">
        <f>'Multi'!I923*R$11*'LAFs'!I$273*(1-'Contrib'!R$118)*100/(24*'Input'!$F$60)</f>
        <v>0</v>
      </c>
      <c r="S111" s="42">
        <f>'Multi'!J923*S$11*'LAFs'!J$273*(1-'Contrib'!S$118)*100/(24*'Input'!$F$60)</f>
        <v>0</v>
      </c>
      <c r="T111" s="17"/>
    </row>
    <row r="112" spans="1:20">
      <c r="A112" s="4" t="s">
        <v>211</v>
      </c>
      <c r="B112" s="42">
        <f>'Multi'!B924*B$11*'LAFs'!B$274*(1-'Contrib'!B$119)*100/(24*'Input'!$F$60)</f>
        <v>0</v>
      </c>
      <c r="C112" s="42">
        <f>'Multi'!C924*C$11*'LAFs'!C$274*(1-'Contrib'!C$119)*100/(24*'Input'!$F$60)</f>
        <v>0</v>
      </c>
      <c r="D112" s="42">
        <f>'Multi'!D924*D$11*'LAFs'!D$274*(1-'Contrib'!D$119)*100/(24*'Input'!$F$60)</f>
        <v>0</v>
      </c>
      <c r="E112" s="42">
        <f>'Multi'!E924*E$11*'LAFs'!E$274*(1-'Contrib'!E$119)*100/(24*'Input'!$F$60)</f>
        <v>0</v>
      </c>
      <c r="F112" s="42">
        <f>'Multi'!F924*F$11*'LAFs'!F$274*(1-'Contrib'!F$119)*100/(24*'Input'!$F$60)</f>
        <v>0</v>
      </c>
      <c r="G112" s="42">
        <f>'Multi'!G924*G$11*'LAFs'!G$274*(1-'Contrib'!G$119)*100/(24*'Input'!$F$60)</f>
        <v>0</v>
      </c>
      <c r="H112" s="42">
        <f>'Multi'!H924*H$11*'LAFs'!H$274*(1-'Contrib'!H$119)*100/(24*'Input'!$F$60)</f>
        <v>0</v>
      </c>
      <c r="I112" s="42">
        <f>'Multi'!I924*I$11*'LAFs'!I$274*(1-'Contrib'!I$119)*100/(24*'Input'!$F$60)</f>
        <v>0</v>
      </c>
      <c r="J112" s="42">
        <f>'Multi'!J924*J$11*'LAFs'!J$274*(1-'Contrib'!J$119)*100/(24*'Input'!$F$60)</f>
        <v>0</v>
      </c>
      <c r="K112" s="42">
        <f>'Multi'!B924*K$11*'LAFs'!B$274*(1-'Contrib'!K$119)*100/(24*'Input'!$F$60)</f>
        <v>0</v>
      </c>
      <c r="L112" s="42">
        <f>'Multi'!C924*L$11*'LAFs'!C$274*(1-'Contrib'!L$119)*100/(24*'Input'!$F$60)</f>
        <v>0</v>
      </c>
      <c r="M112" s="42">
        <f>'Multi'!D924*M$11*'LAFs'!D$274*(1-'Contrib'!M$119)*100/(24*'Input'!$F$60)</f>
        <v>0</v>
      </c>
      <c r="N112" s="42">
        <f>'Multi'!E924*N$11*'LAFs'!E$274*(1-'Contrib'!N$119)*100/(24*'Input'!$F$60)</f>
        <v>0</v>
      </c>
      <c r="O112" s="42">
        <f>'Multi'!F924*O$11*'LAFs'!F$274*(1-'Contrib'!O$119)*100/(24*'Input'!$F$60)</f>
        <v>0</v>
      </c>
      <c r="P112" s="42">
        <f>'Multi'!G924*P$11*'LAFs'!G$274*(1-'Contrib'!P$119)*100/(24*'Input'!$F$60)</f>
        <v>0</v>
      </c>
      <c r="Q112" s="42">
        <f>'Multi'!H924*Q$11*'LAFs'!H$274*(1-'Contrib'!Q$119)*100/(24*'Input'!$F$60)</f>
        <v>0</v>
      </c>
      <c r="R112" s="42">
        <f>'Multi'!I924*R$11*'LAFs'!I$274*(1-'Contrib'!R$119)*100/(24*'Input'!$F$60)</f>
        <v>0</v>
      </c>
      <c r="S112" s="42">
        <f>'Multi'!J924*S$11*'LAFs'!J$274*(1-'Contrib'!S$119)*100/(24*'Input'!$F$60)</f>
        <v>0</v>
      </c>
      <c r="T112" s="17"/>
    </row>
    <row r="113" spans="1:20">
      <c r="A113" s="4" t="s">
        <v>229</v>
      </c>
      <c r="B113" s="42">
        <f>'Multi'!B925*B$11*'LAFs'!B$279*(1-'Contrib'!B$124)*100/(24*'Input'!$F$60)</f>
        <v>0</v>
      </c>
      <c r="C113" s="42">
        <f>'Multi'!C925*C$11*'LAFs'!C$279*(1-'Contrib'!C$124)*100/(24*'Input'!$F$60)</f>
        <v>0</v>
      </c>
      <c r="D113" s="42">
        <f>'Multi'!D925*D$11*'LAFs'!D$279*(1-'Contrib'!D$124)*100/(24*'Input'!$F$60)</f>
        <v>0</v>
      </c>
      <c r="E113" s="42">
        <f>'Multi'!E925*E$11*'LAFs'!E$279*(1-'Contrib'!E$124)*100/(24*'Input'!$F$60)</f>
        <v>0</v>
      </c>
      <c r="F113" s="42">
        <f>'Multi'!F925*F$11*'LAFs'!F$279*(1-'Contrib'!F$124)*100/(24*'Input'!$F$60)</f>
        <v>0</v>
      </c>
      <c r="G113" s="42">
        <f>'Multi'!G925*G$11*'LAFs'!G$279*(1-'Contrib'!G$124)*100/(24*'Input'!$F$60)</f>
        <v>0</v>
      </c>
      <c r="H113" s="42">
        <f>'Multi'!H925*H$11*'LAFs'!H$279*(1-'Contrib'!H$124)*100/(24*'Input'!$F$60)</f>
        <v>0</v>
      </c>
      <c r="I113" s="42">
        <f>'Multi'!I925*I$11*'LAFs'!I$279*(1-'Contrib'!I$124)*100/(24*'Input'!$F$60)</f>
        <v>0</v>
      </c>
      <c r="J113" s="42">
        <f>'Multi'!J925*J$11*'LAFs'!J$279*(1-'Contrib'!J$124)*100/(24*'Input'!$F$60)</f>
        <v>0</v>
      </c>
      <c r="K113" s="42">
        <f>'Multi'!B925*K$11*'LAFs'!B$279*(1-'Contrib'!K$124)*100/(24*'Input'!$F$60)</f>
        <v>0</v>
      </c>
      <c r="L113" s="42">
        <f>'Multi'!C925*L$11*'LAFs'!C$279*(1-'Contrib'!L$124)*100/(24*'Input'!$F$60)</f>
        <v>0</v>
      </c>
      <c r="M113" s="42">
        <f>'Multi'!D925*M$11*'LAFs'!D$279*(1-'Contrib'!M$124)*100/(24*'Input'!$F$60)</f>
        <v>0</v>
      </c>
      <c r="N113" s="42">
        <f>'Multi'!E925*N$11*'LAFs'!E$279*(1-'Contrib'!N$124)*100/(24*'Input'!$F$60)</f>
        <v>0</v>
      </c>
      <c r="O113" s="42">
        <f>'Multi'!F925*O$11*'LAFs'!F$279*(1-'Contrib'!O$124)*100/(24*'Input'!$F$60)</f>
        <v>0</v>
      </c>
      <c r="P113" s="42">
        <f>'Multi'!G925*P$11*'LAFs'!G$279*(1-'Contrib'!P$124)*100/(24*'Input'!$F$60)</f>
        <v>0</v>
      </c>
      <c r="Q113" s="42">
        <f>'Multi'!H925*Q$11*'LAFs'!H$279*(1-'Contrib'!Q$124)*100/(24*'Input'!$F$60)</f>
        <v>0</v>
      </c>
      <c r="R113" s="42">
        <f>'Multi'!I925*R$11*'LAFs'!I$279*(1-'Contrib'!R$124)*100/(24*'Input'!$F$60)</f>
        <v>0</v>
      </c>
      <c r="S113" s="42">
        <f>'Multi'!J925*S$11*'LAFs'!J$279*(1-'Contrib'!S$124)*100/(24*'Input'!$F$60)</f>
        <v>0</v>
      </c>
      <c r="T113" s="17"/>
    </row>
    <row r="114" spans="1:20">
      <c r="A114" s="4" t="s">
        <v>199</v>
      </c>
      <c r="B114" s="42">
        <f>'Multi'!B926*B$11*'LAFs'!B$284*(1-'Contrib'!B$129)*100/(24*'Input'!$F$60)</f>
        <v>0</v>
      </c>
      <c r="C114" s="42">
        <f>'Multi'!C926*C$11*'LAFs'!C$284*(1-'Contrib'!C$129)*100/(24*'Input'!$F$60)</f>
        <v>0</v>
      </c>
      <c r="D114" s="42">
        <f>'Multi'!D926*D$11*'LAFs'!D$284*(1-'Contrib'!D$129)*100/(24*'Input'!$F$60)</f>
        <v>0</v>
      </c>
      <c r="E114" s="42">
        <f>'Multi'!E926*E$11*'LAFs'!E$284*(1-'Contrib'!E$129)*100/(24*'Input'!$F$60)</f>
        <v>0</v>
      </c>
      <c r="F114" s="42">
        <f>'Multi'!F926*F$11*'LAFs'!F$284*(1-'Contrib'!F$129)*100/(24*'Input'!$F$60)</f>
        <v>0</v>
      </c>
      <c r="G114" s="42">
        <f>'Multi'!G926*G$11*'LAFs'!G$284*(1-'Contrib'!G$129)*100/(24*'Input'!$F$60)</f>
        <v>0</v>
      </c>
      <c r="H114" s="42">
        <f>'Multi'!H926*H$11*'LAFs'!H$284*(1-'Contrib'!H$129)*100/(24*'Input'!$F$60)</f>
        <v>0</v>
      </c>
      <c r="I114" s="42">
        <f>'Multi'!I926*I$11*'LAFs'!I$284*(1-'Contrib'!I$129)*100/(24*'Input'!$F$60)</f>
        <v>0</v>
      </c>
      <c r="J114" s="42">
        <f>'Multi'!J926*J$11*'LAFs'!J$284*(1-'Contrib'!J$129)*100/(24*'Input'!$F$60)</f>
        <v>0</v>
      </c>
      <c r="K114" s="42">
        <f>'Multi'!B926*K$11*'LAFs'!B$284*(1-'Contrib'!K$129)*100/(24*'Input'!$F$60)</f>
        <v>0</v>
      </c>
      <c r="L114" s="42">
        <f>'Multi'!C926*L$11*'LAFs'!C$284*(1-'Contrib'!L$129)*100/(24*'Input'!$F$60)</f>
        <v>0</v>
      </c>
      <c r="M114" s="42">
        <f>'Multi'!D926*M$11*'LAFs'!D$284*(1-'Contrib'!M$129)*100/(24*'Input'!$F$60)</f>
        <v>0</v>
      </c>
      <c r="N114" s="42">
        <f>'Multi'!E926*N$11*'LAFs'!E$284*(1-'Contrib'!N$129)*100/(24*'Input'!$F$60)</f>
        <v>0</v>
      </c>
      <c r="O114" s="42">
        <f>'Multi'!F926*O$11*'LAFs'!F$284*(1-'Contrib'!O$129)*100/(24*'Input'!$F$60)</f>
        <v>0</v>
      </c>
      <c r="P114" s="42">
        <f>'Multi'!G926*P$11*'LAFs'!G$284*(1-'Contrib'!P$129)*100/(24*'Input'!$F$60)</f>
        <v>0</v>
      </c>
      <c r="Q114" s="42">
        <f>'Multi'!H926*Q$11*'LAFs'!H$284*(1-'Contrib'!Q$129)*100/(24*'Input'!$F$60)</f>
        <v>0</v>
      </c>
      <c r="R114" s="42">
        <f>'Multi'!I926*R$11*'LAFs'!I$284*(1-'Contrib'!R$129)*100/(24*'Input'!$F$60)</f>
        <v>0</v>
      </c>
      <c r="S114" s="42">
        <f>'Multi'!J926*S$11*'LAFs'!J$284*(1-'Contrib'!S$129)*100/(24*'Input'!$F$60)</f>
        <v>0</v>
      </c>
      <c r="T114" s="17"/>
    </row>
    <row r="115" spans="1:20">
      <c r="A115" s="4" t="s">
        <v>200</v>
      </c>
      <c r="B115" s="42">
        <f>'Multi'!B927*B$11*'LAFs'!B$285*(1-'Contrib'!B$130)*100/(24*'Input'!$F$60)</f>
        <v>0</v>
      </c>
      <c r="C115" s="42">
        <f>'Multi'!C927*C$11*'LAFs'!C$285*(1-'Contrib'!C$130)*100/(24*'Input'!$F$60)</f>
        <v>0</v>
      </c>
      <c r="D115" s="42">
        <f>'Multi'!D927*D$11*'LAFs'!D$285*(1-'Contrib'!D$130)*100/(24*'Input'!$F$60)</f>
        <v>0</v>
      </c>
      <c r="E115" s="42">
        <f>'Multi'!E927*E$11*'LAFs'!E$285*(1-'Contrib'!E$130)*100/(24*'Input'!$F$60)</f>
        <v>0</v>
      </c>
      <c r="F115" s="42">
        <f>'Multi'!F927*F$11*'LAFs'!F$285*(1-'Contrib'!F$130)*100/(24*'Input'!$F$60)</f>
        <v>0</v>
      </c>
      <c r="G115" s="42">
        <f>'Multi'!G927*G$11*'LAFs'!G$285*(1-'Contrib'!G$130)*100/(24*'Input'!$F$60)</f>
        <v>0</v>
      </c>
      <c r="H115" s="42">
        <f>'Multi'!H927*H$11*'LAFs'!H$285*(1-'Contrib'!H$130)*100/(24*'Input'!$F$60)</f>
        <v>0</v>
      </c>
      <c r="I115" s="42">
        <f>'Multi'!I927*I$11*'LAFs'!I$285*(1-'Contrib'!I$130)*100/(24*'Input'!$F$60)</f>
        <v>0</v>
      </c>
      <c r="J115" s="42">
        <f>'Multi'!J927*J$11*'LAFs'!J$285*(1-'Contrib'!J$130)*100/(24*'Input'!$F$60)</f>
        <v>0</v>
      </c>
      <c r="K115" s="42">
        <f>'Multi'!B927*K$11*'LAFs'!B$285*(1-'Contrib'!K$130)*100/(24*'Input'!$F$60)</f>
        <v>0</v>
      </c>
      <c r="L115" s="42">
        <f>'Multi'!C927*L$11*'LAFs'!C$285*(1-'Contrib'!L$130)*100/(24*'Input'!$F$60)</f>
        <v>0</v>
      </c>
      <c r="M115" s="42">
        <f>'Multi'!D927*M$11*'LAFs'!D$285*(1-'Contrib'!M$130)*100/(24*'Input'!$F$60)</f>
        <v>0</v>
      </c>
      <c r="N115" s="42">
        <f>'Multi'!E927*N$11*'LAFs'!E$285*(1-'Contrib'!N$130)*100/(24*'Input'!$F$60)</f>
        <v>0</v>
      </c>
      <c r="O115" s="42">
        <f>'Multi'!F927*O$11*'LAFs'!F$285*(1-'Contrib'!O$130)*100/(24*'Input'!$F$60)</f>
        <v>0</v>
      </c>
      <c r="P115" s="42">
        <f>'Multi'!G927*P$11*'LAFs'!G$285*(1-'Contrib'!P$130)*100/(24*'Input'!$F$60)</f>
        <v>0</v>
      </c>
      <c r="Q115" s="42">
        <f>'Multi'!H927*Q$11*'LAFs'!H$285*(1-'Contrib'!Q$130)*100/(24*'Input'!$F$60)</f>
        <v>0</v>
      </c>
      <c r="R115" s="42">
        <f>'Multi'!I927*R$11*'LAFs'!I$285*(1-'Contrib'!R$130)*100/(24*'Input'!$F$60)</f>
        <v>0</v>
      </c>
      <c r="S115" s="42">
        <f>'Multi'!J927*S$11*'LAFs'!J$285*(1-'Contrib'!S$130)*100/(24*'Input'!$F$60)</f>
        <v>0</v>
      </c>
      <c r="T115" s="17"/>
    </row>
    <row r="116" spans="1:20">
      <c r="A116" s="4" t="s">
        <v>203</v>
      </c>
      <c r="B116" s="42">
        <f>'Multi'!B928*B$11*'LAFs'!B$288*(1-'Contrib'!B$133)*100/(24*'Input'!$F$60)</f>
        <v>0</v>
      </c>
      <c r="C116" s="42">
        <f>'Multi'!C928*C$11*'LAFs'!C$288*(1-'Contrib'!C$133)*100/(24*'Input'!$F$60)</f>
        <v>0</v>
      </c>
      <c r="D116" s="42">
        <f>'Multi'!D928*D$11*'LAFs'!D$288*(1-'Contrib'!D$133)*100/(24*'Input'!$F$60)</f>
        <v>0</v>
      </c>
      <c r="E116" s="42">
        <f>'Multi'!E928*E$11*'LAFs'!E$288*(1-'Contrib'!E$133)*100/(24*'Input'!$F$60)</f>
        <v>0</v>
      </c>
      <c r="F116" s="42">
        <f>'Multi'!F928*F$11*'LAFs'!F$288*(1-'Contrib'!F$133)*100/(24*'Input'!$F$60)</f>
        <v>0</v>
      </c>
      <c r="G116" s="42">
        <f>'Multi'!G928*G$11*'LAFs'!G$288*(1-'Contrib'!G$133)*100/(24*'Input'!$F$60)</f>
        <v>0</v>
      </c>
      <c r="H116" s="42">
        <f>'Multi'!H928*H$11*'LAFs'!H$288*(1-'Contrib'!H$133)*100/(24*'Input'!$F$60)</f>
        <v>0</v>
      </c>
      <c r="I116" s="42">
        <f>'Multi'!I928*I$11*'LAFs'!I$288*(1-'Contrib'!I$133)*100/(24*'Input'!$F$60)</f>
        <v>0</v>
      </c>
      <c r="J116" s="42">
        <f>'Multi'!J928*J$11*'LAFs'!J$288*(1-'Contrib'!J$133)*100/(24*'Input'!$F$60)</f>
        <v>0</v>
      </c>
      <c r="K116" s="42">
        <f>'Multi'!B928*K$11*'LAFs'!B$288*(1-'Contrib'!K$133)*100/(24*'Input'!$F$60)</f>
        <v>0</v>
      </c>
      <c r="L116" s="42">
        <f>'Multi'!C928*L$11*'LAFs'!C$288*(1-'Contrib'!L$133)*100/(24*'Input'!$F$60)</f>
        <v>0</v>
      </c>
      <c r="M116" s="42">
        <f>'Multi'!D928*M$11*'LAFs'!D$288*(1-'Contrib'!M$133)*100/(24*'Input'!$F$60)</f>
        <v>0</v>
      </c>
      <c r="N116" s="42">
        <f>'Multi'!E928*N$11*'LAFs'!E$288*(1-'Contrib'!N$133)*100/(24*'Input'!$F$60)</f>
        <v>0</v>
      </c>
      <c r="O116" s="42">
        <f>'Multi'!F928*O$11*'LAFs'!F$288*(1-'Contrib'!O$133)*100/(24*'Input'!$F$60)</f>
        <v>0</v>
      </c>
      <c r="P116" s="42">
        <f>'Multi'!G928*P$11*'LAFs'!G$288*(1-'Contrib'!P$133)*100/(24*'Input'!$F$60)</f>
        <v>0</v>
      </c>
      <c r="Q116" s="42">
        <f>'Multi'!H928*Q$11*'LAFs'!H$288*(1-'Contrib'!Q$133)*100/(24*'Input'!$F$60)</f>
        <v>0</v>
      </c>
      <c r="R116" s="42">
        <f>'Multi'!I928*R$11*'LAFs'!I$288*(1-'Contrib'!R$133)*100/(24*'Input'!$F$60)</f>
        <v>0</v>
      </c>
      <c r="S116" s="42">
        <f>'Multi'!J928*S$11*'LAFs'!J$288*(1-'Contrib'!S$133)*100/(24*'Input'!$F$60)</f>
        <v>0</v>
      </c>
      <c r="T116" s="17"/>
    </row>
    <row r="117" spans="1:20">
      <c r="A117" s="4" t="s">
        <v>204</v>
      </c>
      <c r="B117" s="42">
        <f>'Multi'!B929*B$11*'LAFs'!B$289*(1-'Contrib'!B$134)*100/(24*'Input'!$F$60)</f>
        <v>0</v>
      </c>
      <c r="C117" s="42">
        <f>'Multi'!C929*C$11*'LAFs'!C$289*(1-'Contrib'!C$134)*100/(24*'Input'!$F$60)</f>
        <v>0</v>
      </c>
      <c r="D117" s="42">
        <f>'Multi'!D929*D$11*'LAFs'!D$289*(1-'Contrib'!D$134)*100/(24*'Input'!$F$60)</f>
        <v>0</v>
      </c>
      <c r="E117" s="42">
        <f>'Multi'!E929*E$11*'LAFs'!E$289*(1-'Contrib'!E$134)*100/(24*'Input'!$F$60)</f>
        <v>0</v>
      </c>
      <c r="F117" s="42">
        <f>'Multi'!F929*F$11*'LAFs'!F$289*(1-'Contrib'!F$134)*100/(24*'Input'!$F$60)</f>
        <v>0</v>
      </c>
      <c r="G117" s="42">
        <f>'Multi'!G929*G$11*'LAFs'!G$289*(1-'Contrib'!G$134)*100/(24*'Input'!$F$60)</f>
        <v>0</v>
      </c>
      <c r="H117" s="42">
        <f>'Multi'!H929*H$11*'LAFs'!H$289*(1-'Contrib'!H$134)*100/(24*'Input'!$F$60)</f>
        <v>0</v>
      </c>
      <c r="I117" s="42">
        <f>'Multi'!I929*I$11*'LAFs'!I$289*(1-'Contrib'!I$134)*100/(24*'Input'!$F$60)</f>
        <v>0</v>
      </c>
      <c r="J117" s="42">
        <f>'Multi'!J929*J$11*'LAFs'!J$289*(1-'Contrib'!J$134)*100/(24*'Input'!$F$60)</f>
        <v>0</v>
      </c>
      <c r="K117" s="42">
        <f>'Multi'!B929*K$11*'LAFs'!B$289*(1-'Contrib'!K$134)*100/(24*'Input'!$F$60)</f>
        <v>0</v>
      </c>
      <c r="L117" s="42">
        <f>'Multi'!C929*L$11*'LAFs'!C$289*(1-'Contrib'!L$134)*100/(24*'Input'!$F$60)</f>
        <v>0</v>
      </c>
      <c r="M117" s="42">
        <f>'Multi'!D929*M$11*'LAFs'!D$289*(1-'Contrib'!M$134)*100/(24*'Input'!$F$60)</f>
        <v>0</v>
      </c>
      <c r="N117" s="42">
        <f>'Multi'!E929*N$11*'LAFs'!E$289*(1-'Contrib'!N$134)*100/(24*'Input'!$F$60)</f>
        <v>0</v>
      </c>
      <c r="O117" s="42">
        <f>'Multi'!F929*O$11*'LAFs'!F$289*(1-'Contrib'!O$134)*100/(24*'Input'!$F$60)</f>
        <v>0</v>
      </c>
      <c r="P117" s="42">
        <f>'Multi'!G929*P$11*'LAFs'!G$289*(1-'Contrib'!P$134)*100/(24*'Input'!$F$60)</f>
        <v>0</v>
      </c>
      <c r="Q117" s="42">
        <f>'Multi'!H929*Q$11*'LAFs'!H$289*(1-'Contrib'!Q$134)*100/(24*'Input'!$F$60)</f>
        <v>0</v>
      </c>
      <c r="R117" s="42">
        <f>'Multi'!I929*R$11*'LAFs'!I$289*(1-'Contrib'!R$134)*100/(24*'Input'!$F$60)</f>
        <v>0</v>
      </c>
      <c r="S117" s="42">
        <f>'Multi'!J929*S$11*'LAFs'!J$289*(1-'Contrib'!S$134)*100/(24*'Input'!$F$60)</f>
        <v>0</v>
      </c>
      <c r="T117" s="17"/>
    </row>
    <row r="118" spans="1:20">
      <c r="A118" s="4" t="s">
        <v>214</v>
      </c>
      <c r="B118" s="42">
        <f>'Multi'!B930*B$11*'LAFs'!B$292*(1-'Contrib'!B$137)*100/(24*'Input'!$F$60)</f>
        <v>0</v>
      </c>
      <c r="C118" s="42">
        <f>'Multi'!C930*C$11*'LAFs'!C$292*(1-'Contrib'!C$137)*100/(24*'Input'!$F$60)</f>
        <v>0</v>
      </c>
      <c r="D118" s="42">
        <f>'Multi'!D930*D$11*'LAFs'!D$292*(1-'Contrib'!D$137)*100/(24*'Input'!$F$60)</f>
        <v>0</v>
      </c>
      <c r="E118" s="42">
        <f>'Multi'!E930*E$11*'LAFs'!E$292*(1-'Contrib'!E$137)*100/(24*'Input'!$F$60)</f>
        <v>0</v>
      </c>
      <c r="F118" s="42">
        <f>'Multi'!F930*F$11*'LAFs'!F$292*(1-'Contrib'!F$137)*100/(24*'Input'!$F$60)</f>
        <v>0</v>
      </c>
      <c r="G118" s="42">
        <f>'Multi'!G930*G$11*'LAFs'!G$292*(1-'Contrib'!G$137)*100/(24*'Input'!$F$60)</f>
        <v>0</v>
      </c>
      <c r="H118" s="42">
        <f>'Multi'!H930*H$11*'LAFs'!H$292*(1-'Contrib'!H$137)*100/(24*'Input'!$F$60)</f>
        <v>0</v>
      </c>
      <c r="I118" s="42">
        <f>'Multi'!I930*I$11*'LAFs'!I$292*(1-'Contrib'!I$137)*100/(24*'Input'!$F$60)</f>
        <v>0</v>
      </c>
      <c r="J118" s="42">
        <f>'Multi'!J930*J$11*'LAFs'!J$292*(1-'Contrib'!J$137)*100/(24*'Input'!$F$60)</f>
        <v>0</v>
      </c>
      <c r="K118" s="42">
        <f>'Multi'!B930*K$11*'LAFs'!B$292*(1-'Contrib'!K$137)*100/(24*'Input'!$F$60)</f>
        <v>0</v>
      </c>
      <c r="L118" s="42">
        <f>'Multi'!C930*L$11*'LAFs'!C$292*(1-'Contrib'!L$137)*100/(24*'Input'!$F$60)</f>
        <v>0</v>
      </c>
      <c r="M118" s="42">
        <f>'Multi'!D930*M$11*'LAFs'!D$292*(1-'Contrib'!M$137)*100/(24*'Input'!$F$60)</f>
        <v>0</v>
      </c>
      <c r="N118" s="42">
        <f>'Multi'!E930*N$11*'LAFs'!E$292*(1-'Contrib'!N$137)*100/(24*'Input'!$F$60)</f>
        <v>0</v>
      </c>
      <c r="O118" s="42">
        <f>'Multi'!F930*O$11*'LAFs'!F$292*(1-'Contrib'!O$137)*100/(24*'Input'!$F$60)</f>
        <v>0</v>
      </c>
      <c r="P118" s="42">
        <f>'Multi'!G930*P$11*'LAFs'!G$292*(1-'Contrib'!P$137)*100/(24*'Input'!$F$60)</f>
        <v>0</v>
      </c>
      <c r="Q118" s="42">
        <f>'Multi'!H930*Q$11*'LAFs'!H$292*(1-'Contrib'!Q$137)*100/(24*'Input'!$F$60)</f>
        <v>0</v>
      </c>
      <c r="R118" s="42">
        <f>'Multi'!I930*R$11*'LAFs'!I$292*(1-'Contrib'!R$137)*100/(24*'Input'!$F$60)</f>
        <v>0</v>
      </c>
      <c r="S118" s="42">
        <f>'Multi'!J930*S$11*'LAFs'!J$292*(1-'Contrib'!S$137)*100/(24*'Input'!$F$60)</f>
        <v>0</v>
      </c>
      <c r="T118" s="17"/>
    </row>
    <row r="119" spans="1:20">
      <c r="A119" s="4" t="s">
        <v>215</v>
      </c>
      <c r="B119" s="42">
        <f>'Multi'!B931*B$11*'LAFs'!B$293*(1-'Contrib'!B$138)*100/(24*'Input'!$F$60)</f>
        <v>0</v>
      </c>
      <c r="C119" s="42">
        <f>'Multi'!C931*C$11*'LAFs'!C$293*(1-'Contrib'!C$138)*100/(24*'Input'!$F$60)</f>
        <v>0</v>
      </c>
      <c r="D119" s="42">
        <f>'Multi'!D931*D$11*'LAFs'!D$293*(1-'Contrib'!D$138)*100/(24*'Input'!$F$60)</f>
        <v>0</v>
      </c>
      <c r="E119" s="42">
        <f>'Multi'!E931*E$11*'LAFs'!E$293*(1-'Contrib'!E$138)*100/(24*'Input'!$F$60)</f>
        <v>0</v>
      </c>
      <c r="F119" s="42">
        <f>'Multi'!F931*F$11*'LAFs'!F$293*(1-'Contrib'!F$138)*100/(24*'Input'!$F$60)</f>
        <v>0</v>
      </c>
      <c r="G119" s="42">
        <f>'Multi'!G931*G$11*'LAFs'!G$293*(1-'Contrib'!G$138)*100/(24*'Input'!$F$60)</f>
        <v>0</v>
      </c>
      <c r="H119" s="42">
        <f>'Multi'!H931*H$11*'LAFs'!H$293*(1-'Contrib'!H$138)*100/(24*'Input'!$F$60)</f>
        <v>0</v>
      </c>
      <c r="I119" s="42">
        <f>'Multi'!I931*I$11*'LAFs'!I$293*(1-'Contrib'!I$138)*100/(24*'Input'!$F$60)</f>
        <v>0</v>
      </c>
      <c r="J119" s="42">
        <f>'Multi'!J931*J$11*'LAFs'!J$293*(1-'Contrib'!J$138)*100/(24*'Input'!$F$60)</f>
        <v>0</v>
      </c>
      <c r="K119" s="42">
        <f>'Multi'!B931*K$11*'LAFs'!B$293*(1-'Contrib'!K$138)*100/(24*'Input'!$F$60)</f>
        <v>0</v>
      </c>
      <c r="L119" s="42">
        <f>'Multi'!C931*L$11*'LAFs'!C$293*(1-'Contrib'!L$138)*100/(24*'Input'!$F$60)</f>
        <v>0</v>
      </c>
      <c r="M119" s="42">
        <f>'Multi'!D931*M$11*'LAFs'!D$293*(1-'Contrib'!M$138)*100/(24*'Input'!$F$60)</f>
        <v>0</v>
      </c>
      <c r="N119" s="42">
        <f>'Multi'!E931*N$11*'LAFs'!E$293*(1-'Contrib'!N$138)*100/(24*'Input'!$F$60)</f>
        <v>0</v>
      </c>
      <c r="O119" s="42">
        <f>'Multi'!F931*O$11*'LAFs'!F$293*(1-'Contrib'!O$138)*100/(24*'Input'!$F$60)</f>
        <v>0</v>
      </c>
      <c r="P119" s="42">
        <f>'Multi'!G931*P$11*'LAFs'!G$293*(1-'Contrib'!P$138)*100/(24*'Input'!$F$60)</f>
        <v>0</v>
      </c>
      <c r="Q119" s="42">
        <f>'Multi'!H931*Q$11*'LAFs'!H$293*(1-'Contrib'!Q$138)*100/(24*'Input'!$F$60)</f>
        <v>0</v>
      </c>
      <c r="R119" s="42">
        <f>'Multi'!I931*R$11*'LAFs'!I$293*(1-'Contrib'!R$138)*100/(24*'Input'!$F$60)</f>
        <v>0</v>
      </c>
      <c r="S119" s="42">
        <f>'Multi'!J931*S$11*'LAFs'!J$293*(1-'Contrib'!S$138)*100/(24*'Input'!$F$60)</f>
        <v>0</v>
      </c>
      <c r="T119" s="17"/>
    </row>
    <row r="121" spans="1:20" ht="21" customHeight="1">
      <c r="A121" s="1" t="s">
        <v>1498</v>
      </c>
    </row>
    <row r="122" spans="1:20">
      <c r="A122" s="3" t="s">
        <v>546</v>
      </c>
    </row>
    <row r="123" spans="1:20">
      <c r="A123" s="31" t="s">
        <v>1499</v>
      </c>
    </row>
    <row r="124" spans="1:20">
      <c r="A124" s="31" t="s">
        <v>1494</v>
      </c>
    </row>
    <row r="125" spans="1:20">
      <c r="A125" s="31" t="s">
        <v>1316</v>
      </c>
    </row>
    <row r="126" spans="1:20">
      <c r="A126" s="31" t="s">
        <v>1490</v>
      </c>
    </row>
    <row r="127" spans="1:20">
      <c r="A127" s="31" t="s">
        <v>1261</v>
      </c>
    </row>
    <row r="128" spans="1:20">
      <c r="A128" s="3" t="s">
        <v>1495</v>
      </c>
    </row>
    <row r="130" spans="1:20">
      <c r="B130" s="15" t="s">
        <v>153</v>
      </c>
      <c r="C130" s="15" t="s">
        <v>330</v>
      </c>
      <c r="D130" s="15" t="s">
        <v>331</v>
      </c>
      <c r="E130" s="15" t="s">
        <v>332</v>
      </c>
      <c r="F130" s="15" t="s">
        <v>333</v>
      </c>
      <c r="G130" s="15" t="s">
        <v>334</v>
      </c>
      <c r="H130" s="15" t="s">
        <v>335</v>
      </c>
      <c r="I130" s="15" t="s">
        <v>336</v>
      </c>
      <c r="J130" s="15" t="s">
        <v>337</v>
      </c>
      <c r="K130" s="15" t="s">
        <v>318</v>
      </c>
      <c r="L130" s="15" t="s">
        <v>1395</v>
      </c>
      <c r="M130" s="15" t="s">
        <v>1396</v>
      </c>
      <c r="N130" s="15" t="s">
        <v>1397</v>
      </c>
      <c r="O130" s="15" t="s">
        <v>1398</v>
      </c>
      <c r="P130" s="15" t="s">
        <v>1399</v>
      </c>
      <c r="Q130" s="15" t="s">
        <v>1400</v>
      </c>
      <c r="R130" s="15" t="s">
        <v>1401</v>
      </c>
      <c r="S130" s="15" t="s">
        <v>1402</v>
      </c>
    </row>
    <row r="131" spans="1:20">
      <c r="A131" s="4" t="s">
        <v>191</v>
      </c>
      <c r="B131" s="42">
        <f>'Multi'!B940*B$11*'LAFs'!B$270*(1-'Contrib'!B$115)*100/(24*'Input'!$F$60)</f>
        <v>0</v>
      </c>
      <c r="C131" s="42">
        <f>'Multi'!C940*C$11*'LAFs'!C$270*(1-'Contrib'!C$115)*100/(24*'Input'!$F$60)</f>
        <v>0</v>
      </c>
      <c r="D131" s="42">
        <f>'Multi'!D940*D$11*'LAFs'!D$270*(1-'Contrib'!D$115)*100/(24*'Input'!$F$60)</f>
        <v>0</v>
      </c>
      <c r="E131" s="42">
        <f>'Multi'!E940*E$11*'LAFs'!E$270*(1-'Contrib'!E$115)*100/(24*'Input'!$F$60)</f>
        <v>0</v>
      </c>
      <c r="F131" s="42">
        <f>'Multi'!F940*F$11*'LAFs'!F$270*(1-'Contrib'!F$115)*100/(24*'Input'!$F$60)</f>
        <v>0</v>
      </c>
      <c r="G131" s="42">
        <f>'Multi'!G940*G$11*'LAFs'!G$270*(1-'Contrib'!G$115)*100/(24*'Input'!$F$60)</f>
        <v>0</v>
      </c>
      <c r="H131" s="42">
        <f>'Multi'!H940*H$11*'LAFs'!H$270*(1-'Contrib'!H$115)*100/(24*'Input'!$F$60)</f>
        <v>0</v>
      </c>
      <c r="I131" s="42">
        <f>'Multi'!I940*I$11*'LAFs'!I$270*(1-'Contrib'!I$115)*100/(24*'Input'!$F$60)</f>
        <v>0</v>
      </c>
      <c r="J131" s="42">
        <f>'Multi'!J940*J$11*'LAFs'!J$270*(1-'Contrib'!J$115)*100/(24*'Input'!$F$60)</f>
        <v>0</v>
      </c>
      <c r="K131" s="42">
        <f>'Multi'!B940*K$11*'LAFs'!B$270*(1-'Contrib'!K$115)*100/(24*'Input'!$F$60)</f>
        <v>0</v>
      </c>
      <c r="L131" s="42">
        <f>'Multi'!C940*L$11*'LAFs'!C$270*(1-'Contrib'!L$115)*100/(24*'Input'!$F$60)</f>
        <v>0</v>
      </c>
      <c r="M131" s="42">
        <f>'Multi'!D940*M$11*'LAFs'!D$270*(1-'Contrib'!M$115)*100/(24*'Input'!$F$60)</f>
        <v>0</v>
      </c>
      <c r="N131" s="42">
        <f>'Multi'!E940*N$11*'LAFs'!E$270*(1-'Contrib'!N$115)*100/(24*'Input'!$F$60)</f>
        <v>0</v>
      </c>
      <c r="O131" s="42">
        <f>'Multi'!F940*O$11*'LAFs'!F$270*(1-'Contrib'!O$115)*100/(24*'Input'!$F$60)</f>
        <v>0</v>
      </c>
      <c r="P131" s="42">
        <f>'Multi'!G940*P$11*'LAFs'!G$270*(1-'Contrib'!P$115)*100/(24*'Input'!$F$60)</f>
        <v>0</v>
      </c>
      <c r="Q131" s="42">
        <f>'Multi'!H940*Q$11*'LAFs'!H$270*(1-'Contrib'!Q$115)*100/(24*'Input'!$F$60)</f>
        <v>0</v>
      </c>
      <c r="R131" s="42">
        <f>'Multi'!I940*R$11*'LAFs'!I$270*(1-'Contrib'!R$115)*100/(24*'Input'!$F$60)</f>
        <v>0</v>
      </c>
      <c r="S131" s="42">
        <f>'Multi'!J940*S$11*'LAFs'!J$270*(1-'Contrib'!S$115)*100/(24*'Input'!$F$60)</f>
        <v>0</v>
      </c>
      <c r="T131" s="17"/>
    </row>
    <row r="132" spans="1:20">
      <c r="A132" s="4" t="s">
        <v>192</v>
      </c>
      <c r="B132" s="42">
        <f>'Multi'!B941*B$11*'LAFs'!B$271*(1-'Contrib'!B$116)*100/(24*'Input'!$F$60)</f>
        <v>0</v>
      </c>
      <c r="C132" s="42">
        <f>'Multi'!C941*C$11*'LAFs'!C$271*(1-'Contrib'!C$116)*100/(24*'Input'!$F$60)</f>
        <v>0</v>
      </c>
      <c r="D132" s="42">
        <f>'Multi'!D941*D$11*'LAFs'!D$271*(1-'Contrib'!D$116)*100/(24*'Input'!$F$60)</f>
        <v>0</v>
      </c>
      <c r="E132" s="42">
        <f>'Multi'!E941*E$11*'LAFs'!E$271*(1-'Contrib'!E$116)*100/(24*'Input'!$F$60)</f>
        <v>0</v>
      </c>
      <c r="F132" s="42">
        <f>'Multi'!F941*F$11*'LAFs'!F$271*(1-'Contrib'!F$116)*100/(24*'Input'!$F$60)</f>
        <v>0</v>
      </c>
      <c r="G132" s="42">
        <f>'Multi'!G941*G$11*'LAFs'!G$271*(1-'Contrib'!G$116)*100/(24*'Input'!$F$60)</f>
        <v>0</v>
      </c>
      <c r="H132" s="42">
        <f>'Multi'!H941*H$11*'LAFs'!H$271*(1-'Contrib'!H$116)*100/(24*'Input'!$F$60)</f>
        <v>0</v>
      </c>
      <c r="I132" s="42">
        <f>'Multi'!I941*I$11*'LAFs'!I$271*(1-'Contrib'!I$116)*100/(24*'Input'!$F$60)</f>
        <v>0</v>
      </c>
      <c r="J132" s="42">
        <f>'Multi'!J941*J$11*'LAFs'!J$271*(1-'Contrib'!J$116)*100/(24*'Input'!$F$60)</f>
        <v>0</v>
      </c>
      <c r="K132" s="42">
        <f>'Multi'!B941*K$11*'LAFs'!B$271*(1-'Contrib'!K$116)*100/(24*'Input'!$F$60)</f>
        <v>0</v>
      </c>
      <c r="L132" s="42">
        <f>'Multi'!C941*L$11*'LAFs'!C$271*(1-'Contrib'!L$116)*100/(24*'Input'!$F$60)</f>
        <v>0</v>
      </c>
      <c r="M132" s="42">
        <f>'Multi'!D941*M$11*'LAFs'!D$271*(1-'Contrib'!M$116)*100/(24*'Input'!$F$60)</f>
        <v>0</v>
      </c>
      <c r="N132" s="42">
        <f>'Multi'!E941*N$11*'LAFs'!E$271*(1-'Contrib'!N$116)*100/(24*'Input'!$F$60)</f>
        <v>0</v>
      </c>
      <c r="O132" s="42">
        <f>'Multi'!F941*O$11*'LAFs'!F$271*(1-'Contrib'!O$116)*100/(24*'Input'!$F$60)</f>
        <v>0</v>
      </c>
      <c r="P132" s="42">
        <f>'Multi'!G941*P$11*'LAFs'!G$271*(1-'Contrib'!P$116)*100/(24*'Input'!$F$60)</f>
        <v>0</v>
      </c>
      <c r="Q132" s="42">
        <f>'Multi'!H941*Q$11*'LAFs'!H$271*(1-'Contrib'!Q$116)*100/(24*'Input'!$F$60)</f>
        <v>0</v>
      </c>
      <c r="R132" s="42">
        <f>'Multi'!I941*R$11*'LAFs'!I$271*(1-'Contrib'!R$116)*100/(24*'Input'!$F$60)</f>
        <v>0</v>
      </c>
      <c r="S132" s="42">
        <f>'Multi'!J941*S$11*'LAFs'!J$271*(1-'Contrib'!S$116)*100/(24*'Input'!$F$60)</f>
        <v>0</v>
      </c>
      <c r="T132" s="17"/>
    </row>
    <row r="133" spans="1:20">
      <c r="A133" s="4" t="s">
        <v>193</v>
      </c>
      <c r="B133" s="42">
        <f>'Multi'!B942*B$11*'LAFs'!B$272*(1-'Contrib'!B$117)*100/(24*'Input'!$F$60)</f>
        <v>0</v>
      </c>
      <c r="C133" s="42">
        <f>'Multi'!C942*C$11*'LAFs'!C$272*(1-'Contrib'!C$117)*100/(24*'Input'!$F$60)</f>
        <v>0</v>
      </c>
      <c r="D133" s="42">
        <f>'Multi'!D942*D$11*'LAFs'!D$272*(1-'Contrib'!D$117)*100/(24*'Input'!$F$60)</f>
        <v>0</v>
      </c>
      <c r="E133" s="42">
        <f>'Multi'!E942*E$11*'LAFs'!E$272*(1-'Contrib'!E$117)*100/(24*'Input'!$F$60)</f>
        <v>0</v>
      </c>
      <c r="F133" s="42">
        <f>'Multi'!F942*F$11*'LAFs'!F$272*(1-'Contrib'!F$117)*100/(24*'Input'!$F$60)</f>
        <v>0</v>
      </c>
      <c r="G133" s="42">
        <f>'Multi'!G942*G$11*'LAFs'!G$272*(1-'Contrib'!G$117)*100/(24*'Input'!$F$60)</f>
        <v>0</v>
      </c>
      <c r="H133" s="42">
        <f>'Multi'!H942*H$11*'LAFs'!H$272*(1-'Contrib'!H$117)*100/(24*'Input'!$F$60)</f>
        <v>0</v>
      </c>
      <c r="I133" s="42">
        <f>'Multi'!I942*I$11*'LAFs'!I$272*(1-'Contrib'!I$117)*100/(24*'Input'!$F$60)</f>
        <v>0</v>
      </c>
      <c r="J133" s="42">
        <f>'Multi'!J942*J$11*'LAFs'!J$272*(1-'Contrib'!J$117)*100/(24*'Input'!$F$60)</f>
        <v>0</v>
      </c>
      <c r="K133" s="42">
        <f>'Multi'!B942*K$11*'LAFs'!B$272*(1-'Contrib'!K$117)*100/(24*'Input'!$F$60)</f>
        <v>0</v>
      </c>
      <c r="L133" s="42">
        <f>'Multi'!C942*L$11*'LAFs'!C$272*(1-'Contrib'!L$117)*100/(24*'Input'!$F$60)</f>
        <v>0</v>
      </c>
      <c r="M133" s="42">
        <f>'Multi'!D942*M$11*'LAFs'!D$272*(1-'Contrib'!M$117)*100/(24*'Input'!$F$60)</f>
        <v>0</v>
      </c>
      <c r="N133" s="42">
        <f>'Multi'!E942*N$11*'LAFs'!E$272*(1-'Contrib'!N$117)*100/(24*'Input'!$F$60)</f>
        <v>0</v>
      </c>
      <c r="O133" s="42">
        <f>'Multi'!F942*O$11*'LAFs'!F$272*(1-'Contrib'!O$117)*100/(24*'Input'!$F$60)</f>
        <v>0</v>
      </c>
      <c r="P133" s="42">
        <f>'Multi'!G942*P$11*'LAFs'!G$272*(1-'Contrib'!P$117)*100/(24*'Input'!$F$60)</f>
        <v>0</v>
      </c>
      <c r="Q133" s="42">
        <f>'Multi'!H942*Q$11*'LAFs'!H$272*(1-'Contrib'!Q$117)*100/(24*'Input'!$F$60)</f>
        <v>0</v>
      </c>
      <c r="R133" s="42">
        <f>'Multi'!I942*R$11*'LAFs'!I$272*(1-'Contrib'!R$117)*100/(24*'Input'!$F$60)</f>
        <v>0</v>
      </c>
      <c r="S133" s="42">
        <f>'Multi'!J942*S$11*'LAFs'!J$272*(1-'Contrib'!S$117)*100/(24*'Input'!$F$60)</f>
        <v>0</v>
      </c>
      <c r="T133" s="17"/>
    </row>
    <row r="134" spans="1:20">
      <c r="A134" s="4" t="s">
        <v>194</v>
      </c>
      <c r="B134" s="42">
        <f>'Multi'!B943*B$11*'LAFs'!B$273*(1-'Contrib'!B$118)*100/(24*'Input'!$F$60)</f>
        <v>0</v>
      </c>
      <c r="C134" s="42">
        <f>'Multi'!C943*C$11*'LAFs'!C$273*(1-'Contrib'!C$118)*100/(24*'Input'!$F$60)</f>
        <v>0</v>
      </c>
      <c r="D134" s="42">
        <f>'Multi'!D943*D$11*'LAFs'!D$273*(1-'Contrib'!D$118)*100/(24*'Input'!$F$60)</f>
        <v>0</v>
      </c>
      <c r="E134" s="42">
        <f>'Multi'!E943*E$11*'LAFs'!E$273*(1-'Contrib'!E$118)*100/(24*'Input'!$F$60)</f>
        <v>0</v>
      </c>
      <c r="F134" s="42">
        <f>'Multi'!F943*F$11*'LAFs'!F$273*(1-'Contrib'!F$118)*100/(24*'Input'!$F$60)</f>
        <v>0</v>
      </c>
      <c r="G134" s="42">
        <f>'Multi'!G943*G$11*'LAFs'!G$273*(1-'Contrib'!G$118)*100/(24*'Input'!$F$60)</f>
        <v>0</v>
      </c>
      <c r="H134" s="42">
        <f>'Multi'!H943*H$11*'LAFs'!H$273*(1-'Contrib'!H$118)*100/(24*'Input'!$F$60)</f>
        <v>0</v>
      </c>
      <c r="I134" s="42">
        <f>'Multi'!I943*I$11*'LAFs'!I$273*(1-'Contrib'!I$118)*100/(24*'Input'!$F$60)</f>
        <v>0</v>
      </c>
      <c r="J134" s="42">
        <f>'Multi'!J943*J$11*'LAFs'!J$273*(1-'Contrib'!J$118)*100/(24*'Input'!$F$60)</f>
        <v>0</v>
      </c>
      <c r="K134" s="42">
        <f>'Multi'!B943*K$11*'LAFs'!B$273*(1-'Contrib'!K$118)*100/(24*'Input'!$F$60)</f>
        <v>0</v>
      </c>
      <c r="L134" s="42">
        <f>'Multi'!C943*L$11*'LAFs'!C$273*(1-'Contrib'!L$118)*100/(24*'Input'!$F$60)</f>
        <v>0</v>
      </c>
      <c r="M134" s="42">
        <f>'Multi'!D943*M$11*'LAFs'!D$273*(1-'Contrib'!M$118)*100/(24*'Input'!$F$60)</f>
        <v>0</v>
      </c>
      <c r="N134" s="42">
        <f>'Multi'!E943*N$11*'LAFs'!E$273*(1-'Contrib'!N$118)*100/(24*'Input'!$F$60)</f>
        <v>0</v>
      </c>
      <c r="O134" s="42">
        <f>'Multi'!F943*O$11*'LAFs'!F$273*(1-'Contrib'!O$118)*100/(24*'Input'!$F$60)</f>
        <v>0</v>
      </c>
      <c r="P134" s="42">
        <f>'Multi'!G943*P$11*'LAFs'!G$273*(1-'Contrib'!P$118)*100/(24*'Input'!$F$60)</f>
        <v>0</v>
      </c>
      <c r="Q134" s="42">
        <f>'Multi'!H943*Q$11*'LAFs'!H$273*(1-'Contrib'!Q$118)*100/(24*'Input'!$F$60)</f>
        <v>0</v>
      </c>
      <c r="R134" s="42">
        <f>'Multi'!I943*R$11*'LAFs'!I$273*(1-'Contrib'!R$118)*100/(24*'Input'!$F$60)</f>
        <v>0</v>
      </c>
      <c r="S134" s="42">
        <f>'Multi'!J943*S$11*'LAFs'!J$273*(1-'Contrib'!S$118)*100/(24*'Input'!$F$60)</f>
        <v>0</v>
      </c>
      <c r="T134" s="17"/>
    </row>
    <row r="135" spans="1:20">
      <c r="A135" s="4" t="s">
        <v>211</v>
      </c>
      <c r="B135" s="42">
        <f>'Multi'!B944*B$11*'LAFs'!B$274*(1-'Contrib'!B$119)*100/(24*'Input'!$F$60)</f>
        <v>0</v>
      </c>
      <c r="C135" s="42">
        <f>'Multi'!C944*C$11*'LAFs'!C$274*(1-'Contrib'!C$119)*100/(24*'Input'!$F$60)</f>
        <v>0</v>
      </c>
      <c r="D135" s="42">
        <f>'Multi'!D944*D$11*'LAFs'!D$274*(1-'Contrib'!D$119)*100/(24*'Input'!$F$60)</f>
        <v>0</v>
      </c>
      <c r="E135" s="42">
        <f>'Multi'!E944*E$11*'LAFs'!E$274*(1-'Contrib'!E$119)*100/(24*'Input'!$F$60)</f>
        <v>0</v>
      </c>
      <c r="F135" s="42">
        <f>'Multi'!F944*F$11*'LAFs'!F$274*(1-'Contrib'!F$119)*100/(24*'Input'!$F$60)</f>
        <v>0</v>
      </c>
      <c r="G135" s="42">
        <f>'Multi'!G944*G$11*'LAFs'!G$274*(1-'Contrib'!G$119)*100/(24*'Input'!$F$60)</f>
        <v>0</v>
      </c>
      <c r="H135" s="42">
        <f>'Multi'!H944*H$11*'LAFs'!H$274*(1-'Contrib'!H$119)*100/(24*'Input'!$F$60)</f>
        <v>0</v>
      </c>
      <c r="I135" s="42">
        <f>'Multi'!I944*I$11*'LAFs'!I$274*(1-'Contrib'!I$119)*100/(24*'Input'!$F$60)</f>
        <v>0</v>
      </c>
      <c r="J135" s="42">
        <f>'Multi'!J944*J$11*'LAFs'!J$274*(1-'Contrib'!J$119)*100/(24*'Input'!$F$60)</f>
        <v>0</v>
      </c>
      <c r="K135" s="42">
        <f>'Multi'!B944*K$11*'LAFs'!B$274*(1-'Contrib'!K$119)*100/(24*'Input'!$F$60)</f>
        <v>0</v>
      </c>
      <c r="L135" s="42">
        <f>'Multi'!C944*L$11*'LAFs'!C$274*(1-'Contrib'!L$119)*100/(24*'Input'!$F$60)</f>
        <v>0</v>
      </c>
      <c r="M135" s="42">
        <f>'Multi'!D944*M$11*'LAFs'!D$274*(1-'Contrib'!M$119)*100/(24*'Input'!$F$60)</f>
        <v>0</v>
      </c>
      <c r="N135" s="42">
        <f>'Multi'!E944*N$11*'LAFs'!E$274*(1-'Contrib'!N$119)*100/(24*'Input'!$F$60)</f>
        <v>0</v>
      </c>
      <c r="O135" s="42">
        <f>'Multi'!F944*O$11*'LAFs'!F$274*(1-'Contrib'!O$119)*100/(24*'Input'!$F$60)</f>
        <v>0</v>
      </c>
      <c r="P135" s="42">
        <f>'Multi'!G944*P$11*'LAFs'!G$274*(1-'Contrib'!P$119)*100/(24*'Input'!$F$60)</f>
        <v>0</v>
      </c>
      <c r="Q135" s="42">
        <f>'Multi'!H944*Q$11*'LAFs'!H$274*(1-'Contrib'!Q$119)*100/(24*'Input'!$F$60)</f>
        <v>0</v>
      </c>
      <c r="R135" s="42">
        <f>'Multi'!I944*R$11*'LAFs'!I$274*(1-'Contrib'!R$119)*100/(24*'Input'!$F$60)</f>
        <v>0</v>
      </c>
      <c r="S135" s="42">
        <f>'Multi'!J944*S$11*'LAFs'!J$274*(1-'Contrib'!S$119)*100/(24*'Input'!$F$60)</f>
        <v>0</v>
      </c>
      <c r="T135" s="17"/>
    </row>
    <row r="136" spans="1:20">
      <c r="A136" s="4" t="s">
        <v>229</v>
      </c>
      <c r="B136" s="42">
        <f>'Multi'!B945*B$11*'LAFs'!B$279*(1-'Contrib'!B$124)*100/(24*'Input'!$F$60)</f>
        <v>0</v>
      </c>
      <c r="C136" s="42">
        <f>'Multi'!C945*C$11*'LAFs'!C$279*(1-'Contrib'!C$124)*100/(24*'Input'!$F$60)</f>
        <v>0</v>
      </c>
      <c r="D136" s="42">
        <f>'Multi'!D945*D$11*'LAFs'!D$279*(1-'Contrib'!D$124)*100/(24*'Input'!$F$60)</f>
        <v>0</v>
      </c>
      <c r="E136" s="42">
        <f>'Multi'!E945*E$11*'LAFs'!E$279*(1-'Contrib'!E$124)*100/(24*'Input'!$F$60)</f>
        <v>0</v>
      </c>
      <c r="F136" s="42">
        <f>'Multi'!F945*F$11*'LAFs'!F$279*(1-'Contrib'!F$124)*100/(24*'Input'!$F$60)</f>
        <v>0</v>
      </c>
      <c r="G136" s="42">
        <f>'Multi'!G945*G$11*'LAFs'!G$279*(1-'Contrib'!G$124)*100/(24*'Input'!$F$60)</f>
        <v>0</v>
      </c>
      <c r="H136" s="42">
        <f>'Multi'!H945*H$11*'LAFs'!H$279*(1-'Contrib'!H$124)*100/(24*'Input'!$F$60)</f>
        <v>0</v>
      </c>
      <c r="I136" s="42">
        <f>'Multi'!I945*I$11*'LAFs'!I$279*(1-'Contrib'!I$124)*100/(24*'Input'!$F$60)</f>
        <v>0</v>
      </c>
      <c r="J136" s="42">
        <f>'Multi'!J945*J$11*'LAFs'!J$279*(1-'Contrib'!J$124)*100/(24*'Input'!$F$60)</f>
        <v>0</v>
      </c>
      <c r="K136" s="42">
        <f>'Multi'!B945*K$11*'LAFs'!B$279*(1-'Contrib'!K$124)*100/(24*'Input'!$F$60)</f>
        <v>0</v>
      </c>
      <c r="L136" s="42">
        <f>'Multi'!C945*L$11*'LAFs'!C$279*(1-'Contrib'!L$124)*100/(24*'Input'!$F$60)</f>
        <v>0</v>
      </c>
      <c r="M136" s="42">
        <f>'Multi'!D945*M$11*'LAFs'!D$279*(1-'Contrib'!M$124)*100/(24*'Input'!$F$60)</f>
        <v>0</v>
      </c>
      <c r="N136" s="42">
        <f>'Multi'!E945*N$11*'LAFs'!E$279*(1-'Contrib'!N$124)*100/(24*'Input'!$F$60)</f>
        <v>0</v>
      </c>
      <c r="O136" s="42">
        <f>'Multi'!F945*O$11*'LAFs'!F$279*(1-'Contrib'!O$124)*100/(24*'Input'!$F$60)</f>
        <v>0</v>
      </c>
      <c r="P136" s="42">
        <f>'Multi'!G945*P$11*'LAFs'!G$279*(1-'Contrib'!P$124)*100/(24*'Input'!$F$60)</f>
        <v>0</v>
      </c>
      <c r="Q136" s="42">
        <f>'Multi'!H945*Q$11*'LAFs'!H$279*(1-'Contrib'!Q$124)*100/(24*'Input'!$F$60)</f>
        <v>0</v>
      </c>
      <c r="R136" s="42">
        <f>'Multi'!I945*R$11*'LAFs'!I$279*(1-'Contrib'!R$124)*100/(24*'Input'!$F$60)</f>
        <v>0</v>
      </c>
      <c r="S136" s="42">
        <f>'Multi'!J945*S$11*'LAFs'!J$279*(1-'Contrib'!S$124)*100/(24*'Input'!$F$60)</f>
        <v>0</v>
      </c>
      <c r="T136" s="17"/>
    </row>
    <row r="137" spans="1:20">
      <c r="A137" s="4" t="s">
        <v>199</v>
      </c>
      <c r="B137" s="42">
        <f>'Multi'!B946*B$11*'LAFs'!B$284*(1-'Contrib'!B$129)*100/(24*'Input'!$F$60)</f>
        <v>0</v>
      </c>
      <c r="C137" s="42">
        <f>'Multi'!C946*C$11*'LAFs'!C$284*(1-'Contrib'!C$129)*100/(24*'Input'!$F$60)</f>
        <v>0</v>
      </c>
      <c r="D137" s="42">
        <f>'Multi'!D946*D$11*'LAFs'!D$284*(1-'Contrib'!D$129)*100/(24*'Input'!$F$60)</f>
        <v>0</v>
      </c>
      <c r="E137" s="42">
        <f>'Multi'!E946*E$11*'LAFs'!E$284*(1-'Contrib'!E$129)*100/(24*'Input'!$F$60)</f>
        <v>0</v>
      </c>
      <c r="F137" s="42">
        <f>'Multi'!F946*F$11*'LAFs'!F$284*(1-'Contrib'!F$129)*100/(24*'Input'!$F$60)</f>
        <v>0</v>
      </c>
      <c r="G137" s="42">
        <f>'Multi'!G946*G$11*'LAFs'!G$284*(1-'Contrib'!G$129)*100/(24*'Input'!$F$60)</f>
        <v>0</v>
      </c>
      <c r="H137" s="42">
        <f>'Multi'!H946*H$11*'LAFs'!H$284*(1-'Contrib'!H$129)*100/(24*'Input'!$F$60)</f>
        <v>0</v>
      </c>
      <c r="I137" s="42">
        <f>'Multi'!I946*I$11*'LAFs'!I$284*(1-'Contrib'!I$129)*100/(24*'Input'!$F$60)</f>
        <v>0</v>
      </c>
      <c r="J137" s="42">
        <f>'Multi'!J946*J$11*'LAFs'!J$284*(1-'Contrib'!J$129)*100/(24*'Input'!$F$60)</f>
        <v>0</v>
      </c>
      <c r="K137" s="42">
        <f>'Multi'!B946*K$11*'LAFs'!B$284*(1-'Contrib'!K$129)*100/(24*'Input'!$F$60)</f>
        <v>0</v>
      </c>
      <c r="L137" s="42">
        <f>'Multi'!C946*L$11*'LAFs'!C$284*(1-'Contrib'!L$129)*100/(24*'Input'!$F$60)</f>
        <v>0</v>
      </c>
      <c r="M137" s="42">
        <f>'Multi'!D946*M$11*'LAFs'!D$284*(1-'Contrib'!M$129)*100/(24*'Input'!$F$60)</f>
        <v>0</v>
      </c>
      <c r="N137" s="42">
        <f>'Multi'!E946*N$11*'LAFs'!E$284*(1-'Contrib'!N$129)*100/(24*'Input'!$F$60)</f>
        <v>0</v>
      </c>
      <c r="O137" s="42">
        <f>'Multi'!F946*O$11*'LAFs'!F$284*(1-'Contrib'!O$129)*100/(24*'Input'!$F$60)</f>
        <v>0</v>
      </c>
      <c r="P137" s="42">
        <f>'Multi'!G946*P$11*'LAFs'!G$284*(1-'Contrib'!P$129)*100/(24*'Input'!$F$60)</f>
        <v>0</v>
      </c>
      <c r="Q137" s="42">
        <f>'Multi'!H946*Q$11*'LAFs'!H$284*(1-'Contrib'!Q$129)*100/(24*'Input'!$F$60)</f>
        <v>0</v>
      </c>
      <c r="R137" s="42">
        <f>'Multi'!I946*R$11*'LAFs'!I$284*(1-'Contrib'!R$129)*100/(24*'Input'!$F$60)</f>
        <v>0</v>
      </c>
      <c r="S137" s="42">
        <f>'Multi'!J946*S$11*'LAFs'!J$284*(1-'Contrib'!S$129)*100/(24*'Input'!$F$60)</f>
        <v>0</v>
      </c>
      <c r="T137" s="17"/>
    </row>
    <row r="138" spans="1:20">
      <c r="A138" s="4" t="s">
        <v>200</v>
      </c>
      <c r="B138" s="42">
        <f>'Multi'!B947*B$11*'LAFs'!B$285*(1-'Contrib'!B$130)*100/(24*'Input'!$F$60)</f>
        <v>0</v>
      </c>
      <c r="C138" s="42">
        <f>'Multi'!C947*C$11*'LAFs'!C$285*(1-'Contrib'!C$130)*100/(24*'Input'!$F$60)</f>
        <v>0</v>
      </c>
      <c r="D138" s="42">
        <f>'Multi'!D947*D$11*'LAFs'!D$285*(1-'Contrib'!D$130)*100/(24*'Input'!$F$60)</f>
        <v>0</v>
      </c>
      <c r="E138" s="42">
        <f>'Multi'!E947*E$11*'LAFs'!E$285*(1-'Contrib'!E$130)*100/(24*'Input'!$F$60)</f>
        <v>0</v>
      </c>
      <c r="F138" s="42">
        <f>'Multi'!F947*F$11*'LAFs'!F$285*(1-'Contrib'!F$130)*100/(24*'Input'!$F$60)</f>
        <v>0</v>
      </c>
      <c r="G138" s="42">
        <f>'Multi'!G947*G$11*'LAFs'!G$285*(1-'Contrib'!G$130)*100/(24*'Input'!$F$60)</f>
        <v>0</v>
      </c>
      <c r="H138" s="42">
        <f>'Multi'!H947*H$11*'LAFs'!H$285*(1-'Contrib'!H$130)*100/(24*'Input'!$F$60)</f>
        <v>0</v>
      </c>
      <c r="I138" s="42">
        <f>'Multi'!I947*I$11*'LAFs'!I$285*(1-'Contrib'!I$130)*100/(24*'Input'!$F$60)</f>
        <v>0</v>
      </c>
      <c r="J138" s="42">
        <f>'Multi'!J947*J$11*'LAFs'!J$285*(1-'Contrib'!J$130)*100/(24*'Input'!$F$60)</f>
        <v>0</v>
      </c>
      <c r="K138" s="42">
        <f>'Multi'!B947*K$11*'LAFs'!B$285*(1-'Contrib'!K$130)*100/(24*'Input'!$F$60)</f>
        <v>0</v>
      </c>
      <c r="L138" s="42">
        <f>'Multi'!C947*L$11*'LAFs'!C$285*(1-'Contrib'!L$130)*100/(24*'Input'!$F$60)</f>
        <v>0</v>
      </c>
      <c r="M138" s="42">
        <f>'Multi'!D947*M$11*'LAFs'!D$285*(1-'Contrib'!M$130)*100/(24*'Input'!$F$60)</f>
        <v>0</v>
      </c>
      <c r="N138" s="42">
        <f>'Multi'!E947*N$11*'LAFs'!E$285*(1-'Contrib'!N$130)*100/(24*'Input'!$F$60)</f>
        <v>0</v>
      </c>
      <c r="O138" s="42">
        <f>'Multi'!F947*O$11*'LAFs'!F$285*(1-'Contrib'!O$130)*100/(24*'Input'!$F$60)</f>
        <v>0</v>
      </c>
      <c r="P138" s="42">
        <f>'Multi'!G947*P$11*'LAFs'!G$285*(1-'Contrib'!P$130)*100/(24*'Input'!$F$60)</f>
        <v>0</v>
      </c>
      <c r="Q138" s="42">
        <f>'Multi'!H947*Q$11*'LAFs'!H$285*(1-'Contrib'!Q$130)*100/(24*'Input'!$F$60)</f>
        <v>0</v>
      </c>
      <c r="R138" s="42">
        <f>'Multi'!I947*R$11*'LAFs'!I$285*(1-'Contrib'!R$130)*100/(24*'Input'!$F$60)</f>
        <v>0</v>
      </c>
      <c r="S138" s="42">
        <f>'Multi'!J947*S$11*'LAFs'!J$285*(1-'Contrib'!S$130)*100/(24*'Input'!$F$60)</f>
        <v>0</v>
      </c>
      <c r="T138" s="17"/>
    </row>
    <row r="139" spans="1:20">
      <c r="A139" s="4" t="s">
        <v>203</v>
      </c>
      <c r="B139" s="42">
        <f>'Multi'!B948*B$11*'LAFs'!B$288*(1-'Contrib'!B$133)*100/(24*'Input'!$F$60)</f>
        <v>0</v>
      </c>
      <c r="C139" s="42">
        <f>'Multi'!C948*C$11*'LAFs'!C$288*(1-'Contrib'!C$133)*100/(24*'Input'!$F$60)</f>
        <v>0</v>
      </c>
      <c r="D139" s="42">
        <f>'Multi'!D948*D$11*'LAFs'!D$288*(1-'Contrib'!D$133)*100/(24*'Input'!$F$60)</f>
        <v>0</v>
      </c>
      <c r="E139" s="42">
        <f>'Multi'!E948*E$11*'LAFs'!E$288*(1-'Contrib'!E$133)*100/(24*'Input'!$F$60)</f>
        <v>0</v>
      </c>
      <c r="F139" s="42">
        <f>'Multi'!F948*F$11*'LAFs'!F$288*(1-'Contrib'!F$133)*100/(24*'Input'!$F$60)</f>
        <v>0</v>
      </c>
      <c r="G139" s="42">
        <f>'Multi'!G948*G$11*'LAFs'!G$288*(1-'Contrib'!G$133)*100/(24*'Input'!$F$60)</f>
        <v>0</v>
      </c>
      <c r="H139" s="42">
        <f>'Multi'!H948*H$11*'LAFs'!H$288*(1-'Contrib'!H$133)*100/(24*'Input'!$F$60)</f>
        <v>0</v>
      </c>
      <c r="I139" s="42">
        <f>'Multi'!I948*I$11*'LAFs'!I$288*(1-'Contrib'!I$133)*100/(24*'Input'!$F$60)</f>
        <v>0</v>
      </c>
      <c r="J139" s="42">
        <f>'Multi'!J948*J$11*'LAFs'!J$288*(1-'Contrib'!J$133)*100/(24*'Input'!$F$60)</f>
        <v>0</v>
      </c>
      <c r="K139" s="42">
        <f>'Multi'!B948*K$11*'LAFs'!B$288*(1-'Contrib'!K$133)*100/(24*'Input'!$F$60)</f>
        <v>0</v>
      </c>
      <c r="L139" s="42">
        <f>'Multi'!C948*L$11*'LAFs'!C$288*(1-'Contrib'!L$133)*100/(24*'Input'!$F$60)</f>
        <v>0</v>
      </c>
      <c r="M139" s="42">
        <f>'Multi'!D948*M$11*'LAFs'!D$288*(1-'Contrib'!M$133)*100/(24*'Input'!$F$60)</f>
        <v>0</v>
      </c>
      <c r="N139" s="42">
        <f>'Multi'!E948*N$11*'LAFs'!E$288*(1-'Contrib'!N$133)*100/(24*'Input'!$F$60)</f>
        <v>0</v>
      </c>
      <c r="O139" s="42">
        <f>'Multi'!F948*O$11*'LAFs'!F$288*(1-'Contrib'!O$133)*100/(24*'Input'!$F$60)</f>
        <v>0</v>
      </c>
      <c r="P139" s="42">
        <f>'Multi'!G948*P$11*'LAFs'!G$288*(1-'Contrib'!P$133)*100/(24*'Input'!$F$60)</f>
        <v>0</v>
      </c>
      <c r="Q139" s="42">
        <f>'Multi'!H948*Q$11*'LAFs'!H$288*(1-'Contrib'!Q$133)*100/(24*'Input'!$F$60)</f>
        <v>0</v>
      </c>
      <c r="R139" s="42">
        <f>'Multi'!I948*R$11*'LAFs'!I$288*(1-'Contrib'!R$133)*100/(24*'Input'!$F$60)</f>
        <v>0</v>
      </c>
      <c r="S139" s="42">
        <f>'Multi'!J948*S$11*'LAFs'!J$288*(1-'Contrib'!S$133)*100/(24*'Input'!$F$60)</f>
        <v>0</v>
      </c>
      <c r="T139" s="17"/>
    </row>
    <row r="140" spans="1:20">
      <c r="A140" s="4" t="s">
        <v>204</v>
      </c>
      <c r="B140" s="42">
        <f>'Multi'!B949*B$11*'LAFs'!B$289*(1-'Contrib'!B$134)*100/(24*'Input'!$F$60)</f>
        <v>0</v>
      </c>
      <c r="C140" s="42">
        <f>'Multi'!C949*C$11*'LAFs'!C$289*(1-'Contrib'!C$134)*100/(24*'Input'!$F$60)</f>
        <v>0</v>
      </c>
      <c r="D140" s="42">
        <f>'Multi'!D949*D$11*'LAFs'!D$289*(1-'Contrib'!D$134)*100/(24*'Input'!$F$60)</f>
        <v>0</v>
      </c>
      <c r="E140" s="42">
        <f>'Multi'!E949*E$11*'LAFs'!E$289*(1-'Contrib'!E$134)*100/(24*'Input'!$F$60)</f>
        <v>0</v>
      </c>
      <c r="F140" s="42">
        <f>'Multi'!F949*F$11*'LAFs'!F$289*(1-'Contrib'!F$134)*100/(24*'Input'!$F$60)</f>
        <v>0</v>
      </c>
      <c r="G140" s="42">
        <f>'Multi'!G949*G$11*'LAFs'!G$289*(1-'Contrib'!G$134)*100/(24*'Input'!$F$60)</f>
        <v>0</v>
      </c>
      <c r="H140" s="42">
        <f>'Multi'!H949*H$11*'LAFs'!H$289*(1-'Contrib'!H$134)*100/(24*'Input'!$F$60)</f>
        <v>0</v>
      </c>
      <c r="I140" s="42">
        <f>'Multi'!I949*I$11*'LAFs'!I$289*(1-'Contrib'!I$134)*100/(24*'Input'!$F$60)</f>
        <v>0</v>
      </c>
      <c r="J140" s="42">
        <f>'Multi'!J949*J$11*'LAFs'!J$289*(1-'Contrib'!J$134)*100/(24*'Input'!$F$60)</f>
        <v>0</v>
      </c>
      <c r="K140" s="42">
        <f>'Multi'!B949*K$11*'LAFs'!B$289*(1-'Contrib'!K$134)*100/(24*'Input'!$F$60)</f>
        <v>0</v>
      </c>
      <c r="L140" s="42">
        <f>'Multi'!C949*L$11*'LAFs'!C$289*(1-'Contrib'!L$134)*100/(24*'Input'!$F$60)</f>
        <v>0</v>
      </c>
      <c r="M140" s="42">
        <f>'Multi'!D949*M$11*'LAFs'!D$289*(1-'Contrib'!M$134)*100/(24*'Input'!$F$60)</f>
        <v>0</v>
      </c>
      <c r="N140" s="42">
        <f>'Multi'!E949*N$11*'LAFs'!E$289*(1-'Contrib'!N$134)*100/(24*'Input'!$F$60)</f>
        <v>0</v>
      </c>
      <c r="O140" s="42">
        <f>'Multi'!F949*O$11*'LAFs'!F$289*(1-'Contrib'!O$134)*100/(24*'Input'!$F$60)</f>
        <v>0</v>
      </c>
      <c r="P140" s="42">
        <f>'Multi'!G949*P$11*'LAFs'!G$289*(1-'Contrib'!P$134)*100/(24*'Input'!$F$60)</f>
        <v>0</v>
      </c>
      <c r="Q140" s="42">
        <f>'Multi'!H949*Q$11*'LAFs'!H$289*(1-'Contrib'!Q$134)*100/(24*'Input'!$F$60)</f>
        <v>0</v>
      </c>
      <c r="R140" s="42">
        <f>'Multi'!I949*R$11*'LAFs'!I$289*(1-'Contrib'!R$134)*100/(24*'Input'!$F$60)</f>
        <v>0</v>
      </c>
      <c r="S140" s="42">
        <f>'Multi'!J949*S$11*'LAFs'!J$289*(1-'Contrib'!S$134)*100/(24*'Input'!$F$60)</f>
        <v>0</v>
      </c>
      <c r="T140" s="17"/>
    </row>
    <row r="141" spans="1:20">
      <c r="A141" s="4" t="s">
        <v>214</v>
      </c>
      <c r="B141" s="42">
        <f>'Multi'!B950*B$11*'LAFs'!B$292*(1-'Contrib'!B$137)*100/(24*'Input'!$F$60)</f>
        <v>0</v>
      </c>
      <c r="C141" s="42">
        <f>'Multi'!C950*C$11*'LAFs'!C$292*(1-'Contrib'!C$137)*100/(24*'Input'!$F$60)</f>
        <v>0</v>
      </c>
      <c r="D141" s="42">
        <f>'Multi'!D950*D$11*'LAFs'!D$292*(1-'Contrib'!D$137)*100/(24*'Input'!$F$60)</f>
        <v>0</v>
      </c>
      <c r="E141" s="42">
        <f>'Multi'!E950*E$11*'LAFs'!E$292*(1-'Contrib'!E$137)*100/(24*'Input'!$F$60)</f>
        <v>0</v>
      </c>
      <c r="F141" s="42">
        <f>'Multi'!F950*F$11*'LAFs'!F$292*(1-'Contrib'!F$137)*100/(24*'Input'!$F$60)</f>
        <v>0</v>
      </c>
      <c r="G141" s="42">
        <f>'Multi'!G950*G$11*'LAFs'!G$292*(1-'Contrib'!G$137)*100/(24*'Input'!$F$60)</f>
        <v>0</v>
      </c>
      <c r="H141" s="42">
        <f>'Multi'!H950*H$11*'LAFs'!H$292*(1-'Contrib'!H$137)*100/(24*'Input'!$F$60)</f>
        <v>0</v>
      </c>
      <c r="I141" s="42">
        <f>'Multi'!I950*I$11*'LAFs'!I$292*(1-'Contrib'!I$137)*100/(24*'Input'!$F$60)</f>
        <v>0</v>
      </c>
      <c r="J141" s="42">
        <f>'Multi'!J950*J$11*'LAFs'!J$292*(1-'Contrib'!J$137)*100/(24*'Input'!$F$60)</f>
        <v>0</v>
      </c>
      <c r="K141" s="42">
        <f>'Multi'!B950*K$11*'LAFs'!B$292*(1-'Contrib'!K$137)*100/(24*'Input'!$F$60)</f>
        <v>0</v>
      </c>
      <c r="L141" s="42">
        <f>'Multi'!C950*L$11*'LAFs'!C$292*(1-'Contrib'!L$137)*100/(24*'Input'!$F$60)</f>
        <v>0</v>
      </c>
      <c r="M141" s="42">
        <f>'Multi'!D950*M$11*'LAFs'!D$292*(1-'Contrib'!M$137)*100/(24*'Input'!$F$60)</f>
        <v>0</v>
      </c>
      <c r="N141" s="42">
        <f>'Multi'!E950*N$11*'LAFs'!E$292*(1-'Contrib'!N$137)*100/(24*'Input'!$F$60)</f>
        <v>0</v>
      </c>
      <c r="O141" s="42">
        <f>'Multi'!F950*O$11*'LAFs'!F$292*(1-'Contrib'!O$137)*100/(24*'Input'!$F$60)</f>
        <v>0</v>
      </c>
      <c r="P141" s="42">
        <f>'Multi'!G950*P$11*'LAFs'!G$292*(1-'Contrib'!P$137)*100/(24*'Input'!$F$60)</f>
        <v>0</v>
      </c>
      <c r="Q141" s="42">
        <f>'Multi'!H950*Q$11*'LAFs'!H$292*(1-'Contrib'!Q$137)*100/(24*'Input'!$F$60)</f>
        <v>0</v>
      </c>
      <c r="R141" s="42">
        <f>'Multi'!I950*R$11*'LAFs'!I$292*(1-'Contrib'!R$137)*100/(24*'Input'!$F$60)</f>
        <v>0</v>
      </c>
      <c r="S141" s="42">
        <f>'Multi'!J950*S$11*'LAFs'!J$292*(1-'Contrib'!S$137)*100/(24*'Input'!$F$60)</f>
        <v>0</v>
      </c>
      <c r="T141" s="17"/>
    </row>
    <row r="142" spans="1:20">
      <c r="A142" s="4" t="s">
        <v>215</v>
      </c>
      <c r="B142" s="42">
        <f>'Multi'!B951*B$11*'LAFs'!B$293*(1-'Contrib'!B$138)*100/(24*'Input'!$F$60)</f>
        <v>0</v>
      </c>
      <c r="C142" s="42">
        <f>'Multi'!C951*C$11*'LAFs'!C$293*(1-'Contrib'!C$138)*100/(24*'Input'!$F$60)</f>
        <v>0</v>
      </c>
      <c r="D142" s="42">
        <f>'Multi'!D951*D$11*'LAFs'!D$293*(1-'Contrib'!D$138)*100/(24*'Input'!$F$60)</f>
        <v>0</v>
      </c>
      <c r="E142" s="42">
        <f>'Multi'!E951*E$11*'LAFs'!E$293*(1-'Contrib'!E$138)*100/(24*'Input'!$F$60)</f>
        <v>0</v>
      </c>
      <c r="F142" s="42">
        <f>'Multi'!F951*F$11*'LAFs'!F$293*(1-'Contrib'!F$138)*100/(24*'Input'!$F$60)</f>
        <v>0</v>
      </c>
      <c r="G142" s="42">
        <f>'Multi'!G951*G$11*'LAFs'!G$293*(1-'Contrib'!G$138)*100/(24*'Input'!$F$60)</f>
        <v>0</v>
      </c>
      <c r="H142" s="42">
        <f>'Multi'!H951*H$11*'LAFs'!H$293*(1-'Contrib'!H$138)*100/(24*'Input'!$F$60)</f>
        <v>0</v>
      </c>
      <c r="I142" s="42">
        <f>'Multi'!I951*I$11*'LAFs'!I$293*(1-'Contrib'!I$138)*100/(24*'Input'!$F$60)</f>
        <v>0</v>
      </c>
      <c r="J142" s="42">
        <f>'Multi'!J951*J$11*'LAFs'!J$293*(1-'Contrib'!J$138)*100/(24*'Input'!$F$60)</f>
        <v>0</v>
      </c>
      <c r="K142" s="42">
        <f>'Multi'!B951*K$11*'LAFs'!B$293*(1-'Contrib'!K$138)*100/(24*'Input'!$F$60)</f>
        <v>0</v>
      </c>
      <c r="L142" s="42">
        <f>'Multi'!C951*L$11*'LAFs'!C$293*(1-'Contrib'!L$138)*100/(24*'Input'!$F$60)</f>
        <v>0</v>
      </c>
      <c r="M142" s="42">
        <f>'Multi'!D951*M$11*'LAFs'!D$293*(1-'Contrib'!M$138)*100/(24*'Input'!$F$60)</f>
        <v>0</v>
      </c>
      <c r="N142" s="42">
        <f>'Multi'!E951*N$11*'LAFs'!E$293*(1-'Contrib'!N$138)*100/(24*'Input'!$F$60)</f>
        <v>0</v>
      </c>
      <c r="O142" s="42">
        <f>'Multi'!F951*O$11*'LAFs'!F$293*(1-'Contrib'!O$138)*100/(24*'Input'!$F$60)</f>
        <v>0</v>
      </c>
      <c r="P142" s="42">
        <f>'Multi'!G951*P$11*'LAFs'!G$293*(1-'Contrib'!P$138)*100/(24*'Input'!$F$60)</f>
        <v>0</v>
      </c>
      <c r="Q142" s="42">
        <f>'Multi'!H951*Q$11*'LAFs'!H$293*(1-'Contrib'!Q$138)*100/(24*'Input'!$F$60)</f>
        <v>0</v>
      </c>
      <c r="R142" s="42">
        <f>'Multi'!I951*R$11*'LAFs'!I$293*(1-'Contrib'!R$138)*100/(24*'Input'!$F$60)</f>
        <v>0</v>
      </c>
      <c r="S142" s="42">
        <f>'Multi'!J951*S$11*'LAFs'!J$293*(1-'Contrib'!S$138)*100/(24*'Input'!$F$60)</f>
        <v>0</v>
      </c>
      <c r="T142" s="17"/>
    </row>
  </sheetData>
  <sheetProtection sheet="1" objects="1" scenarios="1"/>
  <hyperlinks>
    <hyperlink ref="A6" location="'DRM'!B129" display="x1 = 2309. Network model annuity by simultaneous maximum load for each network level (£/kW/year)"/>
    <hyperlink ref="A7" location="'Otex'!B107" display="x2 = 2910. Unit operating expenditure based on simultaneous maximum load (£/kW/year)"/>
    <hyperlink ref="A15" location="'Yard'!B10" display="x1 = 3101. Unit cost at each level, £/kW/year (relative to system simultaneous maximum load)"/>
    <hyperlink ref="A16" location="'Loads'!B45" display="x2 = 2502. Load coefficient"/>
    <hyperlink ref="A17" location="'LAFs'!B260" display="x3 = 2212. Loss adjustment factors between end user meter reading and each network level, scaled by network use"/>
    <hyperlink ref="A18" location="'Contrib'!B105" display="x4 = 3004. Proportion of annual charge covered by contributions (for all charging levels)"/>
    <hyperlink ref="A19" location="'Input'!F59" display="x5 = 1010. Days in the charging year (in Financial and general assumptions)"/>
    <hyperlink ref="A59" location="'Multi'!B881" display="x1 = 2660. Unit rate 1 pseudo load coefficient by network level (combined)"/>
    <hyperlink ref="A60" location="'Yard'!B10" display="x2 = 3101. Unit cost at each level, £/kW/year (relative to system simultaneous maximum load)"/>
    <hyperlink ref="A61" location="'LAFs'!B260" display="x3 = 2212. Loss adjustment factors between end user meter reading and each network level, scaled by network use"/>
    <hyperlink ref="A62" location="'Contrib'!B105" display="x4 = 3004. Proportion of annual charge covered by contributions (for all charging levels)"/>
    <hyperlink ref="A63" location="'Input'!F59" display="x5 = 1010. Days in the charging year (in Financial and general assumptions)"/>
    <hyperlink ref="A95" location="'Multi'!B914" display="x1 = 2661. Unit rate 2 pseudo load coefficient by network level (combined)"/>
    <hyperlink ref="A96" location="'Yard'!B10" display="x2 = 3101. Unit cost at each level, £/kW/year (relative to system simultaneous maximum load)"/>
    <hyperlink ref="A97" location="'LAFs'!B260" display="x3 = 2212. Loss adjustment factors between end user meter reading and each network level, scaled by network use"/>
    <hyperlink ref="A98" location="'Contrib'!B105" display="x4 = 3004. Proportion of annual charge covered by contributions (for all charging levels)"/>
    <hyperlink ref="A99" location="'Input'!F59" display="x5 = 1010. Days in the charging year (in Financial and general assumptions)"/>
    <hyperlink ref="A123" location="'Multi'!B939" display="x1 = 2662. Unit rate 3 pseudo load coefficient by network level (combined)"/>
    <hyperlink ref="A124" location="'Yard'!B10" display="x2 = 3101. Unit cost at each level, £/kW/year (relative to system simultaneous maximum load)"/>
    <hyperlink ref="A125" location="'LAFs'!B260" display="x3 = 2212. Loss adjustment factors between end user meter reading and each network level, scaled by network use"/>
    <hyperlink ref="A126" location="'Contrib'!B105" display="x4 = 3004. Proportion of annual charge covered by contributions (for all charging levels)"/>
    <hyperlink ref="A127" location="'Input'!F59" display="x5 = 1010. Days in the charging year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6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 ht="21" customHeight="1">
      <c r="A1" s="1">
        <f>"Allocation to standing charges for "&amp;'Input'!B7&amp;" in "&amp;'Input'!C7&amp;" ("&amp;'Input'!D7&amp;")"</f>
        <v>0</v>
      </c>
    </row>
    <row r="2" spans="1:20">
      <c r="A2" s="3" t="s">
        <v>1500</v>
      </c>
    </row>
    <row r="4" spans="1:20" ht="21" customHeight="1">
      <c r="A4" s="1" t="s">
        <v>1501</v>
      </c>
    </row>
    <row r="5" spans="1:20">
      <c r="A5" s="3" t="s">
        <v>546</v>
      </c>
    </row>
    <row r="6" spans="1:20">
      <c r="A6" s="31" t="s">
        <v>1489</v>
      </c>
    </row>
    <row r="7" spans="1:20">
      <c r="A7" s="31" t="s">
        <v>1502</v>
      </c>
    </row>
    <row r="8" spans="1:20">
      <c r="A8" s="3" t="s">
        <v>1503</v>
      </c>
    </row>
    <row r="10" spans="1:20">
      <c r="B10" s="15" t="s">
        <v>153</v>
      </c>
      <c r="C10" s="15" t="s">
        <v>330</v>
      </c>
      <c r="D10" s="15" t="s">
        <v>331</v>
      </c>
      <c r="E10" s="15" t="s">
        <v>332</v>
      </c>
      <c r="F10" s="15" t="s">
        <v>333</v>
      </c>
      <c r="G10" s="15" t="s">
        <v>334</v>
      </c>
      <c r="H10" s="15" t="s">
        <v>335</v>
      </c>
      <c r="I10" s="15" t="s">
        <v>336</v>
      </c>
      <c r="J10" s="15" t="s">
        <v>337</v>
      </c>
      <c r="K10" s="15" t="s">
        <v>318</v>
      </c>
      <c r="L10" s="15" t="s">
        <v>1395</v>
      </c>
      <c r="M10" s="15" t="s">
        <v>1396</v>
      </c>
      <c r="N10" s="15" t="s">
        <v>1397</v>
      </c>
      <c r="O10" s="15" t="s">
        <v>1398</v>
      </c>
      <c r="P10" s="15" t="s">
        <v>1399</v>
      </c>
      <c r="Q10" s="15" t="s">
        <v>1400</v>
      </c>
      <c r="R10" s="15" t="s">
        <v>1401</v>
      </c>
      <c r="S10" s="15" t="s">
        <v>1402</v>
      </c>
    </row>
    <row r="11" spans="1:20">
      <c r="A11" s="4" t="s">
        <v>1504</v>
      </c>
      <c r="B11" s="42">
        <f>'Yard'!B11/(1+'AMD'!B203)</f>
        <v>0</v>
      </c>
      <c r="C11" s="42">
        <f>'Yard'!C11/(1+'AMD'!C203)</f>
        <v>0</v>
      </c>
      <c r="D11" s="42">
        <f>'Yard'!D11/(1+'AMD'!D203)</f>
        <v>0</v>
      </c>
      <c r="E11" s="42">
        <f>'Yard'!E11/(1+'AMD'!E203)</f>
        <v>0</v>
      </c>
      <c r="F11" s="42">
        <f>'Yard'!F11/(1+'AMD'!F203)</f>
        <v>0</v>
      </c>
      <c r="G11" s="42">
        <f>'Yard'!G11/(1+'AMD'!G203)</f>
        <v>0</v>
      </c>
      <c r="H11" s="42">
        <f>'Yard'!H11/(1+'AMD'!H203)</f>
        <v>0</v>
      </c>
      <c r="I11" s="42">
        <f>'Yard'!I11/(1+'AMD'!I203)</f>
        <v>0</v>
      </c>
      <c r="J11" s="42">
        <f>'Yard'!J11/(1+'AMD'!J203)</f>
        <v>0</v>
      </c>
      <c r="K11" s="42">
        <f>'Yard'!K11/(1+'AMD'!B203)</f>
        <v>0</v>
      </c>
      <c r="L11" s="42">
        <f>'Yard'!L11/(1+'AMD'!C203)</f>
        <v>0</v>
      </c>
      <c r="M11" s="42">
        <f>'Yard'!M11/(1+'AMD'!D203)</f>
        <v>0</v>
      </c>
      <c r="N11" s="42">
        <f>'Yard'!N11/(1+'AMD'!E203)</f>
        <v>0</v>
      </c>
      <c r="O11" s="42">
        <f>'Yard'!O11/(1+'AMD'!F203)</f>
        <v>0</v>
      </c>
      <c r="P11" s="42">
        <f>'Yard'!P11/(1+'AMD'!G203)</f>
        <v>0</v>
      </c>
      <c r="Q11" s="42">
        <f>'Yard'!Q11/(1+'AMD'!H203)</f>
        <v>0</v>
      </c>
      <c r="R11" s="42">
        <f>'Yard'!R11/(1+'AMD'!I203)</f>
        <v>0</v>
      </c>
      <c r="S11" s="42">
        <f>'Yard'!S11/(1+'AMD'!J203)</f>
        <v>0</v>
      </c>
      <c r="T11" s="17"/>
    </row>
    <row r="13" spans="1:20" ht="21" customHeight="1">
      <c r="A13" s="1" t="s">
        <v>1505</v>
      </c>
    </row>
    <row r="14" spans="1:20">
      <c r="A14" s="3" t="s">
        <v>1506</v>
      </c>
    </row>
    <row r="15" spans="1:20">
      <c r="A15" s="3" t="s">
        <v>546</v>
      </c>
    </row>
    <row r="16" spans="1:20">
      <c r="A16" s="31" t="s">
        <v>1507</v>
      </c>
    </row>
    <row r="17" spans="1:20">
      <c r="A17" s="31" t="s">
        <v>1508</v>
      </c>
    </row>
    <row r="18" spans="1:20">
      <c r="A18" s="31" t="s">
        <v>1509</v>
      </c>
    </row>
    <row r="19" spans="1:20">
      <c r="A19" s="31" t="s">
        <v>1510</v>
      </c>
    </row>
    <row r="20" spans="1:20">
      <c r="A20" s="31" t="s">
        <v>1261</v>
      </c>
    </row>
    <row r="21" spans="1:20">
      <c r="A21" s="31" t="s">
        <v>1511</v>
      </c>
    </row>
    <row r="22" spans="1:20">
      <c r="A22" s="3" t="s">
        <v>1512</v>
      </c>
    </row>
    <row r="24" spans="1:20">
      <c r="B24" s="15" t="s">
        <v>153</v>
      </c>
      <c r="C24" s="15" t="s">
        <v>330</v>
      </c>
      <c r="D24" s="15" t="s">
        <v>331</v>
      </c>
      <c r="E24" s="15" t="s">
        <v>332</v>
      </c>
      <c r="F24" s="15" t="s">
        <v>333</v>
      </c>
      <c r="G24" s="15" t="s">
        <v>334</v>
      </c>
      <c r="H24" s="15" t="s">
        <v>335</v>
      </c>
      <c r="I24" s="15" t="s">
        <v>336</v>
      </c>
      <c r="J24" s="15" t="s">
        <v>337</v>
      </c>
      <c r="K24" s="15" t="s">
        <v>318</v>
      </c>
      <c r="L24" s="15" t="s">
        <v>1395</v>
      </c>
      <c r="M24" s="15" t="s">
        <v>1396</v>
      </c>
      <c r="N24" s="15" t="s">
        <v>1397</v>
      </c>
      <c r="O24" s="15" t="s">
        <v>1398</v>
      </c>
      <c r="P24" s="15" t="s">
        <v>1399</v>
      </c>
      <c r="Q24" s="15" t="s">
        <v>1400</v>
      </c>
      <c r="R24" s="15" t="s">
        <v>1401</v>
      </c>
      <c r="S24" s="15" t="s">
        <v>1402</v>
      </c>
    </row>
    <row r="25" spans="1:20">
      <c r="A25" s="4" t="s">
        <v>185</v>
      </c>
      <c r="B25" s="42">
        <f>100*'AMD'!B41*'LAFs'!B$261*B$11*'Input'!$E$60/'Input'!$F$60*(1-'Contrib'!B$106)</f>
        <v>0</v>
      </c>
      <c r="C25" s="42">
        <f>100*'AMD'!C41*'LAFs'!C$261*C$11*'Input'!$E$60/'Input'!$F$60*(1-'Contrib'!C$106)</f>
        <v>0</v>
      </c>
      <c r="D25" s="42">
        <f>100*'AMD'!D41*'LAFs'!D$261*D$11*'Input'!$E$60/'Input'!$F$60*(1-'Contrib'!D$106)</f>
        <v>0</v>
      </c>
      <c r="E25" s="42">
        <f>100*'AMD'!E41*'LAFs'!E$261*E$11*'Input'!$E$60/'Input'!$F$60*(1-'Contrib'!E$106)</f>
        <v>0</v>
      </c>
      <c r="F25" s="42">
        <f>100*'AMD'!F41*'LAFs'!F$261*F$11*'Input'!$E$60/'Input'!$F$60*(1-'Contrib'!F$106)</f>
        <v>0</v>
      </c>
      <c r="G25" s="42">
        <f>100*'AMD'!G41*'LAFs'!G$261*G$11*'Input'!$E$60/'Input'!$F$60*(1-'Contrib'!G$106)</f>
        <v>0</v>
      </c>
      <c r="H25" s="42">
        <f>100*'AMD'!H41*'LAFs'!H$261*H$11*'Input'!$E$60/'Input'!$F$60*(1-'Contrib'!H$106)</f>
        <v>0</v>
      </c>
      <c r="I25" s="42">
        <f>100*'AMD'!I41*'LAFs'!I$261*I$11*'Input'!$E$60/'Input'!$F$60*(1-'Contrib'!I$106)</f>
        <v>0</v>
      </c>
      <c r="J25" s="42">
        <f>100*'AMD'!J41*'LAFs'!J$261*J$11*'Input'!$E$60/'Input'!$F$60*(1-'Contrib'!J$106)</f>
        <v>0</v>
      </c>
      <c r="K25" s="42">
        <f>100*'AMD'!B41*'LAFs'!B$261*K$11*'Input'!$E$60/'Input'!$F$60*(1-'Contrib'!K$106)</f>
        <v>0</v>
      </c>
      <c r="L25" s="42">
        <f>100*'AMD'!C41*'LAFs'!C$261*L$11*'Input'!$E$60/'Input'!$F$60*(1-'Contrib'!L$106)</f>
        <v>0</v>
      </c>
      <c r="M25" s="42">
        <f>100*'AMD'!D41*'LAFs'!D$261*M$11*'Input'!$E$60/'Input'!$F$60*(1-'Contrib'!M$106)</f>
        <v>0</v>
      </c>
      <c r="N25" s="42">
        <f>100*'AMD'!E41*'LAFs'!E$261*N$11*'Input'!$E$60/'Input'!$F$60*(1-'Contrib'!N$106)</f>
        <v>0</v>
      </c>
      <c r="O25" s="42">
        <f>100*'AMD'!F41*'LAFs'!F$261*O$11*'Input'!$E$60/'Input'!$F$60*(1-'Contrib'!O$106)</f>
        <v>0</v>
      </c>
      <c r="P25" s="42">
        <f>100*'AMD'!G41*'LAFs'!G$261*P$11*'Input'!$E$60/'Input'!$F$60*(1-'Contrib'!P$106)</f>
        <v>0</v>
      </c>
      <c r="Q25" s="42">
        <f>100*'AMD'!H41*'LAFs'!H$261*Q$11*'Input'!$E$60/'Input'!$F$60*(1-'Contrib'!Q$106)</f>
        <v>0</v>
      </c>
      <c r="R25" s="42">
        <f>100*'AMD'!I41*'LAFs'!I$261*R$11*'Input'!$E$60/'Input'!$F$60*(1-'Contrib'!R$106)</f>
        <v>0</v>
      </c>
      <c r="S25" s="42">
        <f>100*'AMD'!J41*'LAFs'!J$261*S$11*'Input'!$E$60/'Input'!$F$60*(1-'Contrib'!S$106)</f>
        <v>0</v>
      </c>
      <c r="T25" s="17"/>
    </row>
    <row r="26" spans="1:20">
      <c r="A26" s="4" t="s">
        <v>186</v>
      </c>
      <c r="B26" s="42">
        <f>100*'AMD'!B42*'LAFs'!B$262*B$11*'Input'!$E$60/'Input'!$F$60*(1-'Contrib'!B$107)</f>
        <v>0</v>
      </c>
      <c r="C26" s="42">
        <f>100*'AMD'!C42*'LAFs'!C$262*C$11*'Input'!$E$60/'Input'!$F$60*(1-'Contrib'!C$107)</f>
        <v>0</v>
      </c>
      <c r="D26" s="42">
        <f>100*'AMD'!D42*'LAFs'!D$262*D$11*'Input'!$E$60/'Input'!$F$60*(1-'Contrib'!D$107)</f>
        <v>0</v>
      </c>
      <c r="E26" s="42">
        <f>100*'AMD'!E42*'LAFs'!E$262*E$11*'Input'!$E$60/'Input'!$F$60*(1-'Contrib'!E$107)</f>
        <v>0</v>
      </c>
      <c r="F26" s="42">
        <f>100*'AMD'!F42*'LAFs'!F$262*F$11*'Input'!$E$60/'Input'!$F$60*(1-'Contrib'!F$107)</f>
        <v>0</v>
      </c>
      <c r="G26" s="42">
        <f>100*'AMD'!G42*'LAFs'!G$262*G$11*'Input'!$E$60/'Input'!$F$60*(1-'Contrib'!G$107)</f>
        <v>0</v>
      </c>
      <c r="H26" s="42">
        <f>100*'AMD'!H42*'LAFs'!H$262*H$11*'Input'!$E$60/'Input'!$F$60*(1-'Contrib'!H$107)</f>
        <v>0</v>
      </c>
      <c r="I26" s="42">
        <f>100*'AMD'!I42*'LAFs'!I$262*I$11*'Input'!$E$60/'Input'!$F$60*(1-'Contrib'!I$107)</f>
        <v>0</v>
      </c>
      <c r="J26" s="42">
        <f>100*'AMD'!J42*'LAFs'!J$262*J$11*'Input'!$E$60/'Input'!$F$60*(1-'Contrib'!J$107)</f>
        <v>0</v>
      </c>
      <c r="K26" s="42">
        <f>100*'AMD'!B42*'LAFs'!B$262*K$11*'Input'!$E$60/'Input'!$F$60*(1-'Contrib'!K$107)</f>
        <v>0</v>
      </c>
      <c r="L26" s="42">
        <f>100*'AMD'!C42*'LAFs'!C$262*L$11*'Input'!$E$60/'Input'!$F$60*(1-'Contrib'!L$107)</f>
        <v>0</v>
      </c>
      <c r="M26" s="42">
        <f>100*'AMD'!D42*'LAFs'!D$262*M$11*'Input'!$E$60/'Input'!$F$60*(1-'Contrib'!M$107)</f>
        <v>0</v>
      </c>
      <c r="N26" s="42">
        <f>100*'AMD'!E42*'LAFs'!E$262*N$11*'Input'!$E$60/'Input'!$F$60*(1-'Contrib'!N$107)</f>
        <v>0</v>
      </c>
      <c r="O26" s="42">
        <f>100*'AMD'!F42*'LAFs'!F$262*O$11*'Input'!$E$60/'Input'!$F$60*(1-'Contrib'!O$107)</f>
        <v>0</v>
      </c>
      <c r="P26" s="42">
        <f>100*'AMD'!G42*'LAFs'!G$262*P$11*'Input'!$E$60/'Input'!$F$60*(1-'Contrib'!P$107)</f>
        <v>0</v>
      </c>
      <c r="Q26" s="42">
        <f>100*'AMD'!H42*'LAFs'!H$262*Q$11*'Input'!$E$60/'Input'!$F$60*(1-'Contrib'!Q$107)</f>
        <v>0</v>
      </c>
      <c r="R26" s="42">
        <f>100*'AMD'!I42*'LAFs'!I$262*R$11*'Input'!$E$60/'Input'!$F$60*(1-'Contrib'!R$107)</f>
        <v>0</v>
      </c>
      <c r="S26" s="42">
        <f>100*'AMD'!J42*'LAFs'!J$262*S$11*'Input'!$E$60/'Input'!$F$60*(1-'Contrib'!S$107)</f>
        <v>0</v>
      </c>
      <c r="T26" s="17"/>
    </row>
    <row r="27" spans="1:20">
      <c r="A27" s="4" t="s">
        <v>223</v>
      </c>
      <c r="B27" s="42">
        <f>100*'AMD'!B43*'LAFs'!B$263*B$11*'Input'!$E$60/'Input'!$F$60*(1-'Contrib'!B$108)</f>
        <v>0</v>
      </c>
      <c r="C27" s="42">
        <f>100*'AMD'!C43*'LAFs'!C$263*C$11*'Input'!$E$60/'Input'!$F$60*(1-'Contrib'!C$108)</f>
        <v>0</v>
      </c>
      <c r="D27" s="42">
        <f>100*'AMD'!D43*'LAFs'!D$263*D$11*'Input'!$E$60/'Input'!$F$60*(1-'Contrib'!D$108)</f>
        <v>0</v>
      </c>
      <c r="E27" s="42">
        <f>100*'AMD'!E43*'LAFs'!E$263*E$11*'Input'!$E$60/'Input'!$F$60*(1-'Contrib'!E$108)</f>
        <v>0</v>
      </c>
      <c r="F27" s="42">
        <f>100*'AMD'!F43*'LAFs'!F$263*F$11*'Input'!$E$60/'Input'!$F$60*(1-'Contrib'!F$108)</f>
        <v>0</v>
      </c>
      <c r="G27" s="42">
        <f>100*'AMD'!G43*'LAFs'!G$263*G$11*'Input'!$E$60/'Input'!$F$60*(1-'Contrib'!G$108)</f>
        <v>0</v>
      </c>
      <c r="H27" s="42">
        <f>100*'AMD'!H43*'LAFs'!H$263*H$11*'Input'!$E$60/'Input'!$F$60*(1-'Contrib'!H$108)</f>
        <v>0</v>
      </c>
      <c r="I27" s="42">
        <f>100*'AMD'!I43*'LAFs'!I$263*I$11*'Input'!$E$60/'Input'!$F$60*(1-'Contrib'!I$108)</f>
        <v>0</v>
      </c>
      <c r="J27" s="42">
        <f>100*'AMD'!J43*'LAFs'!J$263*J$11*'Input'!$E$60/'Input'!$F$60*(1-'Contrib'!J$108)</f>
        <v>0</v>
      </c>
      <c r="K27" s="42">
        <f>100*'AMD'!B43*'LAFs'!B$263*K$11*'Input'!$E$60/'Input'!$F$60*(1-'Contrib'!K$108)</f>
        <v>0</v>
      </c>
      <c r="L27" s="42">
        <f>100*'AMD'!C43*'LAFs'!C$263*L$11*'Input'!$E$60/'Input'!$F$60*(1-'Contrib'!L$108)</f>
        <v>0</v>
      </c>
      <c r="M27" s="42">
        <f>100*'AMD'!D43*'LAFs'!D$263*M$11*'Input'!$E$60/'Input'!$F$60*(1-'Contrib'!M$108)</f>
        <v>0</v>
      </c>
      <c r="N27" s="42">
        <f>100*'AMD'!E43*'LAFs'!E$263*N$11*'Input'!$E$60/'Input'!$F$60*(1-'Contrib'!N$108)</f>
        <v>0</v>
      </c>
      <c r="O27" s="42">
        <f>100*'AMD'!F43*'LAFs'!F$263*O$11*'Input'!$E$60/'Input'!$F$60*(1-'Contrib'!O$108)</f>
        <v>0</v>
      </c>
      <c r="P27" s="42">
        <f>100*'AMD'!G43*'LAFs'!G$263*P$11*'Input'!$E$60/'Input'!$F$60*(1-'Contrib'!P$108)</f>
        <v>0</v>
      </c>
      <c r="Q27" s="42">
        <f>100*'AMD'!H43*'LAFs'!H$263*Q$11*'Input'!$E$60/'Input'!$F$60*(1-'Contrib'!Q$108)</f>
        <v>0</v>
      </c>
      <c r="R27" s="42">
        <f>100*'AMD'!I43*'LAFs'!I$263*R$11*'Input'!$E$60/'Input'!$F$60*(1-'Contrib'!R$108)</f>
        <v>0</v>
      </c>
      <c r="S27" s="42">
        <f>100*'AMD'!J43*'LAFs'!J$263*S$11*'Input'!$E$60/'Input'!$F$60*(1-'Contrib'!S$108)</f>
        <v>0</v>
      </c>
      <c r="T27" s="17"/>
    </row>
    <row r="28" spans="1:20">
      <c r="A28" s="4" t="s">
        <v>187</v>
      </c>
      <c r="B28" s="42">
        <f>100*'AMD'!B44*'LAFs'!B$264*B$11*'Input'!$E$60/'Input'!$F$60*(1-'Contrib'!B$109)</f>
        <v>0</v>
      </c>
      <c r="C28" s="42">
        <f>100*'AMD'!C44*'LAFs'!C$264*C$11*'Input'!$E$60/'Input'!$F$60*(1-'Contrib'!C$109)</f>
        <v>0</v>
      </c>
      <c r="D28" s="42">
        <f>100*'AMD'!D44*'LAFs'!D$264*D$11*'Input'!$E$60/'Input'!$F$60*(1-'Contrib'!D$109)</f>
        <v>0</v>
      </c>
      <c r="E28" s="42">
        <f>100*'AMD'!E44*'LAFs'!E$264*E$11*'Input'!$E$60/'Input'!$F$60*(1-'Contrib'!E$109)</f>
        <v>0</v>
      </c>
      <c r="F28" s="42">
        <f>100*'AMD'!F44*'LAFs'!F$264*F$11*'Input'!$E$60/'Input'!$F$60*(1-'Contrib'!F$109)</f>
        <v>0</v>
      </c>
      <c r="G28" s="42">
        <f>100*'AMD'!G44*'LAFs'!G$264*G$11*'Input'!$E$60/'Input'!$F$60*(1-'Contrib'!G$109)</f>
        <v>0</v>
      </c>
      <c r="H28" s="42">
        <f>100*'AMD'!H44*'LAFs'!H$264*H$11*'Input'!$E$60/'Input'!$F$60*(1-'Contrib'!H$109)</f>
        <v>0</v>
      </c>
      <c r="I28" s="42">
        <f>100*'AMD'!I44*'LAFs'!I$264*I$11*'Input'!$E$60/'Input'!$F$60*(1-'Contrib'!I$109)</f>
        <v>0</v>
      </c>
      <c r="J28" s="42">
        <f>100*'AMD'!J44*'LAFs'!J$264*J$11*'Input'!$E$60/'Input'!$F$60*(1-'Contrib'!J$109)</f>
        <v>0</v>
      </c>
      <c r="K28" s="42">
        <f>100*'AMD'!B44*'LAFs'!B$264*K$11*'Input'!$E$60/'Input'!$F$60*(1-'Contrib'!K$109)</f>
        <v>0</v>
      </c>
      <c r="L28" s="42">
        <f>100*'AMD'!C44*'LAFs'!C$264*L$11*'Input'!$E$60/'Input'!$F$60*(1-'Contrib'!L$109)</f>
        <v>0</v>
      </c>
      <c r="M28" s="42">
        <f>100*'AMD'!D44*'LAFs'!D$264*M$11*'Input'!$E$60/'Input'!$F$60*(1-'Contrib'!M$109)</f>
        <v>0</v>
      </c>
      <c r="N28" s="42">
        <f>100*'AMD'!E44*'LAFs'!E$264*N$11*'Input'!$E$60/'Input'!$F$60*(1-'Contrib'!N$109)</f>
        <v>0</v>
      </c>
      <c r="O28" s="42">
        <f>100*'AMD'!F44*'LAFs'!F$264*O$11*'Input'!$E$60/'Input'!$F$60*(1-'Contrib'!O$109)</f>
        <v>0</v>
      </c>
      <c r="P28" s="42">
        <f>100*'AMD'!G44*'LAFs'!G$264*P$11*'Input'!$E$60/'Input'!$F$60*(1-'Contrib'!P$109)</f>
        <v>0</v>
      </c>
      <c r="Q28" s="42">
        <f>100*'AMD'!H44*'LAFs'!H$264*Q$11*'Input'!$E$60/'Input'!$F$60*(1-'Contrib'!Q$109)</f>
        <v>0</v>
      </c>
      <c r="R28" s="42">
        <f>100*'AMD'!I44*'LAFs'!I$264*R$11*'Input'!$E$60/'Input'!$F$60*(1-'Contrib'!R$109)</f>
        <v>0</v>
      </c>
      <c r="S28" s="42">
        <f>100*'AMD'!J44*'LAFs'!J$264*S$11*'Input'!$E$60/'Input'!$F$60*(1-'Contrib'!S$109)</f>
        <v>0</v>
      </c>
      <c r="T28" s="17"/>
    </row>
    <row r="29" spans="1:20">
      <c r="A29" s="4" t="s">
        <v>188</v>
      </c>
      <c r="B29" s="42">
        <f>100*'AMD'!B45*'LAFs'!B$265*B$11*'Input'!$E$60/'Input'!$F$60*(1-'Contrib'!B$110)</f>
        <v>0</v>
      </c>
      <c r="C29" s="42">
        <f>100*'AMD'!C45*'LAFs'!C$265*C$11*'Input'!$E$60/'Input'!$F$60*(1-'Contrib'!C$110)</f>
        <v>0</v>
      </c>
      <c r="D29" s="42">
        <f>100*'AMD'!D45*'LAFs'!D$265*D$11*'Input'!$E$60/'Input'!$F$60*(1-'Contrib'!D$110)</f>
        <v>0</v>
      </c>
      <c r="E29" s="42">
        <f>100*'AMD'!E45*'LAFs'!E$265*E$11*'Input'!$E$60/'Input'!$F$60*(1-'Contrib'!E$110)</f>
        <v>0</v>
      </c>
      <c r="F29" s="42">
        <f>100*'AMD'!F45*'LAFs'!F$265*F$11*'Input'!$E$60/'Input'!$F$60*(1-'Contrib'!F$110)</f>
        <v>0</v>
      </c>
      <c r="G29" s="42">
        <f>100*'AMD'!G45*'LAFs'!G$265*G$11*'Input'!$E$60/'Input'!$F$60*(1-'Contrib'!G$110)</f>
        <v>0</v>
      </c>
      <c r="H29" s="42">
        <f>100*'AMD'!H45*'LAFs'!H$265*H$11*'Input'!$E$60/'Input'!$F$60*(1-'Contrib'!H$110)</f>
        <v>0</v>
      </c>
      <c r="I29" s="42">
        <f>100*'AMD'!I45*'LAFs'!I$265*I$11*'Input'!$E$60/'Input'!$F$60*(1-'Contrib'!I$110)</f>
        <v>0</v>
      </c>
      <c r="J29" s="42">
        <f>100*'AMD'!J45*'LAFs'!J$265*J$11*'Input'!$E$60/'Input'!$F$60*(1-'Contrib'!J$110)</f>
        <v>0</v>
      </c>
      <c r="K29" s="42">
        <f>100*'AMD'!B45*'LAFs'!B$265*K$11*'Input'!$E$60/'Input'!$F$60*(1-'Contrib'!K$110)</f>
        <v>0</v>
      </c>
      <c r="L29" s="42">
        <f>100*'AMD'!C45*'LAFs'!C$265*L$11*'Input'!$E$60/'Input'!$F$60*(1-'Contrib'!L$110)</f>
        <v>0</v>
      </c>
      <c r="M29" s="42">
        <f>100*'AMD'!D45*'LAFs'!D$265*M$11*'Input'!$E$60/'Input'!$F$60*(1-'Contrib'!M$110)</f>
        <v>0</v>
      </c>
      <c r="N29" s="42">
        <f>100*'AMD'!E45*'LAFs'!E$265*N$11*'Input'!$E$60/'Input'!$F$60*(1-'Contrib'!N$110)</f>
        <v>0</v>
      </c>
      <c r="O29" s="42">
        <f>100*'AMD'!F45*'LAFs'!F$265*O$11*'Input'!$E$60/'Input'!$F$60*(1-'Contrib'!O$110)</f>
        <v>0</v>
      </c>
      <c r="P29" s="42">
        <f>100*'AMD'!G45*'LAFs'!G$265*P$11*'Input'!$E$60/'Input'!$F$60*(1-'Contrib'!P$110)</f>
        <v>0</v>
      </c>
      <c r="Q29" s="42">
        <f>100*'AMD'!H45*'LAFs'!H$265*Q$11*'Input'!$E$60/'Input'!$F$60*(1-'Contrib'!Q$110)</f>
        <v>0</v>
      </c>
      <c r="R29" s="42">
        <f>100*'AMD'!I45*'LAFs'!I$265*R$11*'Input'!$E$60/'Input'!$F$60*(1-'Contrib'!R$110)</f>
        <v>0</v>
      </c>
      <c r="S29" s="42">
        <f>100*'AMD'!J45*'LAFs'!J$265*S$11*'Input'!$E$60/'Input'!$F$60*(1-'Contrib'!S$110)</f>
        <v>0</v>
      </c>
      <c r="T29" s="17"/>
    </row>
    <row r="30" spans="1:20">
      <c r="A30" s="4" t="s">
        <v>224</v>
      </c>
      <c r="B30" s="42">
        <f>100*'AMD'!B46*'LAFs'!B$266*B$11*'Input'!$E$60/'Input'!$F$60*(1-'Contrib'!B$111)</f>
        <v>0</v>
      </c>
      <c r="C30" s="42">
        <f>100*'AMD'!C46*'LAFs'!C$266*C$11*'Input'!$E$60/'Input'!$F$60*(1-'Contrib'!C$111)</f>
        <v>0</v>
      </c>
      <c r="D30" s="42">
        <f>100*'AMD'!D46*'LAFs'!D$266*D$11*'Input'!$E$60/'Input'!$F$60*(1-'Contrib'!D$111)</f>
        <v>0</v>
      </c>
      <c r="E30" s="42">
        <f>100*'AMD'!E46*'LAFs'!E$266*E$11*'Input'!$E$60/'Input'!$F$60*(1-'Contrib'!E$111)</f>
        <v>0</v>
      </c>
      <c r="F30" s="42">
        <f>100*'AMD'!F46*'LAFs'!F$266*F$11*'Input'!$E$60/'Input'!$F$60*(1-'Contrib'!F$111)</f>
        <v>0</v>
      </c>
      <c r="G30" s="42">
        <f>100*'AMD'!G46*'LAFs'!G$266*G$11*'Input'!$E$60/'Input'!$F$60*(1-'Contrib'!G$111)</f>
        <v>0</v>
      </c>
      <c r="H30" s="42">
        <f>100*'AMD'!H46*'LAFs'!H$266*H$11*'Input'!$E$60/'Input'!$F$60*(1-'Contrib'!H$111)</f>
        <v>0</v>
      </c>
      <c r="I30" s="42">
        <f>100*'AMD'!I46*'LAFs'!I$266*I$11*'Input'!$E$60/'Input'!$F$60*(1-'Contrib'!I$111)</f>
        <v>0</v>
      </c>
      <c r="J30" s="42">
        <f>100*'AMD'!J46*'LAFs'!J$266*J$11*'Input'!$E$60/'Input'!$F$60*(1-'Contrib'!J$111)</f>
        <v>0</v>
      </c>
      <c r="K30" s="42">
        <f>100*'AMD'!B46*'LAFs'!B$266*K$11*'Input'!$E$60/'Input'!$F$60*(1-'Contrib'!K$111)</f>
        <v>0</v>
      </c>
      <c r="L30" s="42">
        <f>100*'AMD'!C46*'LAFs'!C$266*L$11*'Input'!$E$60/'Input'!$F$60*(1-'Contrib'!L$111)</f>
        <v>0</v>
      </c>
      <c r="M30" s="42">
        <f>100*'AMD'!D46*'LAFs'!D$266*M$11*'Input'!$E$60/'Input'!$F$60*(1-'Contrib'!M$111)</f>
        <v>0</v>
      </c>
      <c r="N30" s="42">
        <f>100*'AMD'!E46*'LAFs'!E$266*N$11*'Input'!$E$60/'Input'!$F$60*(1-'Contrib'!N$111)</f>
        <v>0</v>
      </c>
      <c r="O30" s="42">
        <f>100*'AMD'!F46*'LAFs'!F$266*O$11*'Input'!$E$60/'Input'!$F$60*(1-'Contrib'!O$111)</f>
        <v>0</v>
      </c>
      <c r="P30" s="42">
        <f>100*'AMD'!G46*'LAFs'!G$266*P$11*'Input'!$E$60/'Input'!$F$60*(1-'Contrib'!P$111)</f>
        <v>0</v>
      </c>
      <c r="Q30" s="42">
        <f>100*'AMD'!H46*'LAFs'!H$266*Q$11*'Input'!$E$60/'Input'!$F$60*(1-'Contrib'!Q$111)</f>
        <v>0</v>
      </c>
      <c r="R30" s="42">
        <f>100*'AMD'!I46*'LAFs'!I$266*R$11*'Input'!$E$60/'Input'!$F$60*(1-'Contrib'!R$111)</f>
        <v>0</v>
      </c>
      <c r="S30" s="42">
        <f>100*'AMD'!J46*'LAFs'!J$266*S$11*'Input'!$E$60/'Input'!$F$60*(1-'Contrib'!S$111)</f>
        <v>0</v>
      </c>
      <c r="T30" s="17"/>
    </row>
    <row r="31" spans="1:20">
      <c r="A31" s="4" t="s">
        <v>189</v>
      </c>
      <c r="B31" s="42">
        <f>100*'AMD'!B47*'LAFs'!B$267*B$11*'Input'!$E$60/'Input'!$F$60*(1-'Contrib'!B$112)</f>
        <v>0</v>
      </c>
      <c r="C31" s="42">
        <f>100*'AMD'!C47*'LAFs'!C$267*C$11*'Input'!$E$60/'Input'!$F$60*(1-'Contrib'!C$112)</f>
        <v>0</v>
      </c>
      <c r="D31" s="42">
        <f>100*'AMD'!D47*'LAFs'!D$267*D$11*'Input'!$E$60/'Input'!$F$60*(1-'Contrib'!D$112)</f>
        <v>0</v>
      </c>
      <c r="E31" s="42">
        <f>100*'AMD'!E47*'LAFs'!E$267*E$11*'Input'!$E$60/'Input'!$F$60*(1-'Contrib'!E$112)</f>
        <v>0</v>
      </c>
      <c r="F31" s="42">
        <f>100*'AMD'!F47*'LAFs'!F$267*F$11*'Input'!$E$60/'Input'!$F$60*(1-'Contrib'!F$112)</f>
        <v>0</v>
      </c>
      <c r="G31" s="42">
        <f>100*'AMD'!G47*'LAFs'!G$267*G$11*'Input'!$E$60/'Input'!$F$60*(1-'Contrib'!G$112)</f>
        <v>0</v>
      </c>
      <c r="H31" s="42">
        <f>100*'AMD'!H47*'LAFs'!H$267*H$11*'Input'!$E$60/'Input'!$F$60*(1-'Contrib'!H$112)</f>
        <v>0</v>
      </c>
      <c r="I31" s="42">
        <f>100*'AMD'!I47*'LAFs'!I$267*I$11*'Input'!$E$60/'Input'!$F$60*(1-'Contrib'!I$112)</f>
        <v>0</v>
      </c>
      <c r="J31" s="42">
        <f>100*'AMD'!J47*'LAFs'!J$267*J$11*'Input'!$E$60/'Input'!$F$60*(1-'Contrib'!J$112)</f>
        <v>0</v>
      </c>
      <c r="K31" s="42">
        <f>100*'AMD'!B47*'LAFs'!B$267*K$11*'Input'!$E$60/'Input'!$F$60*(1-'Contrib'!K$112)</f>
        <v>0</v>
      </c>
      <c r="L31" s="42">
        <f>100*'AMD'!C47*'LAFs'!C$267*L$11*'Input'!$E$60/'Input'!$F$60*(1-'Contrib'!L$112)</f>
        <v>0</v>
      </c>
      <c r="M31" s="42">
        <f>100*'AMD'!D47*'LAFs'!D$267*M$11*'Input'!$E$60/'Input'!$F$60*(1-'Contrib'!M$112)</f>
        <v>0</v>
      </c>
      <c r="N31" s="42">
        <f>100*'AMD'!E47*'LAFs'!E$267*N$11*'Input'!$E$60/'Input'!$F$60*(1-'Contrib'!N$112)</f>
        <v>0</v>
      </c>
      <c r="O31" s="42">
        <f>100*'AMD'!F47*'LAFs'!F$267*O$11*'Input'!$E$60/'Input'!$F$60*(1-'Contrib'!O$112)</f>
        <v>0</v>
      </c>
      <c r="P31" s="42">
        <f>100*'AMD'!G47*'LAFs'!G$267*P$11*'Input'!$E$60/'Input'!$F$60*(1-'Contrib'!P$112)</f>
        <v>0</v>
      </c>
      <c r="Q31" s="42">
        <f>100*'AMD'!H47*'LAFs'!H$267*Q$11*'Input'!$E$60/'Input'!$F$60*(1-'Contrib'!Q$112)</f>
        <v>0</v>
      </c>
      <c r="R31" s="42">
        <f>100*'AMD'!I47*'LAFs'!I$267*R$11*'Input'!$E$60/'Input'!$F$60*(1-'Contrib'!R$112)</f>
        <v>0</v>
      </c>
      <c r="S31" s="42">
        <f>100*'AMD'!J47*'LAFs'!J$267*S$11*'Input'!$E$60/'Input'!$F$60*(1-'Contrib'!S$112)</f>
        <v>0</v>
      </c>
      <c r="T31" s="17"/>
    </row>
    <row r="32" spans="1:20">
      <c r="A32" s="4" t="s">
        <v>190</v>
      </c>
      <c r="B32" s="42">
        <f>100*'AMD'!B48*'LAFs'!B$268*B$11*'Input'!$E$60/'Input'!$F$60*(1-'Contrib'!B$113)</f>
        <v>0</v>
      </c>
      <c r="C32" s="42">
        <f>100*'AMD'!C48*'LAFs'!C$268*C$11*'Input'!$E$60/'Input'!$F$60*(1-'Contrib'!C$113)</f>
        <v>0</v>
      </c>
      <c r="D32" s="42">
        <f>100*'AMD'!D48*'LAFs'!D$268*D$11*'Input'!$E$60/'Input'!$F$60*(1-'Contrib'!D$113)</f>
        <v>0</v>
      </c>
      <c r="E32" s="42">
        <f>100*'AMD'!E48*'LAFs'!E$268*E$11*'Input'!$E$60/'Input'!$F$60*(1-'Contrib'!E$113)</f>
        <v>0</v>
      </c>
      <c r="F32" s="42">
        <f>100*'AMD'!F48*'LAFs'!F$268*F$11*'Input'!$E$60/'Input'!$F$60*(1-'Contrib'!F$113)</f>
        <v>0</v>
      </c>
      <c r="G32" s="42">
        <f>100*'AMD'!G48*'LAFs'!G$268*G$11*'Input'!$E$60/'Input'!$F$60*(1-'Contrib'!G$113)</f>
        <v>0</v>
      </c>
      <c r="H32" s="42">
        <f>100*'AMD'!H48*'LAFs'!H$268*H$11*'Input'!$E$60/'Input'!$F$60*(1-'Contrib'!H$113)</f>
        <v>0</v>
      </c>
      <c r="I32" s="42">
        <f>100*'AMD'!I48*'LAFs'!I$268*I$11*'Input'!$E$60/'Input'!$F$60*(1-'Contrib'!I$113)</f>
        <v>0</v>
      </c>
      <c r="J32" s="42">
        <f>100*'AMD'!J48*'LAFs'!J$268*J$11*'Input'!$E$60/'Input'!$F$60*(1-'Contrib'!J$113)</f>
        <v>0</v>
      </c>
      <c r="K32" s="42">
        <f>100*'AMD'!B48*'LAFs'!B$268*K$11*'Input'!$E$60/'Input'!$F$60*(1-'Contrib'!K$113)</f>
        <v>0</v>
      </c>
      <c r="L32" s="42">
        <f>100*'AMD'!C48*'LAFs'!C$268*L$11*'Input'!$E$60/'Input'!$F$60*(1-'Contrib'!L$113)</f>
        <v>0</v>
      </c>
      <c r="M32" s="42">
        <f>100*'AMD'!D48*'LAFs'!D$268*M$11*'Input'!$E$60/'Input'!$F$60*(1-'Contrib'!M$113)</f>
        <v>0</v>
      </c>
      <c r="N32" s="42">
        <f>100*'AMD'!E48*'LAFs'!E$268*N$11*'Input'!$E$60/'Input'!$F$60*(1-'Contrib'!N$113)</f>
        <v>0</v>
      </c>
      <c r="O32" s="42">
        <f>100*'AMD'!F48*'LAFs'!F$268*O$11*'Input'!$E$60/'Input'!$F$60*(1-'Contrib'!O$113)</f>
        <v>0</v>
      </c>
      <c r="P32" s="42">
        <f>100*'AMD'!G48*'LAFs'!G$268*P$11*'Input'!$E$60/'Input'!$F$60*(1-'Contrib'!P$113)</f>
        <v>0</v>
      </c>
      <c r="Q32" s="42">
        <f>100*'AMD'!H48*'LAFs'!H$268*Q$11*'Input'!$E$60/'Input'!$F$60*(1-'Contrib'!Q$113)</f>
        <v>0</v>
      </c>
      <c r="R32" s="42">
        <f>100*'AMD'!I48*'LAFs'!I$268*R$11*'Input'!$E$60/'Input'!$F$60*(1-'Contrib'!R$113)</f>
        <v>0</v>
      </c>
      <c r="S32" s="42">
        <f>100*'AMD'!J48*'LAFs'!J$268*S$11*'Input'!$E$60/'Input'!$F$60*(1-'Contrib'!S$113)</f>
        <v>0</v>
      </c>
      <c r="T32" s="17"/>
    </row>
    <row r="33" spans="1:20">
      <c r="A33" s="4" t="s">
        <v>210</v>
      </c>
      <c r="B33" s="42">
        <f>100*'AMD'!B49*'LAFs'!B$269*B$11*'Input'!$E$60/'Input'!$F$60*(1-'Contrib'!B$114)</f>
        <v>0</v>
      </c>
      <c r="C33" s="42">
        <f>100*'AMD'!C49*'LAFs'!C$269*C$11*'Input'!$E$60/'Input'!$F$60*(1-'Contrib'!C$114)</f>
        <v>0</v>
      </c>
      <c r="D33" s="42">
        <f>100*'AMD'!D49*'LAFs'!D$269*D$11*'Input'!$E$60/'Input'!$F$60*(1-'Contrib'!D$114)</f>
        <v>0</v>
      </c>
      <c r="E33" s="42">
        <f>100*'AMD'!E49*'LAFs'!E$269*E$11*'Input'!$E$60/'Input'!$F$60*(1-'Contrib'!E$114)</f>
        <v>0</v>
      </c>
      <c r="F33" s="42">
        <f>100*'AMD'!F49*'LAFs'!F$269*F$11*'Input'!$E$60/'Input'!$F$60*(1-'Contrib'!F$114)</f>
        <v>0</v>
      </c>
      <c r="G33" s="42">
        <f>100*'AMD'!G49*'LAFs'!G$269*G$11*'Input'!$E$60/'Input'!$F$60*(1-'Contrib'!G$114)</f>
        <v>0</v>
      </c>
      <c r="H33" s="42">
        <f>100*'AMD'!H49*'LAFs'!H$269*H$11*'Input'!$E$60/'Input'!$F$60*(1-'Contrib'!H$114)</f>
        <v>0</v>
      </c>
      <c r="I33" s="42">
        <f>100*'AMD'!I49*'LAFs'!I$269*I$11*'Input'!$E$60/'Input'!$F$60*(1-'Contrib'!I$114)</f>
        <v>0</v>
      </c>
      <c r="J33" s="42">
        <f>100*'AMD'!J49*'LAFs'!J$269*J$11*'Input'!$E$60/'Input'!$F$60*(1-'Contrib'!J$114)</f>
        <v>0</v>
      </c>
      <c r="K33" s="42">
        <f>100*'AMD'!B49*'LAFs'!B$269*K$11*'Input'!$E$60/'Input'!$F$60*(1-'Contrib'!K$114)</f>
        <v>0</v>
      </c>
      <c r="L33" s="42">
        <f>100*'AMD'!C49*'LAFs'!C$269*L$11*'Input'!$E$60/'Input'!$F$60*(1-'Contrib'!L$114)</f>
        <v>0</v>
      </c>
      <c r="M33" s="42">
        <f>100*'AMD'!D49*'LAFs'!D$269*M$11*'Input'!$E$60/'Input'!$F$60*(1-'Contrib'!M$114)</f>
        <v>0</v>
      </c>
      <c r="N33" s="42">
        <f>100*'AMD'!E49*'LAFs'!E$269*N$11*'Input'!$E$60/'Input'!$F$60*(1-'Contrib'!N$114)</f>
        <v>0</v>
      </c>
      <c r="O33" s="42">
        <f>100*'AMD'!F49*'LAFs'!F$269*O$11*'Input'!$E$60/'Input'!$F$60*(1-'Contrib'!O$114)</f>
        <v>0</v>
      </c>
      <c r="P33" s="42">
        <f>100*'AMD'!G49*'LAFs'!G$269*P$11*'Input'!$E$60/'Input'!$F$60*(1-'Contrib'!P$114)</f>
        <v>0</v>
      </c>
      <c r="Q33" s="42">
        <f>100*'AMD'!H49*'LAFs'!H$269*Q$11*'Input'!$E$60/'Input'!$F$60*(1-'Contrib'!Q$114)</f>
        <v>0</v>
      </c>
      <c r="R33" s="42">
        <f>100*'AMD'!I49*'LAFs'!I$269*R$11*'Input'!$E$60/'Input'!$F$60*(1-'Contrib'!R$114)</f>
        <v>0</v>
      </c>
      <c r="S33" s="42">
        <f>100*'AMD'!J49*'LAFs'!J$269*S$11*'Input'!$E$60/'Input'!$F$60*(1-'Contrib'!S$114)</f>
        <v>0</v>
      </c>
      <c r="T33" s="17"/>
    </row>
    <row r="34" spans="1:20">
      <c r="A34" s="4" t="s">
        <v>191</v>
      </c>
      <c r="B34" s="42">
        <f>100*'AMD'!B50*'LAFs'!B$270*B$11*'Input'!$E$60/'Input'!$F$60*(1-'Contrib'!B$115)</f>
        <v>0</v>
      </c>
      <c r="C34" s="42">
        <f>100*'AMD'!C50*'LAFs'!C$270*C$11*'Input'!$E$60/'Input'!$F$60*(1-'Contrib'!C$115)</f>
        <v>0</v>
      </c>
      <c r="D34" s="42">
        <f>100*'AMD'!D50*'LAFs'!D$270*D$11*'Input'!$E$60/'Input'!$F$60*(1-'Contrib'!D$115)</f>
        <v>0</v>
      </c>
      <c r="E34" s="42">
        <f>100*'AMD'!E50*'LAFs'!E$270*E$11*'Input'!$E$60/'Input'!$F$60*(1-'Contrib'!E$115)</f>
        <v>0</v>
      </c>
      <c r="F34" s="42">
        <f>100*'AMD'!F50*'LAFs'!F$270*F$11*'Input'!$E$60/'Input'!$F$60*(1-'Contrib'!F$115)</f>
        <v>0</v>
      </c>
      <c r="G34" s="42">
        <f>100*'AMD'!G50*'LAFs'!G$270*G$11*'Input'!$E$60/'Input'!$F$60*(1-'Contrib'!G$115)</f>
        <v>0</v>
      </c>
      <c r="H34" s="42">
        <f>100*'AMD'!H50*'LAFs'!H$270*H$11*'Input'!$E$60/'Input'!$F$60*(1-'Contrib'!H$115)</f>
        <v>0</v>
      </c>
      <c r="I34" s="42">
        <f>100*'AMD'!I50*'LAFs'!I$270*I$11*'Input'!$E$60/'Input'!$F$60*(1-'Contrib'!I$115)</f>
        <v>0</v>
      </c>
      <c r="J34" s="42">
        <f>100*'AMD'!J50*'LAFs'!J$270*J$11*'Input'!$E$60/'Input'!$F$60*(1-'Contrib'!J$115)</f>
        <v>0</v>
      </c>
      <c r="K34" s="42">
        <f>100*'AMD'!B50*'LAFs'!B$270*K$11*'Input'!$E$60/'Input'!$F$60*(1-'Contrib'!K$115)</f>
        <v>0</v>
      </c>
      <c r="L34" s="42">
        <f>100*'AMD'!C50*'LAFs'!C$270*L$11*'Input'!$E$60/'Input'!$F$60*(1-'Contrib'!L$115)</f>
        <v>0</v>
      </c>
      <c r="M34" s="42">
        <f>100*'AMD'!D50*'LAFs'!D$270*M$11*'Input'!$E$60/'Input'!$F$60*(1-'Contrib'!M$115)</f>
        <v>0</v>
      </c>
      <c r="N34" s="42">
        <f>100*'AMD'!E50*'LAFs'!E$270*N$11*'Input'!$E$60/'Input'!$F$60*(1-'Contrib'!N$115)</f>
        <v>0</v>
      </c>
      <c r="O34" s="42">
        <f>100*'AMD'!F50*'LAFs'!F$270*O$11*'Input'!$E$60/'Input'!$F$60*(1-'Contrib'!O$115)</f>
        <v>0</v>
      </c>
      <c r="P34" s="42">
        <f>100*'AMD'!G50*'LAFs'!G$270*P$11*'Input'!$E$60/'Input'!$F$60*(1-'Contrib'!P$115)</f>
        <v>0</v>
      </c>
      <c r="Q34" s="42">
        <f>100*'AMD'!H50*'LAFs'!H$270*Q$11*'Input'!$E$60/'Input'!$F$60*(1-'Contrib'!Q$115)</f>
        <v>0</v>
      </c>
      <c r="R34" s="42">
        <f>100*'AMD'!I50*'LAFs'!I$270*R$11*'Input'!$E$60/'Input'!$F$60*(1-'Contrib'!R$115)</f>
        <v>0</v>
      </c>
      <c r="S34" s="42">
        <f>100*'AMD'!J50*'LAFs'!J$270*S$11*'Input'!$E$60/'Input'!$F$60*(1-'Contrib'!S$115)</f>
        <v>0</v>
      </c>
      <c r="T34" s="17"/>
    </row>
    <row r="35" spans="1:20">
      <c r="A35" s="4" t="s">
        <v>192</v>
      </c>
      <c r="B35" s="42">
        <f>100*'AMD'!B51*'LAFs'!B$271*B$11*'Input'!$E$60/'Input'!$F$60*(1-'Contrib'!B$116)</f>
        <v>0</v>
      </c>
      <c r="C35" s="42">
        <f>100*'AMD'!C51*'LAFs'!C$271*C$11*'Input'!$E$60/'Input'!$F$60*(1-'Contrib'!C$116)</f>
        <v>0</v>
      </c>
      <c r="D35" s="42">
        <f>100*'AMD'!D51*'LAFs'!D$271*D$11*'Input'!$E$60/'Input'!$F$60*(1-'Contrib'!D$116)</f>
        <v>0</v>
      </c>
      <c r="E35" s="42">
        <f>100*'AMD'!E51*'LAFs'!E$271*E$11*'Input'!$E$60/'Input'!$F$60*(1-'Contrib'!E$116)</f>
        <v>0</v>
      </c>
      <c r="F35" s="42">
        <f>100*'AMD'!F51*'LAFs'!F$271*F$11*'Input'!$E$60/'Input'!$F$60*(1-'Contrib'!F$116)</f>
        <v>0</v>
      </c>
      <c r="G35" s="42">
        <f>100*'AMD'!G51*'LAFs'!G$271*G$11*'Input'!$E$60/'Input'!$F$60*(1-'Contrib'!G$116)</f>
        <v>0</v>
      </c>
      <c r="H35" s="42">
        <f>100*'AMD'!H51*'LAFs'!H$271*H$11*'Input'!$E$60/'Input'!$F$60*(1-'Contrib'!H$116)</f>
        <v>0</v>
      </c>
      <c r="I35" s="42">
        <f>100*'AMD'!I51*'LAFs'!I$271*I$11*'Input'!$E$60/'Input'!$F$60*(1-'Contrib'!I$116)</f>
        <v>0</v>
      </c>
      <c r="J35" s="42">
        <f>100*'AMD'!J51*'LAFs'!J$271*J$11*'Input'!$E$60/'Input'!$F$60*(1-'Contrib'!J$116)</f>
        <v>0</v>
      </c>
      <c r="K35" s="42">
        <f>100*'AMD'!B51*'LAFs'!B$271*K$11*'Input'!$E$60/'Input'!$F$60*(1-'Contrib'!K$116)</f>
        <v>0</v>
      </c>
      <c r="L35" s="42">
        <f>100*'AMD'!C51*'LAFs'!C$271*L$11*'Input'!$E$60/'Input'!$F$60*(1-'Contrib'!L$116)</f>
        <v>0</v>
      </c>
      <c r="M35" s="42">
        <f>100*'AMD'!D51*'LAFs'!D$271*M$11*'Input'!$E$60/'Input'!$F$60*(1-'Contrib'!M$116)</f>
        <v>0</v>
      </c>
      <c r="N35" s="42">
        <f>100*'AMD'!E51*'LAFs'!E$271*N$11*'Input'!$E$60/'Input'!$F$60*(1-'Contrib'!N$116)</f>
        <v>0</v>
      </c>
      <c r="O35" s="42">
        <f>100*'AMD'!F51*'LAFs'!F$271*O$11*'Input'!$E$60/'Input'!$F$60*(1-'Contrib'!O$116)</f>
        <v>0</v>
      </c>
      <c r="P35" s="42">
        <f>100*'AMD'!G51*'LAFs'!G$271*P$11*'Input'!$E$60/'Input'!$F$60*(1-'Contrib'!P$116)</f>
        <v>0</v>
      </c>
      <c r="Q35" s="42">
        <f>100*'AMD'!H51*'LAFs'!H$271*Q$11*'Input'!$E$60/'Input'!$F$60*(1-'Contrib'!Q$116)</f>
        <v>0</v>
      </c>
      <c r="R35" s="42">
        <f>100*'AMD'!I51*'LAFs'!I$271*R$11*'Input'!$E$60/'Input'!$F$60*(1-'Contrib'!R$116)</f>
        <v>0</v>
      </c>
      <c r="S35" s="42">
        <f>100*'AMD'!J51*'LAFs'!J$271*S$11*'Input'!$E$60/'Input'!$F$60*(1-'Contrib'!S$116)</f>
        <v>0</v>
      </c>
      <c r="T35" s="17"/>
    </row>
    <row r="36" spans="1:20">
      <c r="A36" s="4" t="s">
        <v>193</v>
      </c>
      <c r="B36" s="42">
        <f>100*'AMD'!B52*'LAFs'!B$272*B$11*'Input'!$E$60/'Input'!$F$60*(1-'Contrib'!B$117)</f>
        <v>0</v>
      </c>
      <c r="C36" s="42">
        <f>100*'AMD'!C52*'LAFs'!C$272*C$11*'Input'!$E$60/'Input'!$F$60*(1-'Contrib'!C$117)</f>
        <v>0</v>
      </c>
      <c r="D36" s="42">
        <f>100*'AMD'!D52*'LAFs'!D$272*D$11*'Input'!$E$60/'Input'!$F$60*(1-'Contrib'!D$117)</f>
        <v>0</v>
      </c>
      <c r="E36" s="42">
        <f>100*'AMD'!E52*'LAFs'!E$272*E$11*'Input'!$E$60/'Input'!$F$60*(1-'Contrib'!E$117)</f>
        <v>0</v>
      </c>
      <c r="F36" s="42">
        <f>100*'AMD'!F52*'LAFs'!F$272*F$11*'Input'!$E$60/'Input'!$F$60*(1-'Contrib'!F$117)</f>
        <v>0</v>
      </c>
      <c r="G36" s="42">
        <f>100*'AMD'!G52*'LAFs'!G$272*G$11*'Input'!$E$60/'Input'!$F$60*(1-'Contrib'!G$117)</f>
        <v>0</v>
      </c>
      <c r="H36" s="42">
        <f>100*'AMD'!H52*'LAFs'!H$272*H$11*'Input'!$E$60/'Input'!$F$60*(1-'Contrib'!H$117)</f>
        <v>0</v>
      </c>
      <c r="I36" s="42">
        <f>100*'AMD'!I52*'LAFs'!I$272*I$11*'Input'!$E$60/'Input'!$F$60*(1-'Contrib'!I$117)</f>
        <v>0</v>
      </c>
      <c r="J36" s="42">
        <f>100*'AMD'!J52*'LAFs'!J$272*J$11*'Input'!$E$60/'Input'!$F$60*(1-'Contrib'!J$117)</f>
        <v>0</v>
      </c>
      <c r="K36" s="42">
        <f>100*'AMD'!B52*'LAFs'!B$272*K$11*'Input'!$E$60/'Input'!$F$60*(1-'Contrib'!K$117)</f>
        <v>0</v>
      </c>
      <c r="L36" s="42">
        <f>100*'AMD'!C52*'LAFs'!C$272*L$11*'Input'!$E$60/'Input'!$F$60*(1-'Contrib'!L$117)</f>
        <v>0</v>
      </c>
      <c r="M36" s="42">
        <f>100*'AMD'!D52*'LAFs'!D$272*M$11*'Input'!$E$60/'Input'!$F$60*(1-'Contrib'!M$117)</f>
        <v>0</v>
      </c>
      <c r="N36" s="42">
        <f>100*'AMD'!E52*'LAFs'!E$272*N$11*'Input'!$E$60/'Input'!$F$60*(1-'Contrib'!N$117)</f>
        <v>0</v>
      </c>
      <c r="O36" s="42">
        <f>100*'AMD'!F52*'LAFs'!F$272*O$11*'Input'!$E$60/'Input'!$F$60*(1-'Contrib'!O$117)</f>
        <v>0</v>
      </c>
      <c r="P36" s="42">
        <f>100*'AMD'!G52*'LAFs'!G$272*P$11*'Input'!$E$60/'Input'!$F$60*(1-'Contrib'!P$117)</f>
        <v>0</v>
      </c>
      <c r="Q36" s="42">
        <f>100*'AMD'!H52*'LAFs'!H$272*Q$11*'Input'!$E$60/'Input'!$F$60*(1-'Contrib'!Q$117)</f>
        <v>0</v>
      </c>
      <c r="R36" s="42">
        <f>100*'AMD'!I52*'LAFs'!I$272*R$11*'Input'!$E$60/'Input'!$F$60*(1-'Contrib'!R$117)</f>
        <v>0</v>
      </c>
      <c r="S36" s="42">
        <f>100*'AMD'!J52*'LAFs'!J$272*S$11*'Input'!$E$60/'Input'!$F$60*(1-'Contrib'!S$117)</f>
        <v>0</v>
      </c>
      <c r="T36" s="17"/>
    </row>
    <row r="37" spans="1:20">
      <c r="A37" s="4" t="s">
        <v>194</v>
      </c>
      <c r="B37" s="42">
        <f>100*'AMD'!B53*'LAFs'!B$273*B$11*'Input'!$E$60/'Input'!$F$60*(1-'Contrib'!B$118)</f>
        <v>0</v>
      </c>
      <c r="C37" s="42">
        <f>100*'AMD'!C53*'LAFs'!C$273*C$11*'Input'!$E$60/'Input'!$F$60*(1-'Contrib'!C$118)</f>
        <v>0</v>
      </c>
      <c r="D37" s="42">
        <f>100*'AMD'!D53*'LAFs'!D$273*D$11*'Input'!$E$60/'Input'!$F$60*(1-'Contrib'!D$118)</f>
        <v>0</v>
      </c>
      <c r="E37" s="42">
        <f>100*'AMD'!E53*'LAFs'!E$273*E$11*'Input'!$E$60/'Input'!$F$60*(1-'Contrib'!E$118)</f>
        <v>0</v>
      </c>
      <c r="F37" s="42">
        <f>100*'AMD'!F53*'LAFs'!F$273*F$11*'Input'!$E$60/'Input'!$F$60*(1-'Contrib'!F$118)</f>
        <v>0</v>
      </c>
      <c r="G37" s="42">
        <f>100*'AMD'!G53*'LAFs'!G$273*G$11*'Input'!$E$60/'Input'!$F$60*(1-'Contrib'!G$118)</f>
        <v>0</v>
      </c>
      <c r="H37" s="42">
        <f>100*'AMD'!H53*'LAFs'!H$273*H$11*'Input'!$E$60/'Input'!$F$60*(1-'Contrib'!H$118)</f>
        <v>0</v>
      </c>
      <c r="I37" s="42">
        <f>100*'AMD'!I53*'LAFs'!I$273*I$11*'Input'!$E$60/'Input'!$F$60*(1-'Contrib'!I$118)</f>
        <v>0</v>
      </c>
      <c r="J37" s="42">
        <f>100*'AMD'!J53*'LAFs'!J$273*J$11*'Input'!$E$60/'Input'!$F$60*(1-'Contrib'!J$118)</f>
        <v>0</v>
      </c>
      <c r="K37" s="42">
        <f>100*'AMD'!B53*'LAFs'!B$273*K$11*'Input'!$E$60/'Input'!$F$60*(1-'Contrib'!K$118)</f>
        <v>0</v>
      </c>
      <c r="L37" s="42">
        <f>100*'AMD'!C53*'LAFs'!C$273*L$11*'Input'!$E$60/'Input'!$F$60*(1-'Contrib'!L$118)</f>
        <v>0</v>
      </c>
      <c r="M37" s="42">
        <f>100*'AMD'!D53*'LAFs'!D$273*M$11*'Input'!$E$60/'Input'!$F$60*(1-'Contrib'!M$118)</f>
        <v>0</v>
      </c>
      <c r="N37" s="42">
        <f>100*'AMD'!E53*'LAFs'!E$273*N$11*'Input'!$E$60/'Input'!$F$60*(1-'Contrib'!N$118)</f>
        <v>0</v>
      </c>
      <c r="O37" s="42">
        <f>100*'AMD'!F53*'LAFs'!F$273*O$11*'Input'!$E$60/'Input'!$F$60*(1-'Contrib'!O$118)</f>
        <v>0</v>
      </c>
      <c r="P37" s="42">
        <f>100*'AMD'!G53*'LAFs'!G$273*P$11*'Input'!$E$60/'Input'!$F$60*(1-'Contrib'!P$118)</f>
        <v>0</v>
      </c>
      <c r="Q37" s="42">
        <f>100*'AMD'!H53*'LAFs'!H$273*Q$11*'Input'!$E$60/'Input'!$F$60*(1-'Contrib'!Q$118)</f>
        <v>0</v>
      </c>
      <c r="R37" s="42">
        <f>100*'AMD'!I53*'LAFs'!I$273*R$11*'Input'!$E$60/'Input'!$F$60*(1-'Contrib'!R$118)</f>
        <v>0</v>
      </c>
      <c r="S37" s="42">
        <f>100*'AMD'!J53*'LAFs'!J$273*S$11*'Input'!$E$60/'Input'!$F$60*(1-'Contrib'!S$118)</f>
        <v>0</v>
      </c>
      <c r="T37" s="17"/>
    </row>
    <row r="38" spans="1:20">
      <c r="A38" s="4" t="s">
        <v>211</v>
      </c>
      <c r="B38" s="42">
        <f>100*'AMD'!B54*'LAFs'!B$274*B$11*'Input'!$E$60/'Input'!$F$60*(1-'Contrib'!B$119)</f>
        <v>0</v>
      </c>
      <c r="C38" s="42">
        <f>100*'AMD'!C54*'LAFs'!C$274*C$11*'Input'!$E$60/'Input'!$F$60*(1-'Contrib'!C$119)</f>
        <v>0</v>
      </c>
      <c r="D38" s="42">
        <f>100*'AMD'!D54*'LAFs'!D$274*D$11*'Input'!$E$60/'Input'!$F$60*(1-'Contrib'!D$119)</f>
        <v>0</v>
      </c>
      <c r="E38" s="42">
        <f>100*'AMD'!E54*'LAFs'!E$274*E$11*'Input'!$E$60/'Input'!$F$60*(1-'Contrib'!E$119)</f>
        <v>0</v>
      </c>
      <c r="F38" s="42">
        <f>100*'AMD'!F54*'LAFs'!F$274*F$11*'Input'!$E$60/'Input'!$F$60*(1-'Contrib'!F$119)</f>
        <v>0</v>
      </c>
      <c r="G38" s="42">
        <f>100*'AMD'!G54*'LAFs'!G$274*G$11*'Input'!$E$60/'Input'!$F$60*(1-'Contrib'!G$119)</f>
        <v>0</v>
      </c>
      <c r="H38" s="42">
        <f>100*'AMD'!H54*'LAFs'!H$274*H$11*'Input'!$E$60/'Input'!$F$60*(1-'Contrib'!H$119)</f>
        <v>0</v>
      </c>
      <c r="I38" s="42">
        <f>100*'AMD'!I54*'LAFs'!I$274*I$11*'Input'!$E$60/'Input'!$F$60*(1-'Contrib'!I$119)</f>
        <v>0</v>
      </c>
      <c r="J38" s="42">
        <f>100*'AMD'!J54*'LAFs'!J$274*J$11*'Input'!$E$60/'Input'!$F$60*(1-'Contrib'!J$119)</f>
        <v>0</v>
      </c>
      <c r="K38" s="42">
        <f>100*'AMD'!B54*'LAFs'!B$274*K$11*'Input'!$E$60/'Input'!$F$60*(1-'Contrib'!K$119)</f>
        <v>0</v>
      </c>
      <c r="L38" s="42">
        <f>100*'AMD'!C54*'LAFs'!C$274*L$11*'Input'!$E$60/'Input'!$F$60*(1-'Contrib'!L$119)</f>
        <v>0</v>
      </c>
      <c r="M38" s="42">
        <f>100*'AMD'!D54*'LAFs'!D$274*M$11*'Input'!$E$60/'Input'!$F$60*(1-'Contrib'!M$119)</f>
        <v>0</v>
      </c>
      <c r="N38" s="42">
        <f>100*'AMD'!E54*'LAFs'!E$274*N$11*'Input'!$E$60/'Input'!$F$60*(1-'Contrib'!N$119)</f>
        <v>0</v>
      </c>
      <c r="O38" s="42">
        <f>100*'AMD'!F54*'LAFs'!F$274*O$11*'Input'!$E$60/'Input'!$F$60*(1-'Contrib'!O$119)</f>
        <v>0</v>
      </c>
      <c r="P38" s="42">
        <f>100*'AMD'!G54*'LAFs'!G$274*P$11*'Input'!$E$60/'Input'!$F$60*(1-'Contrib'!P$119)</f>
        <v>0</v>
      </c>
      <c r="Q38" s="42">
        <f>100*'AMD'!H54*'LAFs'!H$274*Q$11*'Input'!$E$60/'Input'!$F$60*(1-'Contrib'!Q$119)</f>
        <v>0</v>
      </c>
      <c r="R38" s="42">
        <f>100*'AMD'!I54*'LAFs'!I$274*R$11*'Input'!$E$60/'Input'!$F$60*(1-'Contrib'!R$119)</f>
        <v>0</v>
      </c>
      <c r="S38" s="42">
        <f>100*'AMD'!J54*'LAFs'!J$274*S$11*'Input'!$E$60/'Input'!$F$60*(1-'Contrib'!S$119)</f>
        <v>0</v>
      </c>
      <c r="T38" s="17"/>
    </row>
    <row r="39" spans="1:20">
      <c r="A39" s="4" t="s">
        <v>225</v>
      </c>
      <c r="B39" s="42">
        <f>100*'AMD'!B55*'LAFs'!B$275*B$11*'Input'!$E$60/'Input'!$F$60*(1-'Contrib'!B$120)</f>
        <v>0</v>
      </c>
      <c r="C39" s="42">
        <f>100*'AMD'!C55*'LAFs'!C$275*C$11*'Input'!$E$60/'Input'!$F$60*(1-'Contrib'!C$120)</f>
        <v>0</v>
      </c>
      <c r="D39" s="42">
        <f>100*'AMD'!D55*'LAFs'!D$275*D$11*'Input'!$E$60/'Input'!$F$60*(1-'Contrib'!D$120)</f>
        <v>0</v>
      </c>
      <c r="E39" s="42">
        <f>100*'AMD'!E55*'LAFs'!E$275*E$11*'Input'!$E$60/'Input'!$F$60*(1-'Contrib'!E$120)</f>
        <v>0</v>
      </c>
      <c r="F39" s="42">
        <f>100*'AMD'!F55*'LAFs'!F$275*F$11*'Input'!$E$60/'Input'!$F$60*(1-'Contrib'!F$120)</f>
        <v>0</v>
      </c>
      <c r="G39" s="42">
        <f>100*'AMD'!G55*'LAFs'!G$275*G$11*'Input'!$E$60/'Input'!$F$60*(1-'Contrib'!G$120)</f>
        <v>0</v>
      </c>
      <c r="H39" s="42">
        <f>100*'AMD'!H55*'LAFs'!H$275*H$11*'Input'!$E$60/'Input'!$F$60*(1-'Contrib'!H$120)</f>
        <v>0</v>
      </c>
      <c r="I39" s="42">
        <f>100*'AMD'!I55*'LAFs'!I$275*I$11*'Input'!$E$60/'Input'!$F$60*(1-'Contrib'!I$120)</f>
        <v>0</v>
      </c>
      <c r="J39" s="42">
        <f>100*'AMD'!J55*'LAFs'!J$275*J$11*'Input'!$E$60/'Input'!$F$60*(1-'Contrib'!J$120)</f>
        <v>0</v>
      </c>
      <c r="K39" s="42">
        <f>100*'AMD'!B55*'LAFs'!B$275*K$11*'Input'!$E$60/'Input'!$F$60*(1-'Contrib'!K$120)</f>
        <v>0</v>
      </c>
      <c r="L39" s="42">
        <f>100*'AMD'!C55*'LAFs'!C$275*L$11*'Input'!$E$60/'Input'!$F$60*(1-'Contrib'!L$120)</f>
        <v>0</v>
      </c>
      <c r="M39" s="42">
        <f>100*'AMD'!D55*'LAFs'!D$275*M$11*'Input'!$E$60/'Input'!$F$60*(1-'Contrib'!M$120)</f>
        <v>0</v>
      </c>
      <c r="N39" s="42">
        <f>100*'AMD'!E55*'LAFs'!E$275*N$11*'Input'!$E$60/'Input'!$F$60*(1-'Contrib'!N$120)</f>
        <v>0</v>
      </c>
      <c r="O39" s="42">
        <f>100*'AMD'!F55*'LAFs'!F$275*O$11*'Input'!$E$60/'Input'!$F$60*(1-'Contrib'!O$120)</f>
        <v>0</v>
      </c>
      <c r="P39" s="42">
        <f>100*'AMD'!G55*'LAFs'!G$275*P$11*'Input'!$E$60/'Input'!$F$60*(1-'Contrib'!P$120)</f>
        <v>0</v>
      </c>
      <c r="Q39" s="42">
        <f>100*'AMD'!H55*'LAFs'!H$275*Q$11*'Input'!$E$60/'Input'!$F$60*(1-'Contrib'!Q$120)</f>
        <v>0</v>
      </c>
      <c r="R39" s="42">
        <f>100*'AMD'!I55*'LAFs'!I$275*R$11*'Input'!$E$60/'Input'!$F$60*(1-'Contrib'!R$120)</f>
        <v>0</v>
      </c>
      <c r="S39" s="42">
        <f>100*'AMD'!J55*'LAFs'!J$275*S$11*'Input'!$E$60/'Input'!$F$60*(1-'Contrib'!S$120)</f>
        <v>0</v>
      </c>
      <c r="T39" s="17"/>
    </row>
    <row r="40" spans="1:20">
      <c r="A40" s="4" t="s">
        <v>226</v>
      </c>
      <c r="B40" s="42">
        <f>100*'AMD'!B56*'LAFs'!B$276*B$11*'Input'!$E$60/'Input'!$F$60*(1-'Contrib'!B$121)</f>
        <v>0</v>
      </c>
      <c r="C40" s="42">
        <f>100*'AMD'!C56*'LAFs'!C$276*C$11*'Input'!$E$60/'Input'!$F$60*(1-'Contrib'!C$121)</f>
        <v>0</v>
      </c>
      <c r="D40" s="42">
        <f>100*'AMD'!D56*'LAFs'!D$276*D$11*'Input'!$E$60/'Input'!$F$60*(1-'Contrib'!D$121)</f>
        <v>0</v>
      </c>
      <c r="E40" s="42">
        <f>100*'AMD'!E56*'LAFs'!E$276*E$11*'Input'!$E$60/'Input'!$F$60*(1-'Contrib'!E$121)</f>
        <v>0</v>
      </c>
      <c r="F40" s="42">
        <f>100*'AMD'!F56*'LAFs'!F$276*F$11*'Input'!$E$60/'Input'!$F$60*(1-'Contrib'!F$121)</f>
        <v>0</v>
      </c>
      <c r="G40" s="42">
        <f>100*'AMD'!G56*'LAFs'!G$276*G$11*'Input'!$E$60/'Input'!$F$60*(1-'Contrib'!G$121)</f>
        <v>0</v>
      </c>
      <c r="H40" s="42">
        <f>100*'AMD'!H56*'LAFs'!H$276*H$11*'Input'!$E$60/'Input'!$F$60*(1-'Contrib'!H$121)</f>
        <v>0</v>
      </c>
      <c r="I40" s="42">
        <f>100*'AMD'!I56*'LAFs'!I$276*I$11*'Input'!$E$60/'Input'!$F$60*(1-'Contrib'!I$121)</f>
        <v>0</v>
      </c>
      <c r="J40" s="42">
        <f>100*'AMD'!J56*'LAFs'!J$276*J$11*'Input'!$E$60/'Input'!$F$60*(1-'Contrib'!J$121)</f>
        <v>0</v>
      </c>
      <c r="K40" s="42">
        <f>100*'AMD'!B56*'LAFs'!B$276*K$11*'Input'!$E$60/'Input'!$F$60*(1-'Contrib'!K$121)</f>
        <v>0</v>
      </c>
      <c r="L40" s="42">
        <f>100*'AMD'!C56*'LAFs'!C$276*L$11*'Input'!$E$60/'Input'!$F$60*(1-'Contrib'!L$121)</f>
        <v>0</v>
      </c>
      <c r="M40" s="42">
        <f>100*'AMD'!D56*'LAFs'!D$276*M$11*'Input'!$E$60/'Input'!$F$60*(1-'Contrib'!M$121)</f>
        <v>0</v>
      </c>
      <c r="N40" s="42">
        <f>100*'AMD'!E56*'LAFs'!E$276*N$11*'Input'!$E$60/'Input'!$F$60*(1-'Contrib'!N$121)</f>
        <v>0</v>
      </c>
      <c r="O40" s="42">
        <f>100*'AMD'!F56*'LAFs'!F$276*O$11*'Input'!$E$60/'Input'!$F$60*(1-'Contrib'!O$121)</f>
        <v>0</v>
      </c>
      <c r="P40" s="42">
        <f>100*'AMD'!G56*'LAFs'!G$276*P$11*'Input'!$E$60/'Input'!$F$60*(1-'Contrib'!P$121)</f>
        <v>0</v>
      </c>
      <c r="Q40" s="42">
        <f>100*'AMD'!H56*'LAFs'!H$276*Q$11*'Input'!$E$60/'Input'!$F$60*(1-'Contrib'!Q$121)</f>
        <v>0</v>
      </c>
      <c r="R40" s="42">
        <f>100*'AMD'!I56*'LAFs'!I$276*R$11*'Input'!$E$60/'Input'!$F$60*(1-'Contrib'!R$121)</f>
        <v>0</v>
      </c>
      <c r="S40" s="42">
        <f>100*'AMD'!J56*'LAFs'!J$276*S$11*'Input'!$E$60/'Input'!$F$60*(1-'Contrib'!S$121)</f>
        <v>0</v>
      </c>
      <c r="T40" s="17"/>
    </row>
    <row r="41" spans="1:20">
      <c r="A41" s="4" t="s">
        <v>227</v>
      </c>
      <c r="B41" s="42">
        <f>100*'AMD'!B57*'LAFs'!B$277*B$11*'Input'!$E$60/'Input'!$F$60*(1-'Contrib'!B$122)</f>
        <v>0</v>
      </c>
      <c r="C41" s="42">
        <f>100*'AMD'!C57*'LAFs'!C$277*C$11*'Input'!$E$60/'Input'!$F$60*(1-'Contrib'!C$122)</f>
        <v>0</v>
      </c>
      <c r="D41" s="42">
        <f>100*'AMD'!D57*'LAFs'!D$277*D$11*'Input'!$E$60/'Input'!$F$60*(1-'Contrib'!D$122)</f>
        <v>0</v>
      </c>
      <c r="E41" s="42">
        <f>100*'AMD'!E57*'LAFs'!E$277*E$11*'Input'!$E$60/'Input'!$F$60*(1-'Contrib'!E$122)</f>
        <v>0</v>
      </c>
      <c r="F41" s="42">
        <f>100*'AMD'!F57*'LAFs'!F$277*F$11*'Input'!$E$60/'Input'!$F$60*(1-'Contrib'!F$122)</f>
        <v>0</v>
      </c>
      <c r="G41" s="42">
        <f>100*'AMD'!G57*'LAFs'!G$277*G$11*'Input'!$E$60/'Input'!$F$60*(1-'Contrib'!G$122)</f>
        <v>0</v>
      </c>
      <c r="H41" s="42">
        <f>100*'AMD'!H57*'LAFs'!H$277*H$11*'Input'!$E$60/'Input'!$F$60*(1-'Contrib'!H$122)</f>
        <v>0</v>
      </c>
      <c r="I41" s="42">
        <f>100*'AMD'!I57*'LAFs'!I$277*I$11*'Input'!$E$60/'Input'!$F$60*(1-'Contrib'!I$122)</f>
        <v>0</v>
      </c>
      <c r="J41" s="42">
        <f>100*'AMD'!J57*'LAFs'!J$277*J$11*'Input'!$E$60/'Input'!$F$60*(1-'Contrib'!J$122)</f>
        <v>0</v>
      </c>
      <c r="K41" s="42">
        <f>100*'AMD'!B57*'LAFs'!B$277*K$11*'Input'!$E$60/'Input'!$F$60*(1-'Contrib'!K$122)</f>
        <v>0</v>
      </c>
      <c r="L41" s="42">
        <f>100*'AMD'!C57*'LAFs'!C$277*L$11*'Input'!$E$60/'Input'!$F$60*(1-'Contrib'!L$122)</f>
        <v>0</v>
      </c>
      <c r="M41" s="42">
        <f>100*'AMD'!D57*'LAFs'!D$277*M$11*'Input'!$E$60/'Input'!$F$60*(1-'Contrib'!M$122)</f>
        <v>0</v>
      </c>
      <c r="N41" s="42">
        <f>100*'AMD'!E57*'LAFs'!E$277*N$11*'Input'!$E$60/'Input'!$F$60*(1-'Contrib'!N$122)</f>
        <v>0</v>
      </c>
      <c r="O41" s="42">
        <f>100*'AMD'!F57*'LAFs'!F$277*O$11*'Input'!$E$60/'Input'!$F$60*(1-'Contrib'!O$122)</f>
        <v>0</v>
      </c>
      <c r="P41" s="42">
        <f>100*'AMD'!G57*'LAFs'!G$277*P$11*'Input'!$E$60/'Input'!$F$60*(1-'Contrib'!P$122)</f>
        <v>0</v>
      </c>
      <c r="Q41" s="42">
        <f>100*'AMD'!H57*'LAFs'!H$277*Q$11*'Input'!$E$60/'Input'!$F$60*(1-'Contrib'!Q$122)</f>
        <v>0</v>
      </c>
      <c r="R41" s="42">
        <f>100*'AMD'!I57*'LAFs'!I$277*R$11*'Input'!$E$60/'Input'!$F$60*(1-'Contrib'!R$122)</f>
        <v>0</v>
      </c>
      <c r="S41" s="42">
        <f>100*'AMD'!J57*'LAFs'!J$277*S$11*'Input'!$E$60/'Input'!$F$60*(1-'Contrib'!S$122)</f>
        <v>0</v>
      </c>
      <c r="T41" s="17"/>
    </row>
    <row r="42" spans="1:20">
      <c r="A42" s="4" t="s">
        <v>228</v>
      </c>
      <c r="B42" s="42">
        <f>100*'AMD'!B58*'LAFs'!B$278*B$11*'Input'!$E$60/'Input'!$F$60*(1-'Contrib'!B$123)</f>
        <v>0</v>
      </c>
      <c r="C42" s="42">
        <f>100*'AMD'!C58*'LAFs'!C$278*C$11*'Input'!$E$60/'Input'!$F$60*(1-'Contrib'!C$123)</f>
        <v>0</v>
      </c>
      <c r="D42" s="42">
        <f>100*'AMD'!D58*'LAFs'!D$278*D$11*'Input'!$E$60/'Input'!$F$60*(1-'Contrib'!D$123)</f>
        <v>0</v>
      </c>
      <c r="E42" s="42">
        <f>100*'AMD'!E58*'LAFs'!E$278*E$11*'Input'!$E$60/'Input'!$F$60*(1-'Contrib'!E$123)</f>
        <v>0</v>
      </c>
      <c r="F42" s="42">
        <f>100*'AMD'!F58*'LAFs'!F$278*F$11*'Input'!$E$60/'Input'!$F$60*(1-'Contrib'!F$123)</f>
        <v>0</v>
      </c>
      <c r="G42" s="42">
        <f>100*'AMD'!G58*'LAFs'!G$278*G$11*'Input'!$E$60/'Input'!$F$60*(1-'Contrib'!G$123)</f>
        <v>0</v>
      </c>
      <c r="H42" s="42">
        <f>100*'AMD'!H58*'LAFs'!H$278*H$11*'Input'!$E$60/'Input'!$F$60*(1-'Contrib'!H$123)</f>
        <v>0</v>
      </c>
      <c r="I42" s="42">
        <f>100*'AMD'!I58*'LAFs'!I$278*I$11*'Input'!$E$60/'Input'!$F$60*(1-'Contrib'!I$123)</f>
        <v>0</v>
      </c>
      <c r="J42" s="42">
        <f>100*'AMD'!J58*'LAFs'!J$278*J$11*'Input'!$E$60/'Input'!$F$60*(1-'Contrib'!J$123)</f>
        <v>0</v>
      </c>
      <c r="K42" s="42">
        <f>100*'AMD'!B58*'LAFs'!B$278*K$11*'Input'!$E$60/'Input'!$F$60*(1-'Contrib'!K$123)</f>
        <v>0</v>
      </c>
      <c r="L42" s="42">
        <f>100*'AMD'!C58*'LAFs'!C$278*L$11*'Input'!$E$60/'Input'!$F$60*(1-'Contrib'!L$123)</f>
        <v>0</v>
      </c>
      <c r="M42" s="42">
        <f>100*'AMD'!D58*'LAFs'!D$278*M$11*'Input'!$E$60/'Input'!$F$60*(1-'Contrib'!M$123)</f>
        <v>0</v>
      </c>
      <c r="N42" s="42">
        <f>100*'AMD'!E58*'LAFs'!E$278*N$11*'Input'!$E$60/'Input'!$F$60*(1-'Contrib'!N$123)</f>
        <v>0</v>
      </c>
      <c r="O42" s="42">
        <f>100*'AMD'!F58*'LAFs'!F$278*O$11*'Input'!$E$60/'Input'!$F$60*(1-'Contrib'!O$123)</f>
        <v>0</v>
      </c>
      <c r="P42" s="42">
        <f>100*'AMD'!G58*'LAFs'!G$278*P$11*'Input'!$E$60/'Input'!$F$60*(1-'Contrib'!P$123)</f>
        <v>0</v>
      </c>
      <c r="Q42" s="42">
        <f>100*'AMD'!H58*'LAFs'!H$278*Q$11*'Input'!$E$60/'Input'!$F$60*(1-'Contrib'!Q$123)</f>
        <v>0</v>
      </c>
      <c r="R42" s="42">
        <f>100*'AMD'!I58*'LAFs'!I$278*R$11*'Input'!$E$60/'Input'!$F$60*(1-'Contrib'!R$123)</f>
        <v>0</v>
      </c>
      <c r="S42" s="42">
        <f>100*'AMD'!J58*'LAFs'!J$278*S$11*'Input'!$E$60/'Input'!$F$60*(1-'Contrib'!S$123)</f>
        <v>0</v>
      </c>
      <c r="T42" s="17"/>
    </row>
    <row r="43" spans="1:20">
      <c r="A43" s="4" t="s">
        <v>229</v>
      </c>
      <c r="B43" s="42">
        <f>100*'AMD'!B59*'LAFs'!B$279*B$11*'Input'!$E$60/'Input'!$F$60*(1-'Contrib'!B$124)</f>
        <v>0</v>
      </c>
      <c r="C43" s="42">
        <f>100*'AMD'!C59*'LAFs'!C$279*C$11*'Input'!$E$60/'Input'!$F$60*(1-'Contrib'!C$124)</f>
        <v>0</v>
      </c>
      <c r="D43" s="42">
        <f>100*'AMD'!D59*'LAFs'!D$279*D$11*'Input'!$E$60/'Input'!$F$60*(1-'Contrib'!D$124)</f>
        <v>0</v>
      </c>
      <c r="E43" s="42">
        <f>100*'AMD'!E59*'LAFs'!E$279*E$11*'Input'!$E$60/'Input'!$F$60*(1-'Contrib'!E$124)</f>
        <v>0</v>
      </c>
      <c r="F43" s="42">
        <f>100*'AMD'!F59*'LAFs'!F$279*F$11*'Input'!$E$60/'Input'!$F$60*(1-'Contrib'!F$124)</f>
        <v>0</v>
      </c>
      <c r="G43" s="42">
        <f>100*'AMD'!G59*'LAFs'!G$279*G$11*'Input'!$E$60/'Input'!$F$60*(1-'Contrib'!G$124)</f>
        <v>0</v>
      </c>
      <c r="H43" s="42">
        <f>100*'AMD'!H59*'LAFs'!H$279*H$11*'Input'!$E$60/'Input'!$F$60*(1-'Contrib'!H$124)</f>
        <v>0</v>
      </c>
      <c r="I43" s="42">
        <f>100*'AMD'!I59*'LAFs'!I$279*I$11*'Input'!$E$60/'Input'!$F$60*(1-'Contrib'!I$124)</f>
        <v>0</v>
      </c>
      <c r="J43" s="42">
        <f>100*'AMD'!J59*'LAFs'!J$279*J$11*'Input'!$E$60/'Input'!$F$60*(1-'Contrib'!J$124)</f>
        <v>0</v>
      </c>
      <c r="K43" s="42">
        <f>100*'AMD'!B59*'LAFs'!B$279*K$11*'Input'!$E$60/'Input'!$F$60*(1-'Contrib'!K$124)</f>
        <v>0</v>
      </c>
      <c r="L43" s="42">
        <f>100*'AMD'!C59*'LAFs'!C$279*L$11*'Input'!$E$60/'Input'!$F$60*(1-'Contrib'!L$124)</f>
        <v>0</v>
      </c>
      <c r="M43" s="42">
        <f>100*'AMD'!D59*'LAFs'!D$279*M$11*'Input'!$E$60/'Input'!$F$60*(1-'Contrib'!M$124)</f>
        <v>0</v>
      </c>
      <c r="N43" s="42">
        <f>100*'AMD'!E59*'LAFs'!E$279*N$11*'Input'!$E$60/'Input'!$F$60*(1-'Contrib'!N$124)</f>
        <v>0</v>
      </c>
      <c r="O43" s="42">
        <f>100*'AMD'!F59*'LAFs'!F$279*O$11*'Input'!$E$60/'Input'!$F$60*(1-'Contrib'!O$124)</f>
        <v>0</v>
      </c>
      <c r="P43" s="42">
        <f>100*'AMD'!G59*'LAFs'!G$279*P$11*'Input'!$E$60/'Input'!$F$60*(1-'Contrib'!P$124)</f>
        <v>0</v>
      </c>
      <c r="Q43" s="42">
        <f>100*'AMD'!H59*'LAFs'!H$279*Q$11*'Input'!$E$60/'Input'!$F$60*(1-'Contrib'!Q$124)</f>
        <v>0</v>
      </c>
      <c r="R43" s="42">
        <f>100*'AMD'!I59*'LAFs'!I$279*R$11*'Input'!$E$60/'Input'!$F$60*(1-'Contrib'!R$124)</f>
        <v>0</v>
      </c>
      <c r="S43" s="42">
        <f>100*'AMD'!J59*'LAFs'!J$279*S$11*'Input'!$E$60/'Input'!$F$60*(1-'Contrib'!S$124)</f>
        <v>0</v>
      </c>
      <c r="T43" s="17"/>
    </row>
    <row r="45" spans="1:20" ht="21" customHeight="1">
      <c r="A45" s="1" t="s">
        <v>1513</v>
      </c>
    </row>
    <row r="46" spans="1:20">
      <c r="A46" s="3" t="s">
        <v>546</v>
      </c>
    </row>
    <row r="47" spans="1:20">
      <c r="A47" s="31" t="s">
        <v>1507</v>
      </c>
    </row>
    <row r="48" spans="1:20">
      <c r="A48" s="31" t="s">
        <v>1514</v>
      </c>
    </row>
    <row r="49" spans="1:20">
      <c r="A49" s="3" t="s">
        <v>1515</v>
      </c>
    </row>
    <row r="51" spans="1:20">
      <c r="B51" s="15" t="s">
        <v>153</v>
      </c>
      <c r="C51" s="15" t="s">
        <v>330</v>
      </c>
      <c r="D51" s="15" t="s">
        <v>331</v>
      </c>
      <c r="E51" s="15" t="s">
        <v>332</v>
      </c>
      <c r="F51" s="15" t="s">
        <v>333</v>
      </c>
      <c r="G51" s="15" t="s">
        <v>334</v>
      </c>
      <c r="H51" s="15" t="s">
        <v>335</v>
      </c>
      <c r="I51" s="15" t="s">
        <v>336</v>
      </c>
      <c r="J51" s="15" t="s">
        <v>337</v>
      </c>
      <c r="K51" s="15" t="s">
        <v>318</v>
      </c>
      <c r="L51" s="15" t="s">
        <v>1395</v>
      </c>
      <c r="M51" s="15" t="s">
        <v>1396</v>
      </c>
      <c r="N51" s="15" t="s">
        <v>1397</v>
      </c>
      <c r="O51" s="15" t="s">
        <v>1398</v>
      </c>
      <c r="P51" s="15" t="s">
        <v>1399</v>
      </c>
      <c r="Q51" s="15" t="s">
        <v>1400</v>
      </c>
      <c r="R51" s="15" t="s">
        <v>1401</v>
      </c>
      <c r="S51" s="15" t="s">
        <v>1402</v>
      </c>
    </row>
    <row r="52" spans="1:20">
      <c r="A52" s="4" t="s">
        <v>185</v>
      </c>
      <c r="B52" s="42">
        <f>(1-'AMD'!B41)*'Yard'!B$23</f>
        <v>0</v>
      </c>
      <c r="C52" s="42">
        <f>(1-'AMD'!C41)*'Yard'!C$23</f>
        <v>0</v>
      </c>
      <c r="D52" s="42">
        <f>(1-'AMD'!D41)*'Yard'!D$23</f>
        <v>0</v>
      </c>
      <c r="E52" s="42">
        <f>(1-'AMD'!E41)*'Yard'!E$23</f>
        <v>0</v>
      </c>
      <c r="F52" s="42">
        <f>(1-'AMD'!F41)*'Yard'!F$23</f>
        <v>0</v>
      </c>
      <c r="G52" s="42">
        <f>(1-'AMD'!G41)*'Yard'!G$23</f>
        <v>0</v>
      </c>
      <c r="H52" s="42">
        <f>(1-'AMD'!H41)*'Yard'!H$23</f>
        <v>0</v>
      </c>
      <c r="I52" s="42">
        <f>(1-'AMD'!I41)*'Yard'!I$23</f>
        <v>0</v>
      </c>
      <c r="J52" s="42">
        <f>(1-'AMD'!J41)*'Yard'!J$23</f>
        <v>0</v>
      </c>
      <c r="K52" s="42">
        <f>(1-'AMD'!B41)*'Yard'!K$23</f>
        <v>0</v>
      </c>
      <c r="L52" s="42">
        <f>(1-'AMD'!C41)*'Yard'!L$23</f>
        <v>0</v>
      </c>
      <c r="M52" s="42">
        <f>(1-'AMD'!D41)*'Yard'!M$23</f>
        <v>0</v>
      </c>
      <c r="N52" s="42">
        <f>(1-'AMD'!E41)*'Yard'!N$23</f>
        <v>0</v>
      </c>
      <c r="O52" s="42">
        <f>(1-'AMD'!F41)*'Yard'!O$23</f>
        <v>0</v>
      </c>
      <c r="P52" s="42">
        <f>(1-'AMD'!G41)*'Yard'!P$23</f>
        <v>0</v>
      </c>
      <c r="Q52" s="42">
        <f>(1-'AMD'!H41)*'Yard'!Q$23</f>
        <v>0</v>
      </c>
      <c r="R52" s="42">
        <f>(1-'AMD'!I41)*'Yard'!R$23</f>
        <v>0</v>
      </c>
      <c r="S52" s="42">
        <f>(1-'AMD'!J41)*'Yard'!S$23</f>
        <v>0</v>
      </c>
      <c r="T52" s="17"/>
    </row>
    <row r="53" spans="1:20">
      <c r="A53" s="4" t="s">
        <v>186</v>
      </c>
      <c r="B53" s="42">
        <f>(1-'AMD'!B42)*'Yard'!B$24</f>
        <v>0</v>
      </c>
      <c r="C53" s="42">
        <f>(1-'AMD'!C42)*'Yard'!C$24</f>
        <v>0</v>
      </c>
      <c r="D53" s="42">
        <f>(1-'AMD'!D42)*'Yard'!D$24</f>
        <v>0</v>
      </c>
      <c r="E53" s="42">
        <f>(1-'AMD'!E42)*'Yard'!E$24</f>
        <v>0</v>
      </c>
      <c r="F53" s="42">
        <f>(1-'AMD'!F42)*'Yard'!F$24</f>
        <v>0</v>
      </c>
      <c r="G53" s="42">
        <f>(1-'AMD'!G42)*'Yard'!G$24</f>
        <v>0</v>
      </c>
      <c r="H53" s="42">
        <f>(1-'AMD'!H42)*'Yard'!H$24</f>
        <v>0</v>
      </c>
      <c r="I53" s="42">
        <f>(1-'AMD'!I42)*'Yard'!I$24</f>
        <v>0</v>
      </c>
      <c r="J53" s="42">
        <f>(1-'AMD'!J42)*'Yard'!J$24</f>
        <v>0</v>
      </c>
      <c r="K53" s="42">
        <f>(1-'AMD'!B42)*'Yard'!K$24</f>
        <v>0</v>
      </c>
      <c r="L53" s="42">
        <f>(1-'AMD'!C42)*'Yard'!L$24</f>
        <v>0</v>
      </c>
      <c r="M53" s="42">
        <f>(1-'AMD'!D42)*'Yard'!M$24</f>
        <v>0</v>
      </c>
      <c r="N53" s="42">
        <f>(1-'AMD'!E42)*'Yard'!N$24</f>
        <v>0</v>
      </c>
      <c r="O53" s="42">
        <f>(1-'AMD'!F42)*'Yard'!O$24</f>
        <v>0</v>
      </c>
      <c r="P53" s="42">
        <f>(1-'AMD'!G42)*'Yard'!P$24</f>
        <v>0</v>
      </c>
      <c r="Q53" s="42">
        <f>(1-'AMD'!H42)*'Yard'!Q$24</f>
        <v>0</v>
      </c>
      <c r="R53" s="42">
        <f>(1-'AMD'!I42)*'Yard'!R$24</f>
        <v>0</v>
      </c>
      <c r="S53" s="42">
        <f>(1-'AMD'!J42)*'Yard'!S$24</f>
        <v>0</v>
      </c>
      <c r="T53" s="17"/>
    </row>
    <row r="54" spans="1:20">
      <c r="A54" s="4" t="s">
        <v>223</v>
      </c>
      <c r="B54" s="42">
        <f>(1-'AMD'!B43)*'Yard'!B$25</f>
        <v>0</v>
      </c>
      <c r="C54" s="42">
        <f>(1-'AMD'!C43)*'Yard'!C$25</f>
        <v>0</v>
      </c>
      <c r="D54" s="42">
        <f>(1-'AMD'!D43)*'Yard'!D$25</f>
        <v>0</v>
      </c>
      <c r="E54" s="42">
        <f>(1-'AMD'!E43)*'Yard'!E$25</f>
        <v>0</v>
      </c>
      <c r="F54" s="42">
        <f>(1-'AMD'!F43)*'Yard'!F$25</f>
        <v>0</v>
      </c>
      <c r="G54" s="42">
        <f>(1-'AMD'!G43)*'Yard'!G$25</f>
        <v>0</v>
      </c>
      <c r="H54" s="42">
        <f>(1-'AMD'!H43)*'Yard'!H$25</f>
        <v>0</v>
      </c>
      <c r="I54" s="42">
        <f>(1-'AMD'!I43)*'Yard'!I$25</f>
        <v>0</v>
      </c>
      <c r="J54" s="42">
        <f>(1-'AMD'!J43)*'Yard'!J$25</f>
        <v>0</v>
      </c>
      <c r="K54" s="42">
        <f>(1-'AMD'!B43)*'Yard'!K$25</f>
        <v>0</v>
      </c>
      <c r="L54" s="42">
        <f>(1-'AMD'!C43)*'Yard'!L$25</f>
        <v>0</v>
      </c>
      <c r="M54" s="42">
        <f>(1-'AMD'!D43)*'Yard'!M$25</f>
        <v>0</v>
      </c>
      <c r="N54" s="42">
        <f>(1-'AMD'!E43)*'Yard'!N$25</f>
        <v>0</v>
      </c>
      <c r="O54" s="42">
        <f>(1-'AMD'!F43)*'Yard'!O$25</f>
        <v>0</v>
      </c>
      <c r="P54" s="42">
        <f>(1-'AMD'!G43)*'Yard'!P$25</f>
        <v>0</v>
      </c>
      <c r="Q54" s="42">
        <f>(1-'AMD'!H43)*'Yard'!Q$25</f>
        <v>0</v>
      </c>
      <c r="R54" s="42">
        <f>(1-'AMD'!I43)*'Yard'!R$25</f>
        <v>0</v>
      </c>
      <c r="S54" s="42">
        <f>(1-'AMD'!J43)*'Yard'!S$25</f>
        <v>0</v>
      </c>
      <c r="T54" s="17"/>
    </row>
    <row r="55" spans="1:20">
      <c r="A55" s="4" t="s">
        <v>187</v>
      </c>
      <c r="B55" s="42">
        <f>(1-'AMD'!B44)*'Yard'!B$26</f>
        <v>0</v>
      </c>
      <c r="C55" s="42">
        <f>(1-'AMD'!C44)*'Yard'!C$26</f>
        <v>0</v>
      </c>
      <c r="D55" s="42">
        <f>(1-'AMD'!D44)*'Yard'!D$26</f>
        <v>0</v>
      </c>
      <c r="E55" s="42">
        <f>(1-'AMD'!E44)*'Yard'!E$26</f>
        <v>0</v>
      </c>
      <c r="F55" s="42">
        <f>(1-'AMD'!F44)*'Yard'!F$26</f>
        <v>0</v>
      </c>
      <c r="G55" s="42">
        <f>(1-'AMD'!G44)*'Yard'!G$26</f>
        <v>0</v>
      </c>
      <c r="H55" s="42">
        <f>(1-'AMD'!H44)*'Yard'!H$26</f>
        <v>0</v>
      </c>
      <c r="I55" s="42">
        <f>(1-'AMD'!I44)*'Yard'!I$26</f>
        <v>0</v>
      </c>
      <c r="J55" s="42">
        <f>(1-'AMD'!J44)*'Yard'!J$26</f>
        <v>0</v>
      </c>
      <c r="K55" s="42">
        <f>(1-'AMD'!B44)*'Yard'!K$26</f>
        <v>0</v>
      </c>
      <c r="L55" s="42">
        <f>(1-'AMD'!C44)*'Yard'!L$26</f>
        <v>0</v>
      </c>
      <c r="M55" s="42">
        <f>(1-'AMD'!D44)*'Yard'!M$26</f>
        <v>0</v>
      </c>
      <c r="N55" s="42">
        <f>(1-'AMD'!E44)*'Yard'!N$26</f>
        <v>0</v>
      </c>
      <c r="O55" s="42">
        <f>(1-'AMD'!F44)*'Yard'!O$26</f>
        <v>0</v>
      </c>
      <c r="P55" s="42">
        <f>(1-'AMD'!G44)*'Yard'!P$26</f>
        <v>0</v>
      </c>
      <c r="Q55" s="42">
        <f>(1-'AMD'!H44)*'Yard'!Q$26</f>
        <v>0</v>
      </c>
      <c r="R55" s="42">
        <f>(1-'AMD'!I44)*'Yard'!R$26</f>
        <v>0</v>
      </c>
      <c r="S55" s="42">
        <f>(1-'AMD'!J44)*'Yard'!S$26</f>
        <v>0</v>
      </c>
      <c r="T55" s="17"/>
    </row>
    <row r="56" spans="1:20">
      <c r="A56" s="4" t="s">
        <v>188</v>
      </c>
      <c r="B56" s="42">
        <f>(1-'AMD'!B45)*'Yard'!B$27</f>
        <v>0</v>
      </c>
      <c r="C56" s="42">
        <f>(1-'AMD'!C45)*'Yard'!C$27</f>
        <v>0</v>
      </c>
      <c r="D56" s="42">
        <f>(1-'AMD'!D45)*'Yard'!D$27</f>
        <v>0</v>
      </c>
      <c r="E56" s="42">
        <f>(1-'AMD'!E45)*'Yard'!E$27</f>
        <v>0</v>
      </c>
      <c r="F56" s="42">
        <f>(1-'AMD'!F45)*'Yard'!F$27</f>
        <v>0</v>
      </c>
      <c r="G56" s="42">
        <f>(1-'AMD'!G45)*'Yard'!G$27</f>
        <v>0</v>
      </c>
      <c r="H56" s="42">
        <f>(1-'AMD'!H45)*'Yard'!H$27</f>
        <v>0</v>
      </c>
      <c r="I56" s="42">
        <f>(1-'AMD'!I45)*'Yard'!I$27</f>
        <v>0</v>
      </c>
      <c r="J56" s="42">
        <f>(1-'AMD'!J45)*'Yard'!J$27</f>
        <v>0</v>
      </c>
      <c r="K56" s="42">
        <f>(1-'AMD'!B45)*'Yard'!K$27</f>
        <v>0</v>
      </c>
      <c r="L56" s="42">
        <f>(1-'AMD'!C45)*'Yard'!L$27</f>
        <v>0</v>
      </c>
      <c r="M56" s="42">
        <f>(1-'AMD'!D45)*'Yard'!M$27</f>
        <v>0</v>
      </c>
      <c r="N56" s="42">
        <f>(1-'AMD'!E45)*'Yard'!N$27</f>
        <v>0</v>
      </c>
      <c r="O56" s="42">
        <f>(1-'AMD'!F45)*'Yard'!O$27</f>
        <v>0</v>
      </c>
      <c r="P56" s="42">
        <f>(1-'AMD'!G45)*'Yard'!P$27</f>
        <v>0</v>
      </c>
      <c r="Q56" s="42">
        <f>(1-'AMD'!H45)*'Yard'!Q$27</f>
        <v>0</v>
      </c>
      <c r="R56" s="42">
        <f>(1-'AMD'!I45)*'Yard'!R$27</f>
        <v>0</v>
      </c>
      <c r="S56" s="42">
        <f>(1-'AMD'!J45)*'Yard'!S$27</f>
        <v>0</v>
      </c>
      <c r="T56" s="17"/>
    </row>
    <row r="57" spans="1:20">
      <c r="A57" s="4" t="s">
        <v>224</v>
      </c>
      <c r="B57" s="42">
        <f>(1-'AMD'!B46)*'Yard'!B$28</f>
        <v>0</v>
      </c>
      <c r="C57" s="42">
        <f>(1-'AMD'!C46)*'Yard'!C$28</f>
        <v>0</v>
      </c>
      <c r="D57" s="42">
        <f>(1-'AMD'!D46)*'Yard'!D$28</f>
        <v>0</v>
      </c>
      <c r="E57" s="42">
        <f>(1-'AMD'!E46)*'Yard'!E$28</f>
        <v>0</v>
      </c>
      <c r="F57" s="42">
        <f>(1-'AMD'!F46)*'Yard'!F$28</f>
        <v>0</v>
      </c>
      <c r="G57" s="42">
        <f>(1-'AMD'!G46)*'Yard'!G$28</f>
        <v>0</v>
      </c>
      <c r="H57" s="42">
        <f>(1-'AMD'!H46)*'Yard'!H$28</f>
        <v>0</v>
      </c>
      <c r="I57" s="42">
        <f>(1-'AMD'!I46)*'Yard'!I$28</f>
        <v>0</v>
      </c>
      <c r="J57" s="42">
        <f>(1-'AMD'!J46)*'Yard'!J$28</f>
        <v>0</v>
      </c>
      <c r="K57" s="42">
        <f>(1-'AMD'!B46)*'Yard'!K$28</f>
        <v>0</v>
      </c>
      <c r="L57" s="42">
        <f>(1-'AMD'!C46)*'Yard'!L$28</f>
        <v>0</v>
      </c>
      <c r="M57" s="42">
        <f>(1-'AMD'!D46)*'Yard'!M$28</f>
        <v>0</v>
      </c>
      <c r="N57" s="42">
        <f>(1-'AMD'!E46)*'Yard'!N$28</f>
        <v>0</v>
      </c>
      <c r="O57" s="42">
        <f>(1-'AMD'!F46)*'Yard'!O$28</f>
        <v>0</v>
      </c>
      <c r="P57" s="42">
        <f>(1-'AMD'!G46)*'Yard'!P$28</f>
        <v>0</v>
      </c>
      <c r="Q57" s="42">
        <f>(1-'AMD'!H46)*'Yard'!Q$28</f>
        <v>0</v>
      </c>
      <c r="R57" s="42">
        <f>(1-'AMD'!I46)*'Yard'!R$28</f>
        <v>0</v>
      </c>
      <c r="S57" s="42">
        <f>(1-'AMD'!J46)*'Yard'!S$28</f>
        <v>0</v>
      </c>
      <c r="T57" s="17"/>
    </row>
    <row r="58" spans="1:20">
      <c r="A58" s="4" t="s">
        <v>189</v>
      </c>
      <c r="B58" s="42">
        <f>(1-'AMD'!B47)*'Yard'!B$29</f>
        <v>0</v>
      </c>
      <c r="C58" s="42">
        <f>(1-'AMD'!C47)*'Yard'!C$29</f>
        <v>0</v>
      </c>
      <c r="D58" s="42">
        <f>(1-'AMD'!D47)*'Yard'!D$29</f>
        <v>0</v>
      </c>
      <c r="E58" s="42">
        <f>(1-'AMD'!E47)*'Yard'!E$29</f>
        <v>0</v>
      </c>
      <c r="F58" s="42">
        <f>(1-'AMD'!F47)*'Yard'!F$29</f>
        <v>0</v>
      </c>
      <c r="G58" s="42">
        <f>(1-'AMD'!G47)*'Yard'!G$29</f>
        <v>0</v>
      </c>
      <c r="H58" s="42">
        <f>(1-'AMD'!H47)*'Yard'!H$29</f>
        <v>0</v>
      </c>
      <c r="I58" s="42">
        <f>(1-'AMD'!I47)*'Yard'!I$29</f>
        <v>0</v>
      </c>
      <c r="J58" s="42">
        <f>(1-'AMD'!J47)*'Yard'!J$29</f>
        <v>0</v>
      </c>
      <c r="K58" s="42">
        <f>(1-'AMD'!B47)*'Yard'!K$29</f>
        <v>0</v>
      </c>
      <c r="L58" s="42">
        <f>(1-'AMD'!C47)*'Yard'!L$29</f>
        <v>0</v>
      </c>
      <c r="M58" s="42">
        <f>(1-'AMD'!D47)*'Yard'!M$29</f>
        <v>0</v>
      </c>
      <c r="N58" s="42">
        <f>(1-'AMD'!E47)*'Yard'!N$29</f>
        <v>0</v>
      </c>
      <c r="O58" s="42">
        <f>(1-'AMD'!F47)*'Yard'!O$29</f>
        <v>0</v>
      </c>
      <c r="P58" s="42">
        <f>(1-'AMD'!G47)*'Yard'!P$29</f>
        <v>0</v>
      </c>
      <c r="Q58" s="42">
        <f>(1-'AMD'!H47)*'Yard'!Q$29</f>
        <v>0</v>
      </c>
      <c r="R58" s="42">
        <f>(1-'AMD'!I47)*'Yard'!R$29</f>
        <v>0</v>
      </c>
      <c r="S58" s="42">
        <f>(1-'AMD'!J47)*'Yard'!S$29</f>
        <v>0</v>
      </c>
      <c r="T58" s="17"/>
    </row>
    <row r="59" spans="1:20">
      <c r="A59" s="4" t="s">
        <v>190</v>
      </c>
      <c r="B59" s="42">
        <f>(1-'AMD'!B48)*'Yard'!B$30</f>
        <v>0</v>
      </c>
      <c r="C59" s="42">
        <f>(1-'AMD'!C48)*'Yard'!C$30</f>
        <v>0</v>
      </c>
      <c r="D59" s="42">
        <f>(1-'AMD'!D48)*'Yard'!D$30</f>
        <v>0</v>
      </c>
      <c r="E59" s="42">
        <f>(1-'AMD'!E48)*'Yard'!E$30</f>
        <v>0</v>
      </c>
      <c r="F59" s="42">
        <f>(1-'AMD'!F48)*'Yard'!F$30</f>
        <v>0</v>
      </c>
      <c r="G59" s="42">
        <f>(1-'AMD'!G48)*'Yard'!G$30</f>
        <v>0</v>
      </c>
      <c r="H59" s="42">
        <f>(1-'AMD'!H48)*'Yard'!H$30</f>
        <v>0</v>
      </c>
      <c r="I59" s="42">
        <f>(1-'AMD'!I48)*'Yard'!I$30</f>
        <v>0</v>
      </c>
      <c r="J59" s="42">
        <f>(1-'AMD'!J48)*'Yard'!J$30</f>
        <v>0</v>
      </c>
      <c r="K59" s="42">
        <f>(1-'AMD'!B48)*'Yard'!K$30</f>
        <v>0</v>
      </c>
      <c r="L59" s="42">
        <f>(1-'AMD'!C48)*'Yard'!L$30</f>
        <v>0</v>
      </c>
      <c r="M59" s="42">
        <f>(1-'AMD'!D48)*'Yard'!M$30</f>
        <v>0</v>
      </c>
      <c r="N59" s="42">
        <f>(1-'AMD'!E48)*'Yard'!N$30</f>
        <v>0</v>
      </c>
      <c r="O59" s="42">
        <f>(1-'AMD'!F48)*'Yard'!O$30</f>
        <v>0</v>
      </c>
      <c r="P59" s="42">
        <f>(1-'AMD'!G48)*'Yard'!P$30</f>
        <v>0</v>
      </c>
      <c r="Q59" s="42">
        <f>(1-'AMD'!H48)*'Yard'!Q$30</f>
        <v>0</v>
      </c>
      <c r="R59" s="42">
        <f>(1-'AMD'!I48)*'Yard'!R$30</f>
        <v>0</v>
      </c>
      <c r="S59" s="42">
        <f>(1-'AMD'!J48)*'Yard'!S$30</f>
        <v>0</v>
      </c>
      <c r="T59" s="17"/>
    </row>
    <row r="60" spans="1:20">
      <c r="A60" s="4" t="s">
        <v>210</v>
      </c>
      <c r="B60" s="42">
        <f>(1-'AMD'!B49)*'Yard'!B$31</f>
        <v>0</v>
      </c>
      <c r="C60" s="42">
        <f>(1-'AMD'!C49)*'Yard'!C$31</f>
        <v>0</v>
      </c>
      <c r="D60" s="42">
        <f>(1-'AMD'!D49)*'Yard'!D$31</f>
        <v>0</v>
      </c>
      <c r="E60" s="42">
        <f>(1-'AMD'!E49)*'Yard'!E$31</f>
        <v>0</v>
      </c>
      <c r="F60" s="42">
        <f>(1-'AMD'!F49)*'Yard'!F$31</f>
        <v>0</v>
      </c>
      <c r="G60" s="42">
        <f>(1-'AMD'!G49)*'Yard'!G$31</f>
        <v>0</v>
      </c>
      <c r="H60" s="42">
        <f>(1-'AMD'!H49)*'Yard'!H$31</f>
        <v>0</v>
      </c>
      <c r="I60" s="42">
        <f>(1-'AMD'!I49)*'Yard'!I$31</f>
        <v>0</v>
      </c>
      <c r="J60" s="42">
        <f>(1-'AMD'!J49)*'Yard'!J$31</f>
        <v>0</v>
      </c>
      <c r="K60" s="42">
        <f>(1-'AMD'!B49)*'Yard'!K$31</f>
        <v>0</v>
      </c>
      <c r="L60" s="42">
        <f>(1-'AMD'!C49)*'Yard'!L$31</f>
        <v>0</v>
      </c>
      <c r="M60" s="42">
        <f>(1-'AMD'!D49)*'Yard'!M$31</f>
        <v>0</v>
      </c>
      <c r="N60" s="42">
        <f>(1-'AMD'!E49)*'Yard'!N$31</f>
        <v>0</v>
      </c>
      <c r="O60" s="42">
        <f>(1-'AMD'!F49)*'Yard'!O$31</f>
        <v>0</v>
      </c>
      <c r="P60" s="42">
        <f>(1-'AMD'!G49)*'Yard'!P$31</f>
        <v>0</v>
      </c>
      <c r="Q60" s="42">
        <f>(1-'AMD'!H49)*'Yard'!Q$31</f>
        <v>0</v>
      </c>
      <c r="R60" s="42">
        <f>(1-'AMD'!I49)*'Yard'!R$31</f>
        <v>0</v>
      </c>
      <c r="S60" s="42">
        <f>(1-'AMD'!J49)*'Yard'!S$31</f>
        <v>0</v>
      </c>
      <c r="T60" s="17"/>
    </row>
    <row r="61" spans="1:20">
      <c r="A61" s="4" t="s">
        <v>191</v>
      </c>
      <c r="B61" s="42">
        <f>(1-'AMD'!B50)*'Yard'!B$32</f>
        <v>0</v>
      </c>
      <c r="C61" s="42">
        <f>(1-'AMD'!C50)*'Yard'!C$32</f>
        <v>0</v>
      </c>
      <c r="D61" s="42">
        <f>(1-'AMD'!D50)*'Yard'!D$32</f>
        <v>0</v>
      </c>
      <c r="E61" s="42">
        <f>(1-'AMD'!E50)*'Yard'!E$32</f>
        <v>0</v>
      </c>
      <c r="F61" s="42">
        <f>(1-'AMD'!F50)*'Yard'!F$32</f>
        <v>0</v>
      </c>
      <c r="G61" s="42">
        <f>(1-'AMD'!G50)*'Yard'!G$32</f>
        <v>0</v>
      </c>
      <c r="H61" s="42">
        <f>(1-'AMD'!H50)*'Yard'!H$32</f>
        <v>0</v>
      </c>
      <c r="I61" s="42">
        <f>(1-'AMD'!I50)*'Yard'!I$32</f>
        <v>0</v>
      </c>
      <c r="J61" s="42">
        <f>(1-'AMD'!J50)*'Yard'!J$32</f>
        <v>0</v>
      </c>
      <c r="K61" s="42">
        <f>(1-'AMD'!B50)*'Yard'!K$32</f>
        <v>0</v>
      </c>
      <c r="L61" s="42">
        <f>(1-'AMD'!C50)*'Yard'!L$32</f>
        <v>0</v>
      </c>
      <c r="M61" s="42">
        <f>(1-'AMD'!D50)*'Yard'!M$32</f>
        <v>0</v>
      </c>
      <c r="N61" s="42">
        <f>(1-'AMD'!E50)*'Yard'!N$32</f>
        <v>0</v>
      </c>
      <c r="O61" s="42">
        <f>(1-'AMD'!F50)*'Yard'!O$32</f>
        <v>0</v>
      </c>
      <c r="P61" s="42">
        <f>(1-'AMD'!G50)*'Yard'!P$32</f>
        <v>0</v>
      </c>
      <c r="Q61" s="42">
        <f>(1-'AMD'!H50)*'Yard'!Q$32</f>
        <v>0</v>
      </c>
      <c r="R61" s="42">
        <f>(1-'AMD'!I50)*'Yard'!R$32</f>
        <v>0</v>
      </c>
      <c r="S61" s="42">
        <f>(1-'AMD'!J50)*'Yard'!S$32</f>
        <v>0</v>
      </c>
      <c r="T61" s="17"/>
    </row>
    <row r="62" spans="1:20">
      <c r="A62" s="4" t="s">
        <v>192</v>
      </c>
      <c r="B62" s="42">
        <f>(1-'AMD'!B51)*'Yard'!B$33</f>
        <v>0</v>
      </c>
      <c r="C62" s="42">
        <f>(1-'AMD'!C51)*'Yard'!C$33</f>
        <v>0</v>
      </c>
      <c r="D62" s="42">
        <f>(1-'AMD'!D51)*'Yard'!D$33</f>
        <v>0</v>
      </c>
      <c r="E62" s="42">
        <f>(1-'AMD'!E51)*'Yard'!E$33</f>
        <v>0</v>
      </c>
      <c r="F62" s="42">
        <f>(1-'AMD'!F51)*'Yard'!F$33</f>
        <v>0</v>
      </c>
      <c r="G62" s="42">
        <f>(1-'AMD'!G51)*'Yard'!G$33</f>
        <v>0</v>
      </c>
      <c r="H62" s="42">
        <f>(1-'AMD'!H51)*'Yard'!H$33</f>
        <v>0</v>
      </c>
      <c r="I62" s="42">
        <f>(1-'AMD'!I51)*'Yard'!I$33</f>
        <v>0</v>
      </c>
      <c r="J62" s="42">
        <f>(1-'AMD'!J51)*'Yard'!J$33</f>
        <v>0</v>
      </c>
      <c r="K62" s="42">
        <f>(1-'AMD'!B51)*'Yard'!K$33</f>
        <v>0</v>
      </c>
      <c r="L62" s="42">
        <f>(1-'AMD'!C51)*'Yard'!L$33</f>
        <v>0</v>
      </c>
      <c r="M62" s="42">
        <f>(1-'AMD'!D51)*'Yard'!M$33</f>
        <v>0</v>
      </c>
      <c r="N62" s="42">
        <f>(1-'AMD'!E51)*'Yard'!N$33</f>
        <v>0</v>
      </c>
      <c r="O62" s="42">
        <f>(1-'AMD'!F51)*'Yard'!O$33</f>
        <v>0</v>
      </c>
      <c r="P62" s="42">
        <f>(1-'AMD'!G51)*'Yard'!P$33</f>
        <v>0</v>
      </c>
      <c r="Q62" s="42">
        <f>(1-'AMD'!H51)*'Yard'!Q$33</f>
        <v>0</v>
      </c>
      <c r="R62" s="42">
        <f>(1-'AMD'!I51)*'Yard'!R$33</f>
        <v>0</v>
      </c>
      <c r="S62" s="42">
        <f>(1-'AMD'!J51)*'Yard'!S$33</f>
        <v>0</v>
      </c>
      <c r="T62" s="17"/>
    </row>
    <row r="63" spans="1:20">
      <c r="A63" s="4" t="s">
        <v>193</v>
      </c>
      <c r="B63" s="42">
        <f>(1-'AMD'!B52)*'Yard'!B$34</f>
        <v>0</v>
      </c>
      <c r="C63" s="42">
        <f>(1-'AMD'!C52)*'Yard'!C$34</f>
        <v>0</v>
      </c>
      <c r="D63" s="42">
        <f>(1-'AMD'!D52)*'Yard'!D$34</f>
        <v>0</v>
      </c>
      <c r="E63" s="42">
        <f>(1-'AMD'!E52)*'Yard'!E$34</f>
        <v>0</v>
      </c>
      <c r="F63" s="42">
        <f>(1-'AMD'!F52)*'Yard'!F$34</f>
        <v>0</v>
      </c>
      <c r="G63" s="42">
        <f>(1-'AMD'!G52)*'Yard'!G$34</f>
        <v>0</v>
      </c>
      <c r="H63" s="42">
        <f>(1-'AMD'!H52)*'Yard'!H$34</f>
        <v>0</v>
      </c>
      <c r="I63" s="42">
        <f>(1-'AMD'!I52)*'Yard'!I$34</f>
        <v>0</v>
      </c>
      <c r="J63" s="42">
        <f>(1-'AMD'!J52)*'Yard'!J$34</f>
        <v>0</v>
      </c>
      <c r="K63" s="42">
        <f>(1-'AMD'!B52)*'Yard'!K$34</f>
        <v>0</v>
      </c>
      <c r="L63" s="42">
        <f>(1-'AMD'!C52)*'Yard'!L$34</f>
        <v>0</v>
      </c>
      <c r="M63" s="42">
        <f>(1-'AMD'!D52)*'Yard'!M$34</f>
        <v>0</v>
      </c>
      <c r="N63" s="42">
        <f>(1-'AMD'!E52)*'Yard'!N$34</f>
        <v>0</v>
      </c>
      <c r="O63" s="42">
        <f>(1-'AMD'!F52)*'Yard'!O$34</f>
        <v>0</v>
      </c>
      <c r="P63" s="42">
        <f>(1-'AMD'!G52)*'Yard'!P$34</f>
        <v>0</v>
      </c>
      <c r="Q63" s="42">
        <f>(1-'AMD'!H52)*'Yard'!Q$34</f>
        <v>0</v>
      </c>
      <c r="R63" s="42">
        <f>(1-'AMD'!I52)*'Yard'!R$34</f>
        <v>0</v>
      </c>
      <c r="S63" s="42">
        <f>(1-'AMD'!J52)*'Yard'!S$34</f>
        <v>0</v>
      </c>
      <c r="T63" s="17"/>
    </row>
    <row r="64" spans="1:20">
      <c r="A64" s="4" t="s">
        <v>194</v>
      </c>
      <c r="B64" s="42">
        <f>(1-'AMD'!B53)*'Yard'!B$35</f>
        <v>0</v>
      </c>
      <c r="C64" s="42">
        <f>(1-'AMD'!C53)*'Yard'!C$35</f>
        <v>0</v>
      </c>
      <c r="D64" s="42">
        <f>(1-'AMD'!D53)*'Yard'!D$35</f>
        <v>0</v>
      </c>
      <c r="E64" s="42">
        <f>(1-'AMD'!E53)*'Yard'!E$35</f>
        <v>0</v>
      </c>
      <c r="F64" s="42">
        <f>(1-'AMD'!F53)*'Yard'!F$35</f>
        <v>0</v>
      </c>
      <c r="G64" s="42">
        <f>(1-'AMD'!G53)*'Yard'!G$35</f>
        <v>0</v>
      </c>
      <c r="H64" s="42">
        <f>(1-'AMD'!H53)*'Yard'!H$35</f>
        <v>0</v>
      </c>
      <c r="I64" s="42">
        <f>(1-'AMD'!I53)*'Yard'!I$35</f>
        <v>0</v>
      </c>
      <c r="J64" s="42">
        <f>(1-'AMD'!J53)*'Yard'!J$35</f>
        <v>0</v>
      </c>
      <c r="K64" s="42">
        <f>(1-'AMD'!B53)*'Yard'!K$35</f>
        <v>0</v>
      </c>
      <c r="L64" s="42">
        <f>(1-'AMD'!C53)*'Yard'!L$35</f>
        <v>0</v>
      </c>
      <c r="M64" s="42">
        <f>(1-'AMD'!D53)*'Yard'!M$35</f>
        <v>0</v>
      </c>
      <c r="N64" s="42">
        <f>(1-'AMD'!E53)*'Yard'!N$35</f>
        <v>0</v>
      </c>
      <c r="O64" s="42">
        <f>(1-'AMD'!F53)*'Yard'!O$35</f>
        <v>0</v>
      </c>
      <c r="P64" s="42">
        <f>(1-'AMD'!G53)*'Yard'!P$35</f>
        <v>0</v>
      </c>
      <c r="Q64" s="42">
        <f>(1-'AMD'!H53)*'Yard'!Q$35</f>
        <v>0</v>
      </c>
      <c r="R64" s="42">
        <f>(1-'AMD'!I53)*'Yard'!R$35</f>
        <v>0</v>
      </c>
      <c r="S64" s="42">
        <f>(1-'AMD'!J53)*'Yard'!S$35</f>
        <v>0</v>
      </c>
      <c r="T64" s="17"/>
    </row>
    <row r="65" spans="1:20">
      <c r="A65" s="4" t="s">
        <v>211</v>
      </c>
      <c r="B65" s="42">
        <f>(1-'AMD'!B54)*'Yard'!B$36</f>
        <v>0</v>
      </c>
      <c r="C65" s="42">
        <f>(1-'AMD'!C54)*'Yard'!C$36</f>
        <v>0</v>
      </c>
      <c r="D65" s="42">
        <f>(1-'AMD'!D54)*'Yard'!D$36</f>
        <v>0</v>
      </c>
      <c r="E65" s="42">
        <f>(1-'AMD'!E54)*'Yard'!E$36</f>
        <v>0</v>
      </c>
      <c r="F65" s="42">
        <f>(1-'AMD'!F54)*'Yard'!F$36</f>
        <v>0</v>
      </c>
      <c r="G65" s="42">
        <f>(1-'AMD'!G54)*'Yard'!G$36</f>
        <v>0</v>
      </c>
      <c r="H65" s="42">
        <f>(1-'AMD'!H54)*'Yard'!H$36</f>
        <v>0</v>
      </c>
      <c r="I65" s="42">
        <f>(1-'AMD'!I54)*'Yard'!I$36</f>
        <v>0</v>
      </c>
      <c r="J65" s="42">
        <f>(1-'AMD'!J54)*'Yard'!J$36</f>
        <v>0</v>
      </c>
      <c r="K65" s="42">
        <f>(1-'AMD'!B54)*'Yard'!K$36</f>
        <v>0</v>
      </c>
      <c r="L65" s="42">
        <f>(1-'AMD'!C54)*'Yard'!L$36</f>
        <v>0</v>
      </c>
      <c r="M65" s="42">
        <f>(1-'AMD'!D54)*'Yard'!M$36</f>
        <v>0</v>
      </c>
      <c r="N65" s="42">
        <f>(1-'AMD'!E54)*'Yard'!N$36</f>
        <v>0</v>
      </c>
      <c r="O65" s="42">
        <f>(1-'AMD'!F54)*'Yard'!O$36</f>
        <v>0</v>
      </c>
      <c r="P65" s="42">
        <f>(1-'AMD'!G54)*'Yard'!P$36</f>
        <v>0</v>
      </c>
      <c r="Q65" s="42">
        <f>(1-'AMD'!H54)*'Yard'!Q$36</f>
        <v>0</v>
      </c>
      <c r="R65" s="42">
        <f>(1-'AMD'!I54)*'Yard'!R$36</f>
        <v>0</v>
      </c>
      <c r="S65" s="42">
        <f>(1-'AMD'!J54)*'Yard'!S$36</f>
        <v>0</v>
      </c>
      <c r="T65" s="17"/>
    </row>
    <row r="66" spans="1:20">
      <c r="A66" s="4" t="s">
        <v>225</v>
      </c>
      <c r="B66" s="42">
        <f>(1-'AMD'!B55)*'Yard'!B$37</f>
        <v>0</v>
      </c>
      <c r="C66" s="42">
        <f>(1-'AMD'!C55)*'Yard'!C$37</f>
        <v>0</v>
      </c>
      <c r="D66" s="42">
        <f>(1-'AMD'!D55)*'Yard'!D$37</f>
        <v>0</v>
      </c>
      <c r="E66" s="42">
        <f>(1-'AMD'!E55)*'Yard'!E$37</f>
        <v>0</v>
      </c>
      <c r="F66" s="42">
        <f>(1-'AMD'!F55)*'Yard'!F$37</f>
        <v>0</v>
      </c>
      <c r="G66" s="42">
        <f>(1-'AMD'!G55)*'Yard'!G$37</f>
        <v>0</v>
      </c>
      <c r="H66" s="42">
        <f>(1-'AMD'!H55)*'Yard'!H$37</f>
        <v>0</v>
      </c>
      <c r="I66" s="42">
        <f>(1-'AMD'!I55)*'Yard'!I$37</f>
        <v>0</v>
      </c>
      <c r="J66" s="42">
        <f>(1-'AMD'!J55)*'Yard'!J$37</f>
        <v>0</v>
      </c>
      <c r="K66" s="42">
        <f>(1-'AMD'!B55)*'Yard'!K$37</f>
        <v>0</v>
      </c>
      <c r="L66" s="42">
        <f>(1-'AMD'!C55)*'Yard'!L$37</f>
        <v>0</v>
      </c>
      <c r="M66" s="42">
        <f>(1-'AMD'!D55)*'Yard'!M$37</f>
        <v>0</v>
      </c>
      <c r="N66" s="42">
        <f>(1-'AMD'!E55)*'Yard'!N$37</f>
        <v>0</v>
      </c>
      <c r="O66" s="42">
        <f>(1-'AMD'!F55)*'Yard'!O$37</f>
        <v>0</v>
      </c>
      <c r="P66" s="42">
        <f>(1-'AMD'!G55)*'Yard'!P$37</f>
        <v>0</v>
      </c>
      <c r="Q66" s="42">
        <f>(1-'AMD'!H55)*'Yard'!Q$37</f>
        <v>0</v>
      </c>
      <c r="R66" s="42">
        <f>(1-'AMD'!I55)*'Yard'!R$37</f>
        <v>0</v>
      </c>
      <c r="S66" s="42">
        <f>(1-'AMD'!J55)*'Yard'!S$37</f>
        <v>0</v>
      </c>
      <c r="T66" s="17"/>
    </row>
    <row r="67" spans="1:20">
      <c r="A67" s="4" t="s">
        <v>226</v>
      </c>
      <c r="B67" s="42">
        <f>(1-'AMD'!B56)*'Yard'!B$38</f>
        <v>0</v>
      </c>
      <c r="C67" s="42">
        <f>(1-'AMD'!C56)*'Yard'!C$38</f>
        <v>0</v>
      </c>
      <c r="D67" s="42">
        <f>(1-'AMD'!D56)*'Yard'!D$38</f>
        <v>0</v>
      </c>
      <c r="E67" s="42">
        <f>(1-'AMD'!E56)*'Yard'!E$38</f>
        <v>0</v>
      </c>
      <c r="F67" s="42">
        <f>(1-'AMD'!F56)*'Yard'!F$38</f>
        <v>0</v>
      </c>
      <c r="G67" s="42">
        <f>(1-'AMD'!G56)*'Yard'!G$38</f>
        <v>0</v>
      </c>
      <c r="H67" s="42">
        <f>(1-'AMD'!H56)*'Yard'!H$38</f>
        <v>0</v>
      </c>
      <c r="I67" s="42">
        <f>(1-'AMD'!I56)*'Yard'!I$38</f>
        <v>0</v>
      </c>
      <c r="J67" s="42">
        <f>(1-'AMD'!J56)*'Yard'!J$38</f>
        <v>0</v>
      </c>
      <c r="K67" s="42">
        <f>(1-'AMD'!B56)*'Yard'!K$38</f>
        <v>0</v>
      </c>
      <c r="L67" s="42">
        <f>(1-'AMD'!C56)*'Yard'!L$38</f>
        <v>0</v>
      </c>
      <c r="M67" s="42">
        <f>(1-'AMD'!D56)*'Yard'!M$38</f>
        <v>0</v>
      </c>
      <c r="N67" s="42">
        <f>(1-'AMD'!E56)*'Yard'!N$38</f>
        <v>0</v>
      </c>
      <c r="O67" s="42">
        <f>(1-'AMD'!F56)*'Yard'!O$38</f>
        <v>0</v>
      </c>
      <c r="P67" s="42">
        <f>(1-'AMD'!G56)*'Yard'!P$38</f>
        <v>0</v>
      </c>
      <c r="Q67" s="42">
        <f>(1-'AMD'!H56)*'Yard'!Q$38</f>
        <v>0</v>
      </c>
      <c r="R67" s="42">
        <f>(1-'AMD'!I56)*'Yard'!R$38</f>
        <v>0</v>
      </c>
      <c r="S67" s="42">
        <f>(1-'AMD'!J56)*'Yard'!S$38</f>
        <v>0</v>
      </c>
      <c r="T67" s="17"/>
    </row>
    <row r="68" spans="1:20">
      <c r="A68" s="4" t="s">
        <v>227</v>
      </c>
      <c r="B68" s="42">
        <f>(1-'AMD'!B57)*'Yard'!B$39</f>
        <v>0</v>
      </c>
      <c r="C68" s="42">
        <f>(1-'AMD'!C57)*'Yard'!C$39</f>
        <v>0</v>
      </c>
      <c r="D68" s="42">
        <f>(1-'AMD'!D57)*'Yard'!D$39</f>
        <v>0</v>
      </c>
      <c r="E68" s="42">
        <f>(1-'AMD'!E57)*'Yard'!E$39</f>
        <v>0</v>
      </c>
      <c r="F68" s="42">
        <f>(1-'AMD'!F57)*'Yard'!F$39</f>
        <v>0</v>
      </c>
      <c r="G68" s="42">
        <f>(1-'AMD'!G57)*'Yard'!G$39</f>
        <v>0</v>
      </c>
      <c r="H68" s="42">
        <f>(1-'AMD'!H57)*'Yard'!H$39</f>
        <v>0</v>
      </c>
      <c r="I68" s="42">
        <f>(1-'AMD'!I57)*'Yard'!I$39</f>
        <v>0</v>
      </c>
      <c r="J68" s="42">
        <f>(1-'AMD'!J57)*'Yard'!J$39</f>
        <v>0</v>
      </c>
      <c r="K68" s="42">
        <f>(1-'AMD'!B57)*'Yard'!K$39</f>
        <v>0</v>
      </c>
      <c r="L68" s="42">
        <f>(1-'AMD'!C57)*'Yard'!L$39</f>
        <v>0</v>
      </c>
      <c r="M68" s="42">
        <f>(1-'AMD'!D57)*'Yard'!M$39</f>
        <v>0</v>
      </c>
      <c r="N68" s="42">
        <f>(1-'AMD'!E57)*'Yard'!N$39</f>
        <v>0</v>
      </c>
      <c r="O68" s="42">
        <f>(1-'AMD'!F57)*'Yard'!O$39</f>
        <v>0</v>
      </c>
      <c r="P68" s="42">
        <f>(1-'AMD'!G57)*'Yard'!P$39</f>
        <v>0</v>
      </c>
      <c r="Q68" s="42">
        <f>(1-'AMD'!H57)*'Yard'!Q$39</f>
        <v>0</v>
      </c>
      <c r="R68" s="42">
        <f>(1-'AMD'!I57)*'Yard'!R$39</f>
        <v>0</v>
      </c>
      <c r="S68" s="42">
        <f>(1-'AMD'!J57)*'Yard'!S$39</f>
        <v>0</v>
      </c>
      <c r="T68" s="17"/>
    </row>
    <row r="69" spans="1:20">
      <c r="A69" s="4" t="s">
        <v>228</v>
      </c>
      <c r="B69" s="42">
        <f>(1-'AMD'!B58)*'Yard'!B$40</f>
        <v>0</v>
      </c>
      <c r="C69" s="42">
        <f>(1-'AMD'!C58)*'Yard'!C$40</f>
        <v>0</v>
      </c>
      <c r="D69" s="42">
        <f>(1-'AMD'!D58)*'Yard'!D$40</f>
        <v>0</v>
      </c>
      <c r="E69" s="42">
        <f>(1-'AMD'!E58)*'Yard'!E$40</f>
        <v>0</v>
      </c>
      <c r="F69" s="42">
        <f>(1-'AMD'!F58)*'Yard'!F$40</f>
        <v>0</v>
      </c>
      <c r="G69" s="42">
        <f>(1-'AMD'!G58)*'Yard'!G$40</f>
        <v>0</v>
      </c>
      <c r="H69" s="42">
        <f>(1-'AMD'!H58)*'Yard'!H$40</f>
        <v>0</v>
      </c>
      <c r="I69" s="42">
        <f>(1-'AMD'!I58)*'Yard'!I$40</f>
        <v>0</v>
      </c>
      <c r="J69" s="42">
        <f>(1-'AMD'!J58)*'Yard'!J$40</f>
        <v>0</v>
      </c>
      <c r="K69" s="42">
        <f>(1-'AMD'!B58)*'Yard'!K$40</f>
        <v>0</v>
      </c>
      <c r="L69" s="42">
        <f>(1-'AMD'!C58)*'Yard'!L$40</f>
        <v>0</v>
      </c>
      <c r="M69" s="42">
        <f>(1-'AMD'!D58)*'Yard'!M$40</f>
        <v>0</v>
      </c>
      <c r="N69" s="42">
        <f>(1-'AMD'!E58)*'Yard'!N$40</f>
        <v>0</v>
      </c>
      <c r="O69" s="42">
        <f>(1-'AMD'!F58)*'Yard'!O$40</f>
        <v>0</v>
      </c>
      <c r="P69" s="42">
        <f>(1-'AMD'!G58)*'Yard'!P$40</f>
        <v>0</v>
      </c>
      <c r="Q69" s="42">
        <f>(1-'AMD'!H58)*'Yard'!Q$40</f>
        <v>0</v>
      </c>
      <c r="R69" s="42">
        <f>(1-'AMD'!I58)*'Yard'!R$40</f>
        <v>0</v>
      </c>
      <c r="S69" s="42">
        <f>(1-'AMD'!J58)*'Yard'!S$40</f>
        <v>0</v>
      </c>
      <c r="T69" s="17"/>
    </row>
    <row r="70" spans="1:20">
      <c r="A70" s="4" t="s">
        <v>229</v>
      </c>
      <c r="B70" s="42">
        <f>(1-'AMD'!B59)*'Yard'!B$41</f>
        <v>0</v>
      </c>
      <c r="C70" s="42">
        <f>(1-'AMD'!C59)*'Yard'!C$41</f>
        <v>0</v>
      </c>
      <c r="D70" s="42">
        <f>(1-'AMD'!D59)*'Yard'!D$41</f>
        <v>0</v>
      </c>
      <c r="E70" s="42">
        <f>(1-'AMD'!E59)*'Yard'!E$41</f>
        <v>0</v>
      </c>
      <c r="F70" s="42">
        <f>(1-'AMD'!F59)*'Yard'!F$41</f>
        <v>0</v>
      </c>
      <c r="G70" s="42">
        <f>(1-'AMD'!G59)*'Yard'!G$41</f>
        <v>0</v>
      </c>
      <c r="H70" s="42">
        <f>(1-'AMD'!H59)*'Yard'!H$41</f>
        <v>0</v>
      </c>
      <c r="I70" s="42">
        <f>(1-'AMD'!I59)*'Yard'!I$41</f>
        <v>0</v>
      </c>
      <c r="J70" s="42">
        <f>(1-'AMD'!J59)*'Yard'!J$41</f>
        <v>0</v>
      </c>
      <c r="K70" s="42">
        <f>(1-'AMD'!B59)*'Yard'!K$41</f>
        <v>0</v>
      </c>
      <c r="L70" s="42">
        <f>(1-'AMD'!C59)*'Yard'!L$41</f>
        <v>0</v>
      </c>
      <c r="M70" s="42">
        <f>(1-'AMD'!D59)*'Yard'!M$41</f>
        <v>0</v>
      </c>
      <c r="N70" s="42">
        <f>(1-'AMD'!E59)*'Yard'!N$41</f>
        <v>0</v>
      </c>
      <c r="O70" s="42">
        <f>(1-'AMD'!F59)*'Yard'!O$41</f>
        <v>0</v>
      </c>
      <c r="P70" s="42">
        <f>(1-'AMD'!G59)*'Yard'!P$41</f>
        <v>0</v>
      </c>
      <c r="Q70" s="42">
        <f>(1-'AMD'!H59)*'Yard'!Q$41</f>
        <v>0</v>
      </c>
      <c r="R70" s="42">
        <f>(1-'AMD'!I59)*'Yard'!R$41</f>
        <v>0</v>
      </c>
      <c r="S70" s="42">
        <f>(1-'AMD'!J59)*'Yard'!S$41</f>
        <v>0</v>
      </c>
      <c r="T70" s="17"/>
    </row>
    <row r="72" spans="1:20" ht="21" customHeight="1">
      <c r="A72" s="1" t="s">
        <v>1516</v>
      </c>
    </row>
    <row r="73" spans="1:20">
      <c r="A73" s="3" t="s">
        <v>546</v>
      </c>
    </row>
    <row r="74" spans="1:20">
      <c r="A74" s="31" t="s">
        <v>1507</v>
      </c>
    </row>
    <row r="75" spans="1:20">
      <c r="A75" s="31" t="s">
        <v>1517</v>
      </c>
    </row>
    <row r="76" spans="1:20">
      <c r="A76" s="3" t="s">
        <v>1515</v>
      </c>
    </row>
    <row r="78" spans="1:20">
      <c r="B78" s="15" t="s">
        <v>153</v>
      </c>
      <c r="C78" s="15" t="s">
        <v>330</v>
      </c>
      <c r="D78" s="15" t="s">
        <v>331</v>
      </c>
      <c r="E78" s="15" t="s">
        <v>332</v>
      </c>
      <c r="F78" s="15" t="s">
        <v>333</v>
      </c>
      <c r="G78" s="15" t="s">
        <v>334</v>
      </c>
      <c r="H78" s="15" t="s">
        <v>335</v>
      </c>
      <c r="I78" s="15" t="s">
        <v>336</v>
      </c>
      <c r="J78" s="15" t="s">
        <v>337</v>
      </c>
      <c r="K78" s="15" t="s">
        <v>318</v>
      </c>
      <c r="L78" s="15" t="s">
        <v>1395</v>
      </c>
      <c r="M78" s="15" t="s">
        <v>1396</v>
      </c>
      <c r="N78" s="15" t="s">
        <v>1397</v>
      </c>
      <c r="O78" s="15" t="s">
        <v>1398</v>
      </c>
      <c r="P78" s="15" t="s">
        <v>1399</v>
      </c>
      <c r="Q78" s="15" t="s">
        <v>1400</v>
      </c>
      <c r="R78" s="15" t="s">
        <v>1401</v>
      </c>
      <c r="S78" s="15" t="s">
        <v>1402</v>
      </c>
    </row>
    <row r="79" spans="1:20">
      <c r="A79" s="4" t="s">
        <v>185</v>
      </c>
      <c r="B79" s="42">
        <f>(1-'AMD'!B$41)*'Yard'!B$67</f>
        <v>0</v>
      </c>
      <c r="C79" s="42">
        <f>(1-'AMD'!C$41)*'Yard'!C$67</f>
        <v>0</v>
      </c>
      <c r="D79" s="42">
        <f>(1-'AMD'!D$41)*'Yard'!D$67</f>
        <v>0</v>
      </c>
      <c r="E79" s="42">
        <f>(1-'AMD'!E$41)*'Yard'!E$67</f>
        <v>0</v>
      </c>
      <c r="F79" s="42">
        <f>(1-'AMD'!F$41)*'Yard'!F$67</f>
        <v>0</v>
      </c>
      <c r="G79" s="42">
        <f>(1-'AMD'!G$41)*'Yard'!G$67</f>
        <v>0</v>
      </c>
      <c r="H79" s="42">
        <f>(1-'AMD'!H$41)*'Yard'!H$67</f>
        <v>0</v>
      </c>
      <c r="I79" s="42">
        <f>(1-'AMD'!I$41)*'Yard'!I$67</f>
        <v>0</v>
      </c>
      <c r="J79" s="42">
        <f>(1-'AMD'!J$41)*'Yard'!J$67</f>
        <v>0</v>
      </c>
      <c r="K79" s="42">
        <f>(1-'AMD'!B$41)*'Yard'!K$67</f>
        <v>0</v>
      </c>
      <c r="L79" s="42">
        <f>(1-'AMD'!C$41)*'Yard'!L$67</f>
        <v>0</v>
      </c>
      <c r="M79" s="42">
        <f>(1-'AMD'!D$41)*'Yard'!M$67</f>
        <v>0</v>
      </c>
      <c r="N79" s="42">
        <f>(1-'AMD'!E$41)*'Yard'!N$67</f>
        <v>0</v>
      </c>
      <c r="O79" s="42">
        <f>(1-'AMD'!F$41)*'Yard'!O$67</f>
        <v>0</v>
      </c>
      <c r="P79" s="42">
        <f>(1-'AMD'!G$41)*'Yard'!P$67</f>
        <v>0</v>
      </c>
      <c r="Q79" s="42">
        <f>(1-'AMD'!H$41)*'Yard'!Q$67</f>
        <v>0</v>
      </c>
      <c r="R79" s="42">
        <f>(1-'AMD'!I$41)*'Yard'!R$67</f>
        <v>0</v>
      </c>
      <c r="S79" s="42">
        <f>(1-'AMD'!J$41)*'Yard'!S$67</f>
        <v>0</v>
      </c>
      <c r="T79" s="17"/>
    </row>
    <row r="80" spans="1:20">
      <c r="A80" s="4" t="s">
        <v>186</v>
      </c>
      <c r="B80" s="42">
        <f>(1-'AMD'!B$42)*'Yard'!B$68</f>
        <v>0</v>
      </c>
      <c r="C80" s="42">
        <f>(1-'AMD'!C$42)*'Yard'!C$68</f>
        <v>0</v>
      </c>
      <c r="D80" s="42">
        <f>(1-'AMD'!D$42)*'Yard'!D$68</f>
        <v>0</v>
      </c>
      <c r="E80" s="42">
        <f>(1-'AMD'!E$42)*'Yard'!E$68</f>
        <v>0</v>
      </c>
      <c r="F80" s="42">
        <f>(1-'AMD'!F$42)*'Yard'!F$68</f>
        <v>0</v>
      </c>
      <c r="G80" s="42">
        <f>(1-'AMD'!G$42)*'Yard'!G$68</f>
        <v>0</v>
      </c>
      <c r="H80" s="42">
        <f>(1-'AMD'!H$42)*'Yard'!H$68</f>
        <v>0</v>
      </c>
      <c r="I80" s="42">
        <f>(1-'AMD'!I$42)*'Yard'!I$68</f>
        <v>0</v>
      </c>
      <c r="J80" s="42">
        <f>(1-'AMD'!J$42)*'Yard'!J$68</f>
        <v>0</v>
      </c>
      <c r="K80" s="42">
        <f>(1-'AMD'!B$42)*'Yard'!K$68</f>
        <v>0</v>
      </c>
      <c r="L80" s="42">
        <f>(1-'AMD'!C$42)*'Yard'!L$68</f>
        <v>0</v>
      </c>
      <c r="M80" s="42">
        <f>(1-'AMD'!D$42)*'Yard'!M$68</f>
        <v>0</v>
      </c>
      <c r="N80" s="42">
        <f>(1-'AMD'!E$42)*'Yard'!N$68</f>
        <v>0</v>
      </c>
      <c r="O80" s="42">
        <f>(1-'AMD'!F$42)*'Yard'!O$68</f>
        <v>0</v>
      </c>
      <c r="P80" s="42">
        <f>(1-'AMD'!G$42)*'Yard'!P$68</f>
        <v>0</v>
      </c>
      <c r="Q80" s="42">
        <f>(1-'AMD'!H$42)*'Yard'!Q$68</f>
        <v>0</v>
      </c>
      <c r="R80" s="42">
        <f>(1-'AMD'!I$42)*'Yard'!R$68</f>
        <v>0</v>
      </c>
      <c r="S80" s="42">
        <f>(1-'AMD'!J$42)*'Yard'!S$68</f>
        <v>0</v>
      </c>
      <c r="T80" s="17"/>
    </row>
    <row r="81" spans="1:20">
      <c r="A81" s="4" t="s">
        <v>223</v>
      </c>
      <c r="B81" s="42">
        <f>(1-'AMD'!B$43)*'Yard'!B$69</f>
        <v>0</v>
      </c>
      <c r="C81" s="42">
        <f>(1-'AMD'!C$43)*'Yard'!C$69</f>
        <v>0</v>
      </c>
      <c r="D81" s="42">
        <f>(1-'AMD'!D$43)*'Yard'!D$69</f>
        <v>0</v>
      </c>
      <c r="E81" s="42">
        <f>(1-'AMD'!E$43)*'Yard'!E$69</f>
        <v>0</v>
      </c>
      <c r="F81" s="42">
        <f>(1-'AMD'!F$43)*'Yard'!F$69</f>
        <v>0</v>
      </c>
      <c r="G81" s="42">
        <f>(1-'AMD'!G$43)*'Yard'!G$69</f>
        <v>0</v>
      </c>
      <c r="H81" s="42">
        <f>(1-'AMD'!H$43)*'Yard'!H$69</f>
        <v>0</v>
      </c>
      <c r="I81" s="42">
        <f>(1-'AMD'!I$43)*'Yard'!I$69</f>
        <v>0</v>
      </c>
      <c r="J81" s="42">
        <f>(1-'AMD'!J$43)*'Yard'!J$69</f>
        <v>0</v>
      </c>
      <c r="K81" s="42">
        <f>(1-'AMD'!B$43)*'Yard'!K$69</f>
        <v>0</v>
      </c>
      <c r="L81" s="42">
        <f>(1-'AMD'!C$43)*'Yard'!L$69</f>
        <v>0</v>
      </c>
      <c r="M81" s="42">
        <f>(1-'AMD'!D$43)*'Yard'!M$69</f>
        <v>0</v>
      </c>
      <c r="N81" s="42">
        <f>(1-'AMD'!E$43)*'Yard'!N$69</f>
        <v>0</v>
      </c>
      <c r="O81" s="42">
        <f>(1-'AMD'!F$43)*'Yard'!O$69</f>
        <v>0</v>
      </c>
      <c r="P81" s="42">
        <f>(1-'AMD'!G$43)*'Yard'!P$69</f>
        <v>0</v>
      </c>
      <c r="Q81" s="42">
        <f>(1-'AMD'!H$43)*'Yard'!Q$69</f>
        <v>0</v>
      </c>
      <c r="R81" s="42">
        <f>(1-'AMD'!I$43)*'Yard'!R$69</f>
        <v>0</v>
      </c>
      <c r="S81" s="42">
        <f>(1-'AMD'!J$43)*'Yard'!S$69</f>
        <v>0</v>
      </c>
      <c r="T81" s="17"/>
    </row>
    <row r="82" spans="1:20">
      <c r="A82" s="4" t="s">
        <v>187</v>
      </c>
      <c r="B82" s="42">
        <f>(1-'AMD'!B$44)*'Yard'!B$70</f>
        <v>0</v>
      </c>
      <c r="C82" s="42">
        <f>(1-'AMD'!C$44)*'Yard'!C$70</f>
        <v>0</v>
      </c>
      <c r="D82" s="42">
        <f>(1-'AMD'!D$44)*'Yard'!D$70</f>
        <v>0</v>
      </c>
      <c r="E82" s="42">
        <f>(1-'AMD'!E$44)*'Yard'!E$70</f>
        <v>0</v>
      </c>
      <c r="F82" s="42">
        <f>(1-'AMD'!F$44)*'Yard'!F$70</f>
        <v>0</v>
      </c>
      <c r="G82" s="42">
        <f>(1-'AMD'!G$44)*'Yard'!G$70</f>
        <v>0</v>
      </c>
      <c r="H82" s="42">
        <f>(1-'AMD'!H$44)*'Yard'!H$70</f>
        <v>0</v>
      </c>
      <c r="I82" s="42">
        <f>(1-'AMD'!I$44)*'Yard'!I$70</f>
        <v>0</v>
      </c>
      <c r="J82" s="42">
        <f>(1-'AMD'!J$44)*'Yard'!J$70</f>
        <v>0</v>
      </c>
      <c r="K82" s="42">
        <f>(1-'AMD'!B$44)*'Yard'!K$70</f>
        <v>0</v>
      </c>
      <c r="L82" s="42">
        <f>(1-'AMD'!C$44)*'Yard'!L$70</f>
        <v>0</v>
      </c>
      <c r="M82" s="42">
        <f>(1-'AMD'!D$44)*'Yard'!M$70</f>
        <v>0</v>
      </c>
      <c r="N82" s="42">
        <f>(1-'AMD'!E$44)*'Yard'!N$70</f>
        <v>0</v>
      </c>
      <c r="O82" s="42">
        <f>(1-'AMD'!F$44)*'Yard'!O$70</f>
        <v>0</v>
      </c>
      <c r="P82" s="42">
        <f>(1-'AMD'!G$44)*'Yard'!P$70</f>
        <v>0</v>
      </c>
      <c r="Q82" s="42">
        <f>(1-'AMD'!H$44)*'Yard'!Q$70</f>
        <v>0</v>
      </c>
      <c r="R82" s="42">
        <f>(1-'AMD'!I$44)*'Yard'!R$70</f>
        <v>0</v>
      </c>
      <c r="S82" s="42">
        <f>(1-'AMD'!J$44)*'Yard'!S$70</f>
        <v>0</v>
      </c>
      <c r="T82" s="17"/>
    </row>
    <row r="83" spans="1:20">
      <c r="A83" s="4" t="s">
        <v>188</v>
      </c>
      <c r="B83" s="42">
        <f>(1-'AMD'!B$45)*'Yard'!B$71</f>
        <v>0</v>
      </c>
      <c r="C83" s="42">
        <f>(1-'AMD'!C$45)*'Yard'!C$71</f>
        <v>0</v>
      </c>
      <c r="D83" s="42">
        <f>(1-'AMD'!D$45)*'Yard'!D$71</f>
        <v>0</v>
      </c>
      <c r="E83" s="42">
        <f>(1-'AMD'!E$45)*'Yard'!E$71</f>
        <v>0</v>
      </c>
      <c r="F83" s="42">
        <f>(1-'AMD'!F$45)*'Yard'!F$71</f>
        <v>0</v>
      </c>
      <c r="G83" s="42">
        <f>(1-'AMD'!G$45)*'Yard'!G$71</f>
        <v>0</v>
      </c>
      <c r="H83" s="42">
        <f>(1-'AMD'!H$45)*'Yard'!H$71</f>
        <v>0</v>
      </c>
      <c r="I83" s="42">
        <f>(1-'AMD'!I$45)*'Yard'!I$71</f>
        <v>0</v>
      </c>
      <c r="J83" s="42">
        <f>(1-'AMD'!J$45)*'Yard'!J$71</f>
        <v>0</v>
      </c>
      <c r="K83" s="42">
        <f>(1-'AMD'!B$45)*'Yard'!K$71</f>
        <v>0</v>
      </c>
      <c r="L83" s="42">
        <f>(1-'AMD'!C$45)*'Yard'!L$71</f>
        <v>0</v>
      </c>
      <c r="M83" s="42">
        <f>(1-'AMD'!D$45)*'Yard'!M$71</f>
        <v>0</v>
      </c>
      <c r="N83" s="42">
        <f>(1-'AMD'!E$45)*'Yard'!N$71</f>
        <v>0</v>
      </c>
      <c r="O83" s="42">
        <f>(1-'AMD'!F$45)*'Yard'!O$71</f>
        <v>0</v>
      </c>
      <c r="P83" s="42">
        <f>(1-'AMD'!G$45)*'Yard'!P$71</f>
        <v>0</v>
      </c>
      <c r="Q83" s="42">
        <f>(1-'AMD'!H$45)*'Yard'!Q$71</f>
        <v>0</v>
      </c>
      <c r="R83" s="42">
        <f>(1-'AMD'!I$45)*'Yard'!R$71</f>
        <v>0</v>
      </c>
      <c r="S83" s="42">
        <f>(1-'AMD'!J$45)*'Yard'!S$71</f>
        <v>0</v>
      </c>
      <c r="T83" s="17"/>
    </row>
    <row r="84" spans="1:20">
      <c r="A84" s="4" t="s">
        <v>224</v>
      </c>
      <c r="B84" s="42">
        <f>(1-'AMD'!B$46)*'Yard'!B$72</f>
        <v>0</v>
      </c>
      <c r="C84" s="42">
        <f>(1-'AMD'!C$46)*'Yard'!C$72</f>
        <v>0</v>
      </c>
      <c r="D84" s="42">
        <f>(1-'AMD'!D$46)*'Yard'!D$72</f>
        <v>0</v>
      </c>
      <c r="E84" s="42">
        <f>(1-'AMD'!E$46)*'Yard'!E$72</f>
        <v>0</v>
      </c>
      <c r="F84" s="42">
        <f>(1-'AMD'!F$46)*'Yard'!F$72</f>
        <v>0</v>
      </c>
      <c r="G84" s="42">
        <f>(1-'AMD'!G$46)*'Yard'!G$72</f>
        <v>0</v>
      </c>
      <c r="H84" s="42">
        <f>(1-'AMD'!H$46)*'Yard'!H$72</f>
        <v>0</v>
      </c>
      <c r="I84" s="42">
        <f>(1-'AMD'!I$46)*'Yard'!I$72</f>
        <v>0</v>
      </c>
      <c r="J84" s="42">
        <f>(1-'AMD'!J$46)*'Yard'!J$72</f>
        <v>0</v>
      </c>
      <c r="K84" s="42">
        <f>(1-'AMD'!B$46)*'Yard'!K$72</f>
        <v>0</v>
      </c>
      <c r="L84" s="42">
        <f>(1-'AMD'!C$46)*'Yard'!L$72</f>
        <v>0</v>
      </c>
      <c r="M84" s="42">
        <f>(1-'AMD'!D$46)*'Yard'!M$72</f>
        <v>0</v>
      </c>
      <c r="N84" s="42">
        <f>(1-'AMD'!E$46)*'Yard'!N$72</f>
        <v>0</v>
      </c>
      <c r="O84" s="42">
        <f>(1-'AMD'!F$46)*'Yard'!O$72</f>
        <v>0</v>
      </c>
      <c r="P84" s="42">
        <f>(1-'AMD'!G$46)*'Yard'!P$72</f>
        <v>0</v>
      </c>
      <c r="Q84" s="42">
        <f>(1-'AMD'!H$46)*'Yard'!Q$72</f>
        <v>0</v>
      </c>
      <c r="R84" s="42">
        <f>(1-'AMD'!I$46)*'Yard'!R$72</f>
        <v>0</v>
      </c>
      <c r="S84" s="42">
        <f>(1-'AMD'!J$46)*'Yard'!S$72</f>
        <v>0</v>
      </c>
      <c r="T84" s="17"/>
    </row>
    <row r="85" spans="1:20">
      <c r="A85" s="4" t="s">
        <v>189</v>
      </c>
      <c r="B85" s="42">
        <f>(1-'AMD'!B$47)*'Yard'!B$73</f>
        <v>0</v>
      </c>
      <c r="C85" s="42">
        <f>(1-'AMD'!C$47)*'Yard'!C$73</f>
        <v>0</v>
      </c>
      <c r="D85" s="42">
        <f>(1-'AMD'!D$47)*'Yard'!D$73</f>
        <v>0</v>
      </c>
      <c r="E85" s="42">
        <f>(1-'AMD'!E$47)*'Yard'!E$73</f>
        <v>0</v>
      </c>
      <c r="F85" s="42">
        <f>(1-'AMD'!F$47)*'Yard'!F$73</f>
        <v>0</v>
      </c>
      <c r="G85" s="42">
        <f>(1-'AMD'!G$47)*'Yard'!G$73</f>
        <v>0</v>
      </c>
      <c r="H85" s="42">
        <f>(1-'AMD'!H$47)*'Yard'!H$73</f>
        <v>0</v>
      </c>
      <c r="I85" s="42">
        <f>(1-'AMD'!I$47)*'Yard'!I$73</f>
        <v>0</v>
      </c>
      <c r="J85" s="42">
        <f>(1-'AMD'!J$47)*'Yard'!J$73</f>
        <v>0</v>
      </c>
      <c r="K85" s="42">
        <f>(1-'AMD'!B$47)*'Yard'!K$73</f>
        <v>0</v>
      </c>
      <c r="L85" s="42">
        <f>(1-'AMD'!C$47)*'Yard'!L$73</f>
        <v>0</v>
      </c>
      <c r="M85" s="42">
        <f>(1-'AMD'!D$47)*'Yard'!M$73</f>
        <v>0</v>
      </c>
      <c r="N85" s="42">
        <f>(1-'AMD'!E$47)*'Yard'!N$73</f>
        <v>0</v>
      </c>
      <c r="O85" s="42">
        <f>(1-'AMD'!F$47)*'Yard'!O$73</f>
        <v>0</v>
      </c>
      <c r="P85" s="42">
        <f>(1-'AMD'!G$47)*'Yard'!P$73</f>
        <v>0</v>
      </c>
      <c r="Q85" s="42">
        <f>(1-'AMD'!H$47)*'Yard'!Q$73</f>
        <v>0</v>
      </c>
      <c r="R85" s="42">
        <f>(1-'AMD'!I$47)*'Yard'!R$73</f>
        <v>0</v>
      </c>
      <c r="S85" s="42">
        <f>(1-'AMD'!J$47)*'Yard'!S$73</f>
        <v>0</v>
      </c>
      <c r="T85" s="17"/>
    </row>
    <row r="86" spans="1:20">
      <c r="A86" s="4" t="s">
        <v>190</v>
      </c>
      <c r="B86" s="42">
        <f>(1-'AMD'!B$48)*'Yard'!B$74</f>
        <v>0</v>
      </c>
      <c r="C86" s="42">
        <f>(1-'AMD'!C$48)*'Yard'!C$74</f>
        <v>0</v>
      </c>
      <c r="D86" s="42">
        <f>(1-'AMD'!D$48)*'Yard'!D$74</f>
        <v>0</v>
      </c>
      <c r="E86" s="42">
        <f>(1-'AMD'!E$48)*'Yard'!E$74</f>
        <v>0</v>
      </c>
      <c r="F86" s="42">
        <f>(1-'AMD'!F$48)*'Yard'!F$74</f>
        <v>0</v>
      </c>
      <c r="G86" s="42">
        <f>(1-'AMD'!G$48)*'Yard'!G$74</f>
        <v>0</v>
      </c>
      <c r="H86" s="42">
        <f>(1-'AMD'!H$48)*'Yard'!H$74</f>
        <v>0</v>
      </c>
      <c r="I86" s="42">
        <f>(1-'AMD'!I$48)*'Yard'!I$74</f>
        <v>0</v>
      </c>
      <c r="J86" s="42">
        <f>(1-'AMD'!J$48)*'Yard'!J$74</f>
        <v>0</v>
      </c>
      <c r="K86" s="42">
        <f>(1-'AMD'!B$48)*'Yard'!K$74</f>
        <v>0</v>
      </c>
      <c r="L86" s="42">
        <f>(1-'AMD'!C$48)*'Yard'!L$74</f>
        <v>0</v>
      </c>
      <c r="M86" s="42">
        <f>(1-'AMD'!D$48)*'Yard'!M$74</f>
        <v>0</v>
      </c>
      <c r="N86" s="42">
        <f>(1-'AMD'!E$48)*'Yard'!N$74</f>
        <v>0</v>
      </c>
      <c r="O86" s="42">
        <f>(1-'AMD'!F$48)*'Yard'!O$74</f>
        <v>0</v>
      </c>
      <c r="P86" s="42">
        <f>(1-'AMD'!G$48)*'Yard'!P$74</f>
        <v>0</v>
      </c>
      <c r="Q86" s="42">
        <f>(1-'AMD'!H$48)*'Yard'!Q$74</f>
        <v>0</v>
      </c>
      <c r="R86" s="42">
        <f>(1-'AMD'!I$48)*'Yard'!R$74</f>
        <v>0</v>
      </c>
      <c r="S86" s="42">
        <f>(1-'AMD'!J$48)*'Yard'!S$74</f>
        <v>0</v>
      </c>
      <c r="T86" s="17"/>
    </row>
    <row r="87" spans="1:20">
      <c r="A87" s="4" t="s">
        <v>210</v>
      </c>
      <c r="B87" s="42">
        <f>(1-'AMD'!B$49)*'Yard'!B$75</f>
        <v>0</v>
      </c>
      <c r="C87" s="42">
        <f>(1-'AMD'!C$49)*'Yard'!C$75</f>
        <v>0</v>
      </c>
      <c r="D87" s="42">
        <f>(1-'AMD'!D$49)*'Yard'!D$75</f>
        <v>0</v>
      </c>
      <c r="E87" s="42">
        <f>(1-'AMD'!E$49)*'Yard'!E$75</f>
        <v>0</v>
      </c>
      <c r="F87" s="42">
        <f>(1-'AMD'!F$49)*'Yard'!F$75</f>
        <v>0</v>
      </c>
      <c r="G87" s="42">
        <f>(1-'AMD'!G$49)*'Yard'!G$75</f>
        <v>0</v>
      </c>
      <c r="H87" s="42">
        <f>(1-'AMD'!H$49)*'Yard'!H$75</f>
        <v>0</v>
      </c>
      <c r="I87" s="42">
        <f>(1-'AMD'!I$49)*'Yard'!I$75</f>
        <v>0</v>
      </c>
      <c r="J87" s="42">
        <f>(1-'AMD'!J$49)*'Yard'!J$75</f>
        <v>0</v>
      </c>
      <c r="K87" s="42">
        <f>(1-'AMD'!B$49)*'Yard'!K$75</f>
        <v>0</v>
      </c>
      <c r="L87" s="42">
        <f>(1-'AMD'!C$49)*'Yard'!L$75</f>
        <v>0</v>
      </c>
      <c r="M87" s="42">
        <f>(1-'AMD'!D$49)*'Yard'!M$75</f>
        <v>0</v>
      </c>
      <c r="N87" s="42">
        <f>(1-'AMD'!E$49)*'Yard'!N$75</f>
        <v>0</v>
      </c>
      <c r="O87" s="42">
        <f>(1-'AMD'!F$49)*'Yard'!O$75</f>
        <v>0</v>
      </c>
      <c r="P87" s="42">
        <f>(1-'AMD'!G$49)*'Yard'!P$75</f>
        <v>0</v>
      </c>
      <c r="Q87" s="42">
        <f>(1-'AMD'!H$49)*'Yard'!Q$75</f>
        <v>0</v>
      </c>
      <c r="R87" s="42">
        <f>(1-'AMD'!I$49)*'Yard'!R$75</f>
        <v>0</v>
      </c>
      <c r="S87" s="42">
        <f>(1-'AMD'!J$49)*'Yard'!S$75</f>
        <v>0</v>
      </c>
      <c r="T87" s="17"/>
    </row>
    <row r="88" spans="1:20">
      <c r="A88" s="4" t="s">
        <v>191</v>
      </c>
      <c r="B88" s="42">
        <f>(1-'AMD'!B$50)*'Yard'!B$76</f>
        <v>0</v>
      </c>
      <c r="C88" s="42">
        <f>(1-'AMD'!C$50)*'Yard'!C$76</f>
        <v>0</v>
      </c>
      <c r="D88" s="42">
        <f>(1-'AMD'!D$50)*'Yard'!D$76</f>
        <v>0</v>
      </c>
      <c r="E88" s="42">
        <f>(1-'AMD'!E$50)*'Yard'!E$76</f>
        <v>0</v>
      </c>
      <c r="F88" s="42">
        <f>(1-'AMD'!F$50)*'Yard'!F$76</f>
        <v>0</v>
      </c>
      <c r="G88" s="42">
        <f>(1-'AMD'!G$50)*'Yard'!G$76</f>
        <v>0</v>
      </c>
      <c r="H88" s="42">
        <f>(1-'AMD'!H$50)*'Yard'!H$76</f>
        <v>0</v>
      </c>
      <c r="I88" s="42">
        <f>(1-'AMD'!I$50)*'Yard'!I$76</f>
        <v>0</v>
      </c>
      <c r="J88" s="42">
        <f>(1-'AMD'!J$50)*'Yard'!J$76</f>
        <v>0</v>
      </c>
      <c r="K88" s="42">
        <f>(1-'AMD'!B$50)*'Yard'!K$76</f>
        <v>0</v>
      </c>
      <c r="L88" s="42">
        <f>(1-'AMD'!C$50)*'Yard'!L$76</f>
        <v>0</v>
      </c>
      <c r="M88" s="42">
        <f>(1-'AMD'!D$50)*'Yard'!M$76</f>
        <v>0</v>
      </c>
      <c r="N88" s="42">
        <f>(1-'AMD'!E$50)*'Yard'!N$76</f>
        <v>0</v>
      </c>
      <c r="O88" s="42">
        <f>(1-'AMD'!F$50)*'Yard'!O$76</f>
        <v>0</v>
      </c>
      <c r="P88" s="42">
        <f>(1-'AMD'!G$50)*'Yard'!P$76</f>
        <v>0</v>
      </c>
      <c r="Q88" s="42">
        <f>(1-'AMD'!H$50)*'Yard'!Q$76</f>
        <v>0</v>
      </c>
      <c r="R88" s="42">
        <f>(1-'AMD'!I$50)*'Yard'!R$76</f>
        <v>0</v>
      </c>
      <c r="S88" s="42">
        <f>(1-'AMD'!J$50)*'Yard'!S$76</f>
        <v>0</v>
      </c>
      <c r="T88" s="17"/>
    </row>
    <row r="89" spans="1:20">
      <c r="A89" s="4" t="s">
        <v>192</v>
      </c>
      <c r="B89" s="42">
        <f>(1-'AMD'!B$51)*'Yard'!B$77</f>
        <v>0</v>
      </c>
      <c r="C89" s="42">
        <f>(1-'AMD'!C$51)*'Yard'!C$77</f>
        <v>0</v>
      </c>
      <c r="D89" s="42">
        <f>(1-'AMD'!D$51)*'Yard'!D$77</f>
        <v>0</v>
      </c>
      <c r="E89" s="42">
        <f>(1-'AMD'!E$51)*'Yard'!E$77</f>
        <v>0</v>
      </c>
      <c r="F89" s="42">
        <f>(1-'AMD'!F$51)*'Yard'!F$77</f>
        <v>0</v>
      </c>
      <c r="G89" s="42">
        <f>(1-'AMD'!G$51)*'Yard'!G$77</f>
        <v>0</v>
      </c>
      <c r="H89" s="42">
        <f>(1-'AMD'!H$51)*'Yard'!H$77</f>
        <v>0</v>
      </c>
      <c r="I89" s="42">
        <f>(1-'AMD'!I$51)*'Yard'!I$77</f>
        <v>0</v>
      </c>
      <c r="J89" s="42">
        <f>(1-'AMD'!J$51)*'Yard'!J$77</f>
        <v>0</v>
      </c>
      <c r="K89" s="42">
        <f>(1-'AMD'!B$51)*'Yard'!K$77</f>
        <v>0</v>
      </c>
      <c r="L89" s="42">
        <f>(1-'AMD'!C$51)*'Yard'!L$77</f>
        <v>0</v>
      </c>
      <c r="M89" s="42">
        <f>(1-'AMD'!D$51)*'Yard'!M$77</f>
        <v>0</v>
      </c>
      <c r="N89" s="42">
        <f>(1-'AMD'!E$51)*'Yard'!N$77</f>
        <v>0</v>
      </c>
      <c r="O89" s="42">
        <f>(1-'AMD'!F$51)*'Yard'!O$77</f>
        <v>0</v>
      </c>
      <c r="P89" s="42">
        <f>(1-'AMD'!G$51)*'Yard'!P$77</f>
        <v>0</v>
      </c>
      <c r="Q89" s="42">
        <f>(1-'AMD'!H$51)*'Yard'!Q$77</f>
        <v>0</v>
      </c>
      <c r="R89" s="42">
        <f>(1-'AMD'!I$51)*'Yard'!R$77</f>
        <v>0</v>
      </c>
      <c r="S89" s="42">
        <f>(1-'AMD'!J$51)*'Yard'!S$77</f>
        <v>0</v>
      </c>
      <c r="T89" s="17"/>
    </row>
    <row r="90" spans="1:20">
      <c r="A90" s="4" t="s">
        <v>193</v>
      </c>
      <c r="B90" s="42">
        <f>(1-'AMD'!B$52)*'Yard'!B$78</f>
        <v>0</v>
      </c>
      <c r="C90" s="42">
        <f>(1-'AMD'!C$52)*'Yard'!C$78</f>
        <v>0</v>
      </c>
      <c r="D90" s="42">
        <f>(1-'AMD'!D$52)*'Yard'!D$78</f>
        <v>0</v>
      </c>
      <c r="E90" s="42">
        <f>(1-'AMD'!E$52)*'Yard'!E$78</f>
        <v>0</v>
      </c>
      <c r="F90" s="42">
        <f>(1-'AMD'!F$52)*'Yard'!F$78</f>
        <v>0</v>
      </c>
      <c r="G90" s="42">
        <f>(1-'AMD'!G$52)*'Yard'!G$78</f>
        <v>0</v>
      </c>
      <c r="H90" s="42">
        <f>(1-'AMD'!H$52)*'Yard'!H$78</f>
        <v>0</v>
      </c>
      <c r="I90" s="42">
        <f>(1-'AMD'!I$52)*'Yard'!I$78</f>
        <v>0</v>
      </c>
      <c r="J90" s="42">
        <f>(1-'AMD'!J$52)*'Yard'!J$78</f>
        <v>0</v>
      </c>
      <c r="K90" s="42">
        <f>(1-'AMD'!B$52)*'Yard'!K$78</f>
        <v>0</v>
      </c>
      <c r="L90" s="42">
        <f>(1-'AMD'!C$52)*'Yard'!L$78</f>
        <v>0</v>
      </c>
      <c r="M90" s="42">
        <f>(1-'AMD'!D$52)*'Yard'!M$78</f>
        <v>0</v>
      </c>
      <c r="N90" s="42">
        <f>(1-'AMD'!E$52)*'Yard'!N$78</f>
        <v>0</v>
      </c>
      <c r="O90" s="42">
        <f>(1-'AMD'!F$52)*'Yard'!O$78</f>
        <v>0</v>
      </c>
      <c r="P90" s="42">
        <f>(1-'AMD'!G$52)*'Yard'!P$78</f>
        <v>0</v>
      </c>
      <c r="Q90" s="42">
        <f>(1-'AMD'!H$52)*'Yard'!Q$78</f>
        <v>0</v>
      </c>
      <c r="R90" s="42">
        <f>(1-'AMD'!I$52)*'Yard'!R$78</f>
        <v>0</v>
      </c>
      <c r="S90" s="42">
        <f>(1-'AMD'!J$52)*'Yard'!S$78</f>
        <v>0</v>
      </c>
      <c r="T90" s="17"/>
    </row>
    <row r="91" spans="1:20">
      <c r="A91" s="4" t="s">
        <v>194</v>
      </c>
      <c r="B91" s="42">
        <f>(1-'AMD'!B$53)*'Yard'!B$79</f>
        <v>0</v>
      </c>
      <c r="C91" s="42">
        <f>(1-'AMD'!C$53)*'Yard'!C$79</f>
        <v>0</v>
      </c>
      <c r="D91" s="42">
        <f>(1-'AMD'!D$53)*'Yard'!D$79</f>
        <v>0</v>
      </c>
      <c r="E91" s="42">
        <f>(1-'AMD'!E$53)*'Yard'!E$79</f>
        <v>0</v>
      </c>
      <c r="F91" s="42">
        <f>(1-'AMD'!F$53)*'Yard'!F$79</f>
        <v>0</v>
      </c>
      <c r="G91" s="42">
        <f>(1-'AMD'!G$53)*'Yard'!G$79</f>
        <v>0</v>
      </c>
      <c r="H91" s="42">
        <f>(1-'AMD'!H$53)*'Yard'!H$79</f>
        <v>0</v>
      </c>
      <c r="I91" s="42">
        <f>(1-'AMD'!I$53)*'Yard'!I$79</f>
        <v>0</v>
      </c>
      <c r="J91" s="42">
        <f>(1-'AMD'!J$53)*'Yard'!J$79</f>
        <v>0</v>
      </c>
      <c r="K91" s="42">
        <f>(1-'AMD'!B$53)*'Yard'!K$79</f>
        <v>0</v>
      </c>
      <c r="L91" s="42">
        <f>(1-'AMD'!C$53)*'Yard'!L$79</f>
        <v>0</v>
      </c>
      <c r="M91" s="42">
        <f>(1-'AMD'!D$53)*'Yard'!M$79</f>
        <v>0</v>
      </c>
      <c r="N91" s="42">
        <f>(1-'AMD'!E$53)*'Yard'!N$79</f>
        <v>0</v>
      </c>
      <c r="O91" s="42">
        <f>(1-'AMD'!F$53)*'Yard'!O$79</f>
        <v>0</v>
      </c>
      <c r="P91" s="42">
        <f>(1-'AMD'!G$53)*'Yard'!P$79</f>
        <v>0</v>
      </c>
      <c r="Q91" s="42">
        <f>(1-'AMD'!H$53)*'Yard'!Q$79</f>
        <v>0</v>
      </c>
      <c r="R91" s="42">
        <f>(1-'AMD'!I$53)*'Yard'!R$79</f>
        <v>0</v>
      </c>
      <c r="S91" s="42">
        <f>(1-'AMD'!J$53)*'Yard'!S$79</f>
        <v>0</v>
      </c>
      <c r="T91" s="17"/>
    </row>
    <row r="92" spans="1:20">
      <c r="A92" s="4" t="s">
        <v>211</v>
      </c>
      <c r="B92" s="42">
        <f>(1-'AMD'!B$54)*'Yard'!B$80</f>
        <v>0</v>
      </c>
      <c r="C92" s="42">
        <f>(1-'AMD'!C$54)*'Yard'!C$80</f>
        <v>0</v>
      </c>
      <c r="D92" s="42">
        <f>(1-'AMD'!D$54)*'Yard'!D$80</f>
        <v>0</v>
      </c>
      <c r="E92" s="42">
        <f>(1-'AMD'!E$54)*'Yard'!E$80</f>
        <v>0</v>
      </c>
      <c r="F92" s="42">
        <f>(1-'AMD'!F$54)*'Yard'!F$80</f>
        <v>0</v>
      </c>
      <c r="G92" s="42">
        <f>(1-'AMD'!G$54)*'Yard'!G$80</f>
        <v>0</v>
      </c>
      <c r="H92" s="42">
        <f>(1-'AMD'!H$54)*'Yard'!H$80</f>
        <v>0</v>
      </c>
      <c r="I92" s="42">
        <f>(1-'AMD'!I$54)*'Yard'!I$80</f>
        <v>0</v>
      </c>
      <c r="J92" s="42">
        <f>(1-'AMD'!J$54)*'Yard'!J$80</f>
        <v>0</v>
      </c>
      <c r="K92" s="42">
        <f>(1-'AMD'!B$54)*'Yard'!K$80</f>
        <v>0</v>
      </c>
      <c r="L92" s="42">
        <f>(1-'AMD'!C$54)*'Yard'!L$80</f>
        <v>0</v>
      </c>
      <c r="M92" s="42">
        <f>(1-'AMD'!D$54)*'Yard'!M$80</f>
        <v>0</v>
      </c>
      <c r="N92" s="42">
        <f>(1-'AMD'!E$54)*'Yard'!N$80</f>
        <v>0</v>
      </c>
      <c r="O92" s="42">
        <f>(1-'AMD'!F$54)*'Yard'!O$80</f>
        <v>0</v>
      </c>
      <c r="P92" s="42">
        <f>(1-'AMD'!G$54)*'Yard'!P$80</f>
        <v>0</v>
      </c>
      <c r="Q92" s="42">
        <f>(1-'AMD'!H$54)*'Yard'!Q$80</f>
        <v>0</v>
      </c>
      <c r="R92" s="42">
        <f>(1-'AMD'!I$54)*'Yard'!R$80</f>
        <v>0</v>
      </c>
      <c r="S92" s="42">
        <f>(1-'AMD'!J$54)*'Yard'!S$80</f>
        <v>0</v>
      </c>
      <c r="T92" s="17"/>
    </row>
    <row r="93" spans="1:20">
      <c r="A93" s="4" t="s">
        <v>225</v>
      </c>
      <c r="B93" s="42">
        <f>(1-'AMD'!B$55)*'Yard'!B$81</f>
        <v>0</v>
      </c>
      <c r="C93" s="42">
        <f>(1-'AMD'!C$55)*'Yard'!C$81</f>
        <v>0</v>
      </c>
      <c r="D93" s="42">
        <f>(1-'AMD'!D$55)*'Yard'!D$81</f>
        <v>0</v>
      </c>
      <c r="E93" s="42">
        <f>(1-'AMD'!E$55)*'Yard'!E$81</f>
        <v>0</v>
      </c>
      <c r="F93" s="42">
        <f>(1-'AMD'!F$55)*'Yard'!F$81</f>
        <v>0</v>
      </c>
      <c r="G93" s="42">
        <f>(1-'AMD'!G$55)*'Yard'!G$81</f>
        <v>0</v>
      </c>
      <c r="H93" s="42">
        <f>(1-'AMD'!H$55)*'Yard'!H$81</f>
        <v>0</v>
      </c>
      <c r="I93" s="42">
        <f>(1-'AMD'!I$55)*'Yard'!I$81</f>
        <v>0</v>
      </c>
      <c r="J93" s="42">
        <f>(1-'AMD'!J$55)*'Yard'!J$81</f>
        <v>0</v>
      </c>
      <c r="K93" s="42">
        <f>(1-'AMD'!B$55)*'Yard'!K$81</f>
        <v>0</v>
      </c>
      <c r="L93" s="42">
        <f>(1-'AMD'!C$55)*'Yard'!L$81</f>
        <v>0</v>
      </c>
      <c r="M93" s="42">
        <f>(1-'AMD'!D$55)*'Yard'!M$81</f>
        <v>0</v>
      </c>
      <c r="N93" s="42">
        <f>(1-'AMD'!E$55)*'Yard'!N$81</f>
        <v>0</v>
      </c>
      <c r="O93" s="42">
        <f>(1-'AMD'!F$55)*'Yard'!O$81</f>
        <v>0</v>
      </c>
      <c r="P93" s="42">
        <f>(1-'AMD'!G$55)*'Yard'!P$81</f>
        <v>0</v>
      </c>
      <c r="Q93" s="42">
        <f>(1-'AMD'!H$55)*'Yard'!Q$81</f>
        <v>0</v>
      </c>
      <c r="R93" s="42">
        <f>(1-'AMD'!I$55)*'Yard'!R$81</f>
        <v>0</v>
      </c>
      <c r="S93" s="42">
        <f>(1-'AMD'!J$55)*'Yard'!S$81</f>
        <v>0</v>
      </c>
      <c r="T93" s="17"/>
    </row>
    <row r="94" spans="1:20">
      <c r="A94" s="4" t="s">
        <v>226</v>
      </c>
      <c r="B94" s="42">
        <f>(1-'AMD'!B$56)*'Yard'!B$82</f>
        <v>0</v>
      </c>
      <c r="C94" s="42">
        <f>(1-'AMD'!C$56)*'Yard'!C$82</f>
        <v>0</v>
      </c>
      <c r="D94" s="42">
        <f>(1-'AMD'!D$56)*'Yard'!D$82</f>
        <v>0</v>
      </c>
      <c r="E94" s="42">
        <f>(1-'AMD'!E$56)*'Yard'!E$82</f>
        <v>0</v>
      </c>
      <c r="F94" s="42">
        <f>(1-'AMD'!F$56)*'Yard'!F$82</f>
        <v>0</v>
      </c>
      <c r="G94" s="42">
        <f>(1-'AMD'!G$56)*'Yard'!G$82</f>
        <v>0</v>
      </c>
      <c r="H94" s="42">
        <f>(1-'AMD'!H$56)*'Yard'!H$82</f>
        <v>0</v>
      </c>
      <c r="I94" s="42">
        <f>(1-'AMD'!I$56)*'Yard'!I$82</f>
        <v>0</v>
      </c>
      <c r="J94" s="42">
        <f>(1-'AMD'!J$56)*'Yard'!J$82</f>
        <v>0</v>
      </c>
      <c r="K94" s="42">
        <f>(1-'AMD'!B$56)*'Yard'!K$82</f>
        <v>0</v>
      </c>
      <c r="L94" s="42">
        <f>(1-'AMD'!C$56)*'Yard'!L$82</f>
        <v>0</v>
      </c>
      <c r="M94" s="42">
        <f>(1-'AMD'!D$56)*'Yard'!M$82</f>
        <v>0</v>
      </c>
      <c r="N94" s="42">
        <f>(1-'AMD'!E$56)*'Yard'!N$82</f>
        <v>0</v>
      </c>
      <c r="O94" s="42">
        <f>(1-'AMD'!F$56)*'Yard'!O$82</f>
        <v>0</v>
      </c>
      <c r="P94" s="42">
        <f>(1-'AMD'!G$56)*'Yard'!P$82</f>
        <v>0</v>
      </c>
      <c r="Q94" s="42">
        <f>(1-'AMD'!H$56)*'Yard'!Q$82</f>
        <v>0</v>
      </c>
      <c r="R94" s="42">
        <f>(1-'AMD'!I$56)*'Yard'!R$82</f>
        <v>0</v>
      </c>
      <c r="S94" s="42">
        <f>(1-'AMD'!J$56)*'Yard'!S$82</f>
        <v>0</v>
      </c>
      <c r="T94" s="17"/>
    </row>
    <row r="95" spans="1:20">
      <c r="A95" s="4" t="s">
        <v>227</v>
      </c>
      <c r="B95" s="42">
        <f>(1-'AMD'!B$57)*'Yard'!B$83</f>
        <v>0</v>
      </c>
      <c r="C95" s="42">
        <f>(1-'AMD'!C$57)*'Yard'!C$83</f>
        <v>0</v>
      </c>
      <c r="D95" s="42">
        <f>(1-'AMD'!D$57)*'Yard'!D$83</f>
        <v>0</v>
      </c>
      <c r="E95" s="42">
        <f>(1-'AMD'!E$57)*'Yard'!E$83</f>
        <v>0</v>
      </c>
      <c r="F95" s="42">
        <f>(1-'AMD'!F$57)*'Yard'!F$83</f>
        <v>0</v>
      </c>
      <c r="G95" s="42">
        <f>(1-'AMD'!G$57)*'Yard'!G$83</f>
        <v>0</v>
      </c>
      <c r="H95" s="42">
        <f>(1-'AMD'!H$57)*'Yard'!H$83</f>
        <v>0</v>
      </c>
      <c r="I95" s="42">
        <f>(1-'AMD'!I$57)*'Yard'!I$83</f>
        <v>0</v>
      </c>
      <c r="J95" s="42">
        <f>(1-'AMD'!J$57)*'Yard'!J$83</f>
        <v>0</v>
      </c>
      <c r="K95" s="42">
        <f>(1-'AMD'!B$57)*'Yard'!K$83</f>
        <v>0</v>
      </c>
      <c r="L95" s="42">
        <f>(1-'AMD'!C$57)*'Yard'!L$83</f>
        <v>0</v>
      </c>
      <c r="M95" s="42">
        <f>(1-'AMD'!D$57)*'Yard'!M$83</f>
        <v>0</v>
      </c>
      <c r="N95" s="42">
        <f>(1-'AMD'!E$57)*'Yard'!N$83</f>
        <v>0</v>
      </c>
      <c r="O95" s="42">
        <f>(1-'AMD'!F$57)*'Yard'!O$83</f>
        <v>0</v>
      </c>
      <c r="P95" s="42">
        <f>(1-'AMD'!G$57)*'Yard'!P$83</f>
        <v>0</v>
      </c>
      <c r="Q95" s="42">
        <f>(1-'AMD'!H$57)*'Yard'!Q$83</f>
        <v>0</v>
      </c>
      <c r="R95" s="42">
        <f>(1-'AMD'!I$57)*'Yard'!R$83</f>
        <v>0</v>
      </c>
      <c r="S95" s="42">
        <f>(1-'AMD'!J$57)*'Yard'!S$83</f>
        <v>0</v>
      </c>
      <c r="T95" s="17"/>
    </row>
    <row r="96" spans="1:20">
      <c r="A96" s="4" t="s">
        <v>228</v>
      </c>
      <c r="B96" s="42">
        <f>(1-'AMD'!B$58)*'Yard'!B$84</f>
        <v>0</v>
      </c>
      <c r="C96" s="42">
        <f>(1-'AMD'!C$58)*'Yard'!C$84</f>
        <v>0</v>
      </c>
      <c r="D96" s="42">
        <f>(1-'AMD'!D$58)*'Yard'!D$84</f>
        <v>0</v>
      </c>
      <c r="E96" s="42">
        <f>(1-'AMD'!E$58)*'Yard'!E$84</f>
        <v>0</v>
      </c>
      <c r="F96" s="42">
        <f>(1-'AMD'!F$58)*'Yard'!F$84</f>
        <v>0</v>
      </c>
      <c r="G96" s="42">
        <f>(1-'AMD'!G$58)*'Yard'!G$84</f>
        <v>0</v>
      </c>
      <c r="H96" s="42">
        <f>(1-'AMD'!H$58)*'Yard'!H$84</f>
        <v>0</v>
      </c>
      <c r="I96" s="42">
        <f>(1-'AMD'!I$58)*'Yard'!I$84</f>
        <v>0</v>
      </c>
      <c r="J96" s="42">
        <f>(1-'AMD'!J$58)*'Yard'!J$84</f>
        <v>0</v>
      </c>
      <c r="K96" s="42">
        <f>(1-'AMD'!B$58)*'Yard'!K$84</f>
        <v>0</v>
      </c>
      <c r="L96" s="42">
        <f>(1-'AMD'!C$58)*'Yard'!L$84</f>
        <v>0</v>
      </c>
      <c r="M96" s="42">
        <f>(1-'AMD'!D$58)*'Yard'!M$84</f>
        <v>0</v>
      </c>
      <c r="N96" s="42">
        <f>(1-'AMD'!E$58)*'Yard'!N$84</f>
        <v>0</v>
      </c>
      <c r="O96" s="42">
        <f>(1-'AMD'!F$58)*'Yard'!O$84</f>
        <v>0</v>
      </c>
      <c r="P96" s="42">
        <f>(1-'AMD'!G$58)*'Yard'!P$84</f>
        <v>0</v>
      </c>
      <c r="Q96" s="42">
        <f>(1-'AMD'!H$58)*'Yard'!Q$84</f>
        <v>0</v>
      </c>
      <c r="R96" s="42">
        <f>(1-'AMD'!I$58)*'Yard'!R$84</f>
        <v>0</v>
      </c>
      <c r="S96" s="42">
        <f>(1-'AMD'!J$58)*'Yard'!S$84</f>
        <v>0</v>
      </c>
      <c r="T96" s="17"/>
    </row>
    <row r="97" spans="1:20">
      <c r="A97" s="4" t="s">
        <v>229</v>
      </c>
      <c r="B97" s="42">
        <f>(1-'AMD'!B$59)*'Yard'!B$85</f>
        <v>0</v>
      </c>
      <c r="C97" s="42">
        <f>(1-'AMD'!C$59)*'Yard'!C$85</f>
        <v>0</v>
      </c>
      <c r="D97" s="42">
        <f>(1-'AMD'!D$59)*'Yard'!D$85</f>
        <v>0</v>
      </c>
      <c r="E97" s="42">
        <f>(1-'AMD'!E$59)*'Yard'!E$85</f>
        <v>0</v>
      </c>
      <c r="F97" s="42">
        <f>(1-'AMD'!F$59)*'Yard'!F$85</f>
        <v>0</v>
      </c>
      <c r="G97" s="42">
        <f>(1-'AMD'!G$59)*'Yard'!G$85</f>
        <v>0</v>
      </c>
      <c r="H97" s="42">
        <f>(1-'AMD'!H$59)*'Yard'!H$85</f>
        <v>0</v>
      </c>
      <c r="I97" s="42">
        <f>(1-'AMD'!I$59)*'Yard'!I$85</f>
        <v>0</v>
      </c>
      <c r="J97" s="42">
        <f>(1-'AMD'!J$59)*'Yard'!J$85</f>
        <v>0</v>
      </c>
      <c r="K97" s="42">
        <f>(1-'AMD'!B$59)*'Yard'!K$85</f>
        <v>0</v>
      </c>
      <c r="L97" s="42">
        <f>(1-'AMD'!C$59)*'Yard'!L$85</f>
        <v>0</v>
      </c>
      <c r="M97" s="42">
        <f>(1-'AMD'!D$59)*'Yard'!M$85</f>
        <v>0</v>
      </c>
      <c r="N97" s="42">
        <f>(1-'AMD'!E$59)*'Yard'!N$85</f>
        <v>0</v>
      </c>
      <c r="O97" s="42">
        <f>(1-'AMD'!F$59)*'Yard'!O$85</f>
        <v>0</v>
      </c>
      <c r="P97" s="42">
        <f>(1-'AMD'!G$59)*'Yard'!P$85</f>
        <v>0</v>
      </c>
      <c r="Q97" s="42">
        <f>(1-'AMD'!H$59)*'Yard'!Q$85</f>
        <v>0</v>
      </c>
      <c r="R97" s="42">
        <f>(1-'AMD'!I$59)*'Yard'!R$85</f>
        <v>0</v>
      </c>
      <c r="S97" s="42">
        <f>(1-'AMD'!J$59)*'Yard'!S$85</f>
        <v>0</v>
      </c>
      <c r="T97" s="17"/>
    </row>
    <row r="99" spans="1:20" ht="21" customHeight="1">
      <c r="A99" s="1" t="s">
        <v>1518</v>
      </c>
    </row>
    <row r="100" spans="1:20">
      <c r="A100" s="3" t="s">
        <v>546</v>
      </c>
    </row>
    <row r="101" spans="1:20">
      <c r="A101" s="31" t="s">
        <v>1507</v>
      </c>
    </row>
    <row r="102" spans="1:20">
      <c r="A102" s="31" t="s">
        <v>1519</v>
      </c>
    </row>
    <row r="103" spans="1:20">
      <c r="A103" s="3" t="s">
        <v>1515</v>
      </c>
    </row>
    <row r="105" spans="1:20">
      <c r="B105" s="15" t="s">
        <v>153</v>
      </c>
      <c r="C105" s="15" t="s">
        <v>330</v>
      </c>
      <c r="D105" s="15" t="s">
        <v>331</v>
      </c>
      <c r="E105" s="15" t="s">
        <v>332</v>
      </c>
      <c r="F105" s="15" t="s">
        <v>333</v>
      </c>
      <c r="G105" s="15" t="s">
        <v>334</v>
      </c>
      <c r="H105" s="15" t="s">
        <v>335</v>
      </c>
      <c r="I105" s="15" t="s">
        <v>336</v>
      </c>
      <c r="J105" s="15" t="s">
        <v>337</v>
      </c>
      <c r="K105" s="15" t="s">
        <v>318</v>
      </c>
      <c r="L105" s="15" t="s">
        <v>1395</v>
      </c>
      <c r="M105" s="15" t="s">
        <v>1396</v>
      </c>
      <c r="N105" s="15" t="s">
        <v>1397</v>
      </c>
      <c r="O105" s="15" t="s">
        <v>1398</v>
      </c>
      <c r="P105" s="15" t="s">
        <v>1399</v>
      </c>
      <c r="Q105" s="15" t="s">
        <v>1400</v>
      </c>
      <c r="R105" s="15" t="s">
        <v>1401</v>
      </c>
      <c r="S105" s="15" t="s">
        <v>1402</v>
      </c>
    </row>
    <row r="106" spans="1:20">
      <c r="A106" s="4" t="s">
        <v>186</v>
      </c>
      <c r="B106" s="42">
        <f>(1-'AMD'!B$42)*'Yard'!B$103</f>
        <v>0</v>
      </c>
      <c r="C106" s="42">
        <f>(1-'AMD'!C$42)*'Yard'!C$103</f>
        <v>0</v>
      </c>
      <c r="D106" s="42">
        <f>(1-'AMD'!D$42)*'Yard'!D$103</f>
        <v>0</v>
      </c>
      <c r="E106" s="42">
        <f>(1-'AMD'!E$42)*'Yard'!E$103</f>
        <v>0</v>
      </c>
      <c r="F106" s="42">
        <f>(1-'AMD'!F$42)*'Yard'!F$103</f>
        <v>0</v>
      </c>
      <c r="G106" s="42">
        <f>(1-'AMD'!G$42)*'Yard'!G$103</f>
        <v>0</v>
      </c>
      <c r="H106" s="42">
        <f>(1-'AMD'!H$42)*'Yard'!H$103</f>
        <v>0</v>
      </c>
      <c r="I106" s="42">
        <f>(1-'AMD'!I$42)*'Yard'!I$103</f>
        <v>0</v>
      </c>
      <c r="J106" s="42">
        <f>(1-'AMD'!J$42)*'Yard'!J$103</f>
        <v>0</v>
      </c>
      <c r="K106" s="42">
        <f>(1-'AMD'!B$42)*'Yard'!K$103</f>
        <v>0</v>
      </c>
      <c r="L106" s="42">
        <f>(1-'AMD'!C$42)*'Yard'!L$103</f>
        <v>0</v>
      </c>
      <c r="M106" s="42">
        <f>(1-'AMD'!D$42)*'Yard'!M$103</f>
        <v>0</v>
      </c>
      <c r="N106" s="42">
        <f>(1-'AMD'!E$42)*'Yard'!N$103</f>
        <v>0</v>
      </c>
      <c r="O106" s="42">
        <f>(1-'AMD'!F$42)*'Yard'!O$103</f>
        <v>0</v>
      </c>
      <c r="P106" s="42">
        <f>(1-'AMD'!G$42)*'Yard'!P$103</f>
        <v>0</v>
      </c>
      <c r="Q106" s="42">
        <f>(1-'AMD'!H$42)*'Yard'!Q$103</f>
        <v>0</v>
      </c>
      <c r="R106" s="42">
        <f>(1-'AMD'!I$42)*'Yard'!R$103</f>
        <v>0</v>
      </c>
      <c r="S106" s="42">
        <f>(1-'AMD'!J$42)*'Yard'!S$103</f>
        <v>0</v>
      </c>
      <c r="T106" s="17"/>
    </row>
    <row r="107" spans="1:20">
      <c r="A107" s="4" t="s">
        <v>188</v>
      </c>
      <c r="B107" s="42">
        <f>(1-'AMD'!B$45)*'Yard'!B$104</f>
        <v>0</v>
      </c>
      <c r="C107" s="42">
        <f>(1-'AMD'!C$45)*'Yard'!C$104</f>
        <v>0</v>
      </c>
      <c r="D107" s="42">
        <f>(1-'AMD'!D$45)*'Yard'!D$104</f>
        <v>0</v>
      </c>
      <c r="E107" s="42">
        <f>(1-'AMD'!E$45)*'Yard'!E$104</f>
        <v>0</v>
      </c>
      <c r="F107" s="42">
        <f>(1-'AMD'!F$45)*'Yard'!F$104</f>
        <v>0</v>
      </c>
      <c r="G107" s="42">
        <f>(1-'AMD'!G$45)*'Yard'!G$104</f>
        <v>0</v>
      </c>
      <c r="H107" s="42">
        <f>(1-'AMD'!H$45)*'Yard'!H$104</f>
        <v>0</v>
      </c>
      <c r="I107" s="42">
        <f>(1-'AMD'!I$45)*'Yard'!I$104</f>
        <v>0</v>
      </c>
      <c r="J107" s="42">
        <f>(1-'AMD'!J$45)*'Yard'!J$104</f>
        <v>0</v>
      </c>
      <c r="K107" s="42">
        <f>(1-'AMD'!B$45)*'Yard'!K$104</f>
        <v>0</v>
      </c>
      <c r="L107" s="42">
        <f>(1-'AMD'!C$45)*'Yard'!L$104</f>
        <v>0</v>
      </c>
      <c r="M107" s="42">
        <f>(1-'AMD'!D$45)*'Yard'!M$104</f>
        <v>0</v>
      </c>
      <c r="N107" s="42">
        <f>(1-'AMD'!E$45)*'Yard'!N$104</f>
        <v>0</v>
      </c>
      <c r="O107" s="42">
        <f>(1-'AMD'!F$45)*'Yard'!O$104</f>
        <v>0</v>
      </c>
      <c r="P107" s="42">
        <f>(1-'AMD'!G$45)*'Yard'!P$104</f>
        <v>0</v>
      </c>
      <c r="Q107" s="42">
        <f>(1-'AMD'!H$45)*'Yard'!Q$104</f>
        <v>0</v>
      </c>
      <c r="R107" s="42">
        <f>(1-'AMD'!I$45)*'Yard'!R$104</f>
        <v>0</v>
      </c>
      <c r="S107" s="42">
        <f>(1-'AMD'!J$45)*'Yard'!S$104</f>
        <v>0</v>
      </c>
      <c r="T107" s="17"/>
    </row>
    <row r="108" spans="1:20">
      <c r="A108" s="4" t="s">
        <v>189</v>
      </c>
      <c r="B108" s="42">
        <f>(1-'AMD'!B$47)*'Yard'!B$105</f>
        <v>0</v>
      </c>
      <c r="C108" s="42">
        <f>(1-'AMD'!C$47)*'Yard'!C$105</f>
        <v>0</v>
      </c>
      <c r="D108" s="42">
        <f>(1-'AMD'!D$47)*'Yard'!D$105</f>
        <v>0</v>
      </c>
      <c r="E108" s="42">
        <f>(1-'AMD'!E$47)*'Yard'!E$105</f>
        <v>0</v>
      </c>
      <c r="F108" s="42">
        <f>(1-'AMD'!F$47)*'Yard'!F$105</f>
        <v>0</v>
      </c>
      <c r="G108" s="42">
        <f>(1-'AMD'!G$47)*'Yard'!G$105</f>
        <v>0</v>
      </c>
      <c r="H108" s="42">
        <f>(1-'AMD'!H$47)*'Yard'!H$105</f>
        <v>0</v>
      </c>
      <c r="I108" s="42">
        <f>(1-'AMD'!I$47)*'Yard'!I$105</f>
        <v>0</v>
      </c>
      <c r="J108" s="42">
        <f>(1-'AMD'!J$47)*'Yard'!J$105</f>
        <v>0</v>
      </c>
      <c r="K108" s="42">
        <f>(1-'AMD'!B$47)*'Yard'!K$105</f>
        <v>0</v>
      </c>
      <c r="L108" s="42">
        <f>(1-'AMD'!C$47)*'Yard'!L$105</f>
        <v>0</v>
      </c>
      <c r="M108" s="42">
        <f>(1-'AMD'!D$47)*'Yard'!M$105</f>
        <v>0</v>
      </c>
      <c r="N108" s="42">
        <f>(1-'AMD'!E$47)*'Yard'!N$105</f>
        <v>0</v>
      </c>
      <c r="O108" s="42">
        <f>(1-'AMD'!F$47)*'Yard'!O$105</f>
        <v>0</v>
      </c>
      <c r="P108" s="42">
        <f>(1-'AMD'!G$47)*'Yard'!P$105</f>
        <v>0</v>
      </c>
      <c r="Q108" s="42">
        <f>(1-'AMD'!H$47)*'Yard'!Q$105</f>
        <v>0</v>
      </c>
      <c r="R108" s="42">
        <f>(1-'AMD'!I$47)*'Yard'!R$105</f>
        <v>0</v>
      </c>
      <c r="S108" s="42">
        <f>(1-'AMD'!J$47)*'Yard'!S$105</f>
        <v>0</v>
      </c>
      <c r="T108" s="17"/>
    </row>
    <row r="109" spans="1:20">
      <c r="A109" s="4" t="s">
        <v>190</v>
      </c>
      <c r="B109" s="42">
        <f>(1-'AMD'!B$48)*'Yard'!B$106</f>
        <v>0</v>
      </c>
      <c r="C109" s="42">
        <f>(1-'AMD'!C$48)*'Yard'!C$106</f>
        <v>0</v>
      </c>
      <c r="D109" s="42">
        <f>(1-'AMD'!D$48)*'Yard'!D$106</f>
        <v>0</v>
      </c>
      <c r="E109" s="42">
        <f>(1-'AMD'!E$48)*'Yard'!E$106</f>
        <v>0</v>
      </c>
      <c r="F109" s="42">
        <f>(1-'AMD'!F$48)*'Yard'!F$106</f>
        <v>0</v>
      </c>
      <c r="G109" s="42">
        <f>(1-'AMD'!G$48)*'Yard'!G$106</f>
        <v>0</v>
      </c>
      <c r="H109" s="42">
        <f>(1-'AMD'!H$48)*'Yard'!H$106</f>
        <v>0</v>
      </c>
      <c r="I109" s="42">
        <f>(1-'AMD'!I$48)*'Yard'!I$106</f>
        <v>0</v>
      </c>
      <c r="J109" s="42">
        <f>(1-'AMD'!J$48)*'Yard'!J$106</f>
        <v>0</v>
      </c>
      <c r="K109" s="42">
        <f>(1-'AMD'!B$48)*'Yard'!K$106</f>
        <v>0</v>
      </c>
      <c r="L109" s="42">
        <f>(1-'AMD'!C$48)*'Yard'!L$106</f>
        <v>0</v>
      </c>
      <c r="M109" s="42">
        <f>(1-'AMD'!D$48)*'Yard'!M$106</f>
        <v>0</v>
      </c>
      <c r="N109" s="42">
        <f>(1-'AMD'!E$48)*'Yard'!N$106</f>
        <v>0</v>
      </c>
      <c r="O109" s="42">
        <f>(1-'AMD'!F$48)*'Yard'!O$106</f>
        <v>0</v>
      </c>
      <c r="P109" s="42">
        <f>(1-'AMD'!G$48)*'Yard'!P$106</f>
        <v>0</v>
      </c>
      <c r="Q109" s="42">
        <f>(1-'AMD'!H$48)*'Yard'!Q$106</f>
        <v>0</v>
      </c>
      <c r="R109" s="42">
        <f>(1-'AMD'!I$48)*'Yard'!R$106</f>
        <v>0</v>
      </c>
      <c r="S109" s="42">
        <f>(1-'AMD'!J$48)*'Yard'!S$106</f>
        <v>0</v>
      </c>
      <c r="T109" s="17"/>
    </row>
    <row r="110" spans="1:20">
      <c r="A110" s="4" t="s">
        <v>210</v>
      </c>
      <c r="B110" s="42">
        <f>(1-'AMD'!B$49)*'Yard'!B$107</f>
        <v>0</v>
      </c>
      <c r="C110" s="42">
        <f>(1-'AMD'!C$49)*'Yard'!C$107</f>
        <v>0</v>
      </c>
      <c r="D110" s="42">
        <f>(1-'AMD'!D$49)*'Yard'!D$107</f>
        <v>0</v>
      </c>
      <c r="E110" s="42">
        <f>(1-'AMD'!E$49)*'Yard'!E$107</f>
        <v>0</v>
      </c>
      <c r="F110" s="42">
        <f>(1-'AMD'!F$49)*'Yard'!F$107</f>
        <v>0</v>
      </c>
      <c r="G110" s="42">
        <f>(1-'AMD'!G$49)*'Yard'!G$107</f>
        <v>0</v>
      </c>
      <c r="H110" s="42">
        <f>(1-'AMD'!H$49)*'Yard'!H$107</f>
        <v>0</v>
      </c>
      <c r="I110" s="42">
        <f>(1-'AMD'!I$49)*'Yard'!I$107</f>
        <v>0</v>
      </c>
      <c r="J110" s="42">
        <f>(1-'AMD'!J$49)*'Yard'!J$107</f>
        <v>0</v>
      </c>
      <c r="K110" s="42">
        <f>(1-'AMD'!B$49)*'Yard'!K$107</f>
        <v>0</v>
      </c>
      <c r="L110" s="42">
        <f>(1-'AMD'!C$49)*'Yard'!L$107</f>
        <v>0</v>
      </c>
      <c r="M110" s="42">
        <f>(1-'AMD'!D$49)*'Yard'!M$107</f>
        <v>0</v>
      </c>
      <c r="N110" s="42">
        <f>(1-'AMD'!E$49)*'Yard'!N$107</f>
        <v>0</v>
      </c>
      <c r="O110" s="42">
        <f>(1-'AMD'!F$49)*'Yard'!O$107</f>
        <v>0</v>
      </c>
      <c r="P110" s="42">
        <f>(1-'AMD'!G$49)*'Yard'!P$107</f>
        <v>0</v>
      </c>
      <c r="Q110" s="42">
        <f>(1-'AMD'!H$49)*'Yard'!Q$107</f>
        <v>0</v>
      </c>
      <c r="R110" s="42">
        <f>(1-'AMD'!I$49)*'Yard'!R$107</f>
        <v>0</v>
      </c>
      <c r="S110" s="42">
        <f>(1-'AMD'!J$49)*'Yard'!S$107</f>
        <v>0</v>
      </c>
      <c r="T110" s="17"/>
    </row>
    <row r="111" spans="1:20">
      <c r="A111" s="4" t="s">
        <v>191</v>
      </c>
      <c r="B111" s="42">
        <f>(1-'AMD'!B$50)*'Yard'!B$108</f>
        <v>0</v>
      </c>
      <c r="C111" s="42">
        <f>(1-'AMD'!C$50)*'Yard'!C$108</f>
        <v>0</v>
      </c>
      <c r="D111" s="42">
        <f>(1-'AMD'!D$50)*'Yard'!D$108</f>
        <v>0</v>
      </c>
      <c r="E111" s="42">
        <f>(1-'AMD'!E$50)*'Yard'!E$108</f>
        <v>0</v>
      </c>
      <c r="F111" s="42">
        <f>(1-'AMD'!F$50)*'Yard'!F$108</f>
        <v>0</v>
      </c>
      <c r="G111" s="42">
        <f>(1-'AMD'!G$50)*'Yard'!G$108</f>
        <v>0</v>
      </c>
      <c r="H111" s="42">
        <f>(1-'AMD'!H$50)*'Yard'!H$108</f>
        <v>0</v>
      </c>
      <c r="I111" s="42">
        <f>(1-'AMD'!I$50)*'Yard'!I$108</f>
        <v>0</v>
      </c>
      <c r="J111" s="42">
        <f>(1-'AMD'!J$50)*'Yard'!J$108</f>
        <v>0</v>
      </c>
      <c r="K111" s="42">
        <f>(1-'AMD'!B$50)*'Yard'!K$108</f>
        <v>0</v>
      </c>
      <c r="L111" s="42">
        <f>(1-'AMD'!C$50)*'Yard'!L$108</f>
        <v>0</v>
      </c>
      <c r="M111" s="42">
        <f>(1-'AMD'!D$50)*'Yard'!M$108</f>
        <v>0</v>
      </c>
      <c r="N111" s="42">
        <f>(1-'AMD'!E$50)*'Yard'!N$108</f>
        <v>0</v>
      </c>
      <c r="O111" s="42">
        <f>(1-'AMD'!F$50)*'Yard'!O$108</f>
        <v>0</v>
      </c>
      <c r="P111" s="42">
        <f>(1-'AMD'!G$50)*'Yard'!P$108</f>
        <v>0</v>
      </c>
      <c r="Q111" s="42">
        <f>(1-'AMD'!H$50)*'Yard'!Q$108</f>
        <v>0</v>
      </c>
      <c r="R111" s="42">
        <f>(1-'AMD'!I$50)*'Yard'!R$108</f>
        <v>0</v>
      </c>
      <c r="S111" s="42">
        <f>(1-'AMD'!J$50)*'Yard'!S$108</f>
        <v>0</v>
      </c>
      <c r="T111" s="17"/>
    </row>
    <row r="112" spans="1:20">
      <c r="A112" s="4" t="s">
        <v>192</v>
      </c>
      <c r="B112" s="42">
        <f>(1-'AMD'!B$51)*'Yard'!B$109</f>
        <v>0</v>
      </c>
      <c r="C112" s="42">
        <f>(1-'AMD'!C$51)*'Yard'!C$109</f>
        <v>0</v>
      </c>
      <c r="D112" s="42">
        <f>(1-'AMD'!D$51)*'Yard'!D$109</f>
        <v>0</v>
      </c>
      <c r="E112" s="42">
        <f>(1-'AMD'!E$51)*'Yard'!E$109</f>
        <v>0</v>
      </c>
      <c r="F112" s="42">
        <f>(1-'AMD'!F$51)*'Yard'!F$109</f>
        <v>0</v>
      </c>
      <c r="G112" s="42">
        <f>(1-'AMD'!G$51)*'Yard'!G$109</f>
        <v>0</v>
      </c>
      <c r="H112" s="42">
        <f>(1-'AMD'!H$51)*'Yard'!H$109</f>
        <v>0</v>
      </c>
      <c r="I112" s="42">
        <f>(1-'AMD'!I$51)*'Yard'!I$109</f>
        <v>0</v>
      </c>
      <c r="J112" s="42">
        <f>(1-'AMD'!J$51)*'Yard'!J$109</f>
        <v>0</v>
      </c>
      <c r="K112" s="42">
        <f>(1-'AMD'!B$51)*'Yard'!K$109</f>
        <v>0</v>
      </c>
      <c r="L112" s="42">
        <f>(1-'AMD'!C$51)*'Yard'!L$109</f>
        <v>0</v>
      </c>
      <c r="M112" s="42">
        <f>(1-'AMD'!D$51)*'Yard'!M$109</f>
        <v>0</v>
      </c>
      <c r="N112" s="42">
        <f>(1-'AMD'!E$51)*'Yard'!N$109</f>
        <v>0</v>
      </c>
      <c r="O112" s="42">
        <f>(1-'AMD'!F$51)*'Yard'!O$109</f>
        <v>0</v>
      </c>
      <c r="P112" s="42">
        <f>(1-'AMD'!G$51)*'Yard'!P$109</f>
        <v>0</v>
      </c>
      <c r="Q112" s="42">
        <f>(1-'AMD'!H$51)*'Yard'!Q$109</f>
        <v>0</v>
      </c>
      <c r="R112" s="42">
        <f>(1-'AMD'!I$51)*'Yard'!R$109</f>
        <v>0</v>
      </c>
      <c r="S112" s="42">
        <f>(1-'AMD'!J$51)*'Yard'!S$109</f>
        <v>0</v>
      </c>
      <c r="T112" s="17"/>
    </row>
    <row r="113" spans="1:20">
      <c r="A113" s="4" t="s">
        <v>193</v>
      </c>
      <c r="B113" s="42">
        <f>(1-'AMD'!B$52)*'Yard'!B$110</f>
        <v>0</v>
      </c>
      <c r="C113" s="42">
        <f>(1-'AMD'!C$52)*'Yard'!C$110</f>
        <v>0</v>
      </c>
      <c r="D113" s="42">
        <f>(1-'AMD'!D$52)*'Yard'!D$110</f>
        <v>0</v>
      </c>
      <c r="E113" s="42">
        <f>(1-'AMD'!E$52)*'Yard'!E$110</f>
        <v>0</v>
      </c>
      <c r="F113" s="42">
        <f>(1-'AMD'!F$52)*'Yard'!F$110</f>
        <v>0</v>
      </c>
      <c r="G113" s="42">
        <f>(1-'AMD'!G$52)*'Yard'!G$110</f>
        <v>0</v>
      </c>
      <c r="H113" s="42">
        <f>(1-'AMD'!H$52)*'Yard'!H$110</f>
        <v>0</v>
      </c>
      <c r="I113" s="42">
        <f>(1-'AMD'!I$52)*'Yard'!I$110</f>
        <v>0</v>
      </c>
      <c r="J113" s="42">
        <f>(1-'AMD'!J$52)*'Yard'!J$110</f>
        <v>0</v>
      </c>
      <c r="K113" s="42">
        <f>(1-'AMD'!B$52)*'Yard'!K$110</f>
        <v>0</v>
      </c>
      <c r="L113" s="42">
        <f>(1-'AMD'!C$52)*'Yard'!L$110</f>
        <v>0</v>
      </c>
      <c r="M113" s="42">
        <f>(1-'AMD'!D$52)*'Yard'!M$110</f>
        <v>0</v>
      </c>
      <c r="N113" s="42">
        <f>(1-'AMD'!E$52)*'Yard'!N$110</f>
        <v>0</v>
      </c>
      <c r="O113" s="42">
        <f>(1-'AMD'!F$52)*'Yard'!O$110</f>
        <v>0</v>
      </c>
      <c r="P113" s="42">
        <f>(1-'AMD'!G$52)*'Yard'!P$110</f>
        <v>0</v>
      </c>
      <c r="Q113" s="42">
        <f>(1-'AMD'!H$52)*'Yard'!Q$110</f>
        <v>0</v>
      </c>
      <c r="R113" s="42">
        <f>(1-'AMD'!I$52)*'Yard'!R$110</f>
        <v>0</v>
      </c>
      <c r="S113" s="42">
        <f>(1-'AMD'!J$52)*'Yard'!S$110</f>
        <v>0</v>
      </c>
      <c r="T113" s="17"/>
    </row>
    <row r="114" spans="1:20">
      <c r="A114" s="4" t="s">
        <v>194</v>
      </c>
      <c r="B114" s="42">
        <f>(1-'AMD'!B$53)*'Yard'!B$111</f>
        <v>0</v>
      </c>
      <c r="C114" s="42">
        <f>(1-'AMD'!C$53)*'Yard'!C$111</f>
        <v>0</v>
      </c>
      <c r="D114" s="42">
        <f>(1-'AMD'!D$53)*'Yard'!D$111</f>
        <v>0</v>
      </c>
      <c r="E114" s="42">
        <f>(1-'AMD'!E$53)*'Yard'!E$111</f>
        <v>0</v>
      </c>
      <c r="F114" s="42">
        <f>(1-'AMD'!F$53)*'Yard'!F$111</f>
        <v>0</v>
      </c>
      <c r="G114" s="42">
        <f>(1-'AMD'!G$53)*'Yard'!G$111</f>
        <v>0</v>
      </c>
      <c r="H114" s="42">
        <f>(1-'AMD'!H$53)*'Yard'!H$111</f>
        <v>0</v>
      </c>
      <c r="I114" s="42">
        <f>(1-'AMD'!I$53)*'Yard'!I$111</f>
        <v>0</v>
      </c>
      <c r="J114" s="42">
        <f>(1-'AMD'!J$53)*'Yard'!J$111</f>
        <v>0</v>
      </c>
      <c r="K114" s="42">
        <f>(1-'AMD'!B$53)*'Yard'!K$111</f>
        <v>0</v>
      </c>
      <c r="L114" s="42">
        <f>(1-'AMD'!C$53)*'Yard'!L$111</f>
        <v>0</v>
      </c>
      <c r="M114" s="42">
        <f>(1-'AMD'!D$53)*'Yard'!M$111</f>
        <v>0</v>
      </c>
      <c r="N114" s="42">
        <f>(1-'AMD'!E$53)*'Yard'!N$111</f>
        <v>0</v>
      </c>
      <c r="O114" s="42">
        <f>(1-'AMD'!F$53)*'Yard'!O$111</f>
        <v>0</v>
      </c>
      <c r="P114" s="42">
        <f>(1-'AMD'!G$53)*'Yard'!P$111</f>
        <v>0</v>
      </c>
      <c r="Q114" s="42">
        <f>(1-'AMD'!H$53)*'Yard'!Q$111</f>
        <v>0</v>
      </c>
      <c r="R114" s="42">
        <f>(1-'AMD'!I$53)*'Yard'!R$111</f>
        <v>0</v>
      </c>
      <c r="S114" s="42">
        <f>(1-'AMD'!J$53)*'Yard'!S$111</f>
        <v>0</v>
      </c>
      <c r="T114" s="17"/>
    </row>
    <row r="115" spans="1:20">
      <c r="A115" s="4" t="s">
        <v>211</v>
      </c>
      <c r="B115" s="42">
        <f>(1-'AMD'!B$54)*'Yard'!B$112</f>
        <v>0</v>
      </c>
      <c r="C115" s="42">
        <f>(1-'AMD'!C$54)*'Yard'!C$112</f>
        <v>0</v>
      </c>
      <c r="D115" s="42">
        <f>(1-'AMD'!D$54)*'Yard'!D$112</f>
        <v>0</v>
      </c>
      <c r="E115" s="42">
        <f>(1-'AMD'!E$54)*'Yard'!E$112</f>
        <v>0</v>
      </c>
      <c r="F115" s="42">
        <f>(1-'AMD'!F$54)*'Yard'!F$112</f>
        <v>0</v>
      </c>
      <c r="G115" s="42">
        <f>(1-'AMD'!G$54)*'Yard'!G$112</f>
        <v>0</v>
      </c>
      <c r="H115" s="42">
        <f>(1-'AMD'!H$54)*'Yard'!H$112</f>
        <v>0</v>
      </c>
      <c r="I115" s="42">
        <f>(1-'AMD'!I$54)*'Yard'!I$112</f>
        <v>0</v>
      </c>
      <c r="J115" s="42">
        <f>(1-'AMD'!J$54)*'Yard'!J$112</f>
        <v>0</v>
      </c>
      <c r="K115" s="42">
        <f>(1-'AMD'!B$54)*'Yard'!K$112</f>
        <v>0</v>
      </c>
      <c r="L115" s="42">
        <f>(1-'AMD'!C$54)*'Yard'!L$112</f>
        <v>0</v>
      </c>
      <c r="M115" s="42">
        <f>(1-'AMD'!D$54)*'Yard'!M$112</f>
        <v>0</v>
      </c>
      <c r="N115" s="42">
        <f>(1-'AMD'!E$54)*'Yard'!N$112</f>
        <v>0</v>
      </c>
      <c r="O115" s="42">
        <f>(1-'AMD'!F$54)*'Yard'!O$112</f>
        <v>0</v>
      </c>
      <c r="P115" s="42">
        <f>(1-'AMD'!G$54)*'Yard'!P$112</f>
        <v>0</v>
      </c>
      <c r="Q115" s="42">
        <f>(1-'AMD'!H$54)*'Yard'!Q$112</f>
        <v>0</v>
      </c>
      <c r="R115" s="42">
        <f>(1-'AMD'!I$54)*'Yard'!R$112</f>
        <v>0</v>
      </c>
      <c r="S115" s="42">
        <f>(1-'AMD'!J$54)*'Yard'!S$112</f>
        <v>0</v>
      </c>
      <c r="T115" s="17"/>
    </row>
    <row r="116" spans="1:20">
      <c r="A116" s="4" t="s">
        <v>229</v>
      </c>
      <c r="B116" s="42">
        <f>(1-'AMD'!B$59)*'Yard'!B$113</f>
        <v>0</v>
      </c>
      <c r="C116" s="42">
        <f>(1-'AMD'!C$59)*'Yard'!C$113</f>
        <v>0</v>
      </c>
      <c r="D116" s="42">
        <f>(1-'AMD'!D$59)*'Yard'!D$113</f>
        <v>0</v>
      </c>
      <c r="E116" s="42">
        <f>(1-'AMD'!E$59)*'Yard'!E$113</f>
        <v>0</v>
      </c>
      <c r="F116" s="42">
        <f>(1-'AMD'!F$59)*'Yard'!F$113</f>
        <v>0</v>
      </c>
      <c r="G116" s="42">
        <f>(1-'AMD'!G$59)*'Yard'!G$113</f>
        <v>0</v>
      </c>
      <c r="H116" s="42">
        <f>(1-'AMD'!H$59)*'Yard'!H$113</f>
        <v>0</v>
      </c>
      <c r="I116" s="42">
        <f>(1-'AMD'!I$59)*'Yard'!I$113</f>
        <v>0</v>
      </c>
      <c r="J116" s="42">
        <f>(1-'AMD'!J$59)*'Yard'!J$113</f>
        <v>0</v>
      </c>
      <c r="K116" s="42">
        <f>(1-'AMD'!B$59)*'Yard'!K$113</f>
        <v>0</v>
      </c>
      <c r="L116" s="42">
        <f>(1-'AMD'!C$59)*'Yard'!L$113</f>
        <v>0</v>
      </c>
      <c r="M116" s="42">
        <f>(1-'AMD'!D$59)*'Yard'!M$113</f>
        <v>0</v>
      </c>
      <c r="N116" s="42">
        <f>(1-'AMD'!E$59)*'Yard'!N$113</f>
        <v>0</v>
      </c>
      <c r="O116" s="42">
        <f>(1-'AMD'!F$59)*'Yard'!O$113</f>
        <v>0</v>
      </c>
      <c r="P116" s="42">
        <f>(1-'AMD'!G$59)*'Yard'!P$113</f>
        <v>0</v>
      </c>
      <c r="Q116" s="42">
        <f>(1-'AMD'!H$59)*'Yard'!Q$113</f>
        <v>0</v>
      </c>
      <c r="R116" s="42">
        <f>(1-'AMD'!I$59)*'Yard'!R$113</f>
        <v>0</v>
      </c>
      <c r="S116" s="42">
        <f>(1-'AMD'!J$59)*'Yard'!S$113</f>
        <v>0</v>
      </c>
      <c r="T116" s="17"/>
    </row>
    <row r="118" spans="1:20" ht="21" customHeight="1">
      <c r="A118" s="1" t="s">
        <v>1520</v>
      </c>
    </row>
    <row r="119" spans="1:20">
      <c r="A119" s="3" t="s">
        <v>546</v>
      </c>
    </row>
    <row r="120" spans="1:20">
      <c r="A120" s="31" t="s">
        <v>1507</v>
      </c>
    </row>
    <row r="121" spans="1:20">
      <c r="A121" s="31" t="s">
        <v>1521</v>
      </c>
    </row>
    <row r="122" spans="1:20">
      <c r="A122" s="3" t="s">
        <v>1515</v>
      </c>
    </row>
    <row r="124" spans="1:20">
      <c r="B124" s="15" t="s">
        <v>153</v>
      </c>
      <c r="C124" s="15" t="s">
        <v>330</v>
      </c>
      <c r="D124" s="15" t="s">
        <v>331</v>
      </c>
      <c r="E124" s="15" t="s">
        <v>332</v>
      </c>
      <c r="F124" s="15" t="s">
        <v>333</v>
      </c>
      <c r="G124" s="15" t="s">
        <v>334</v>
      </c>
      <c r="H124" s="15" t="s">
        <v>335</v>
      </c>
      <c r="I124" s="15" t="s">
        <v>336</v>
      </c>
      <c r="J124" s="15" t="s">
        <v>337</v>
      </c>
      <c r="K124" s="15" t="s">
        <v>318</v>
      </c>
      <c r="L124" s="15" t="s">
        <v>1395</v>
      </c>
      <c r="M124" s="15" t="s">
        <v>1396</v>
      </c>
      <c r="N124" s="15" t="s">
        <v>1397</v>
      </c>
      <c r="O124" s="15" t="s">
        <v>1398</v>
      </c>
      <c r="P124" s="15" t="s">
        <v>1399</v>
      </c>
      <c r="Q124" s="15" t="s">
        <v>1400</v>
      </c>
      <c r="R124" s="15" t="s">
        <v>1401</v>
      </c>
      <c r="S124" s="15" t="s">
        <v>1402</v>
      </c>
    </row>
    <row r="125" spans="1:20">
      <c r="A125" s="4" t="s">
        <v>191</v>
      </c>
      <c r="B125" s="42">
        <f>(1-'AMD'!B$50)*'Yard'!B$131</f>
        <v>0</v>
      </c>
      <c r="C125" s="42">
        <f>(1-'AMD'!C$50)*'Yard'!C$131</f>
        <v>0</v>
      </c>
      <c r="D125" s="42">
        <f>(1-'AMD'!D$50)*'Yard'!D$131</f>
        <v>0</v>
      </c>
      <c r="E125" s="42">
        <f>(1-'AMD'!E$50)*'Yard'!E$131</f>
        <v>0</v>
      </c>
      <c r="F125" s="42">
        <f>(1-'AMD'!F$50)*'Yard'!F$131</f>
        <v>0</v>
      </c>
      <c r="G125" s="42">
        <f>(1-'AMD'!G$50)*'Yard'!G$131</f>
        <v>0</v>
      </c>
      <c r="H125" s="42">
        <f>(1-'AMD'!H$50)*'Yard'!H$131</f>
        <v>0</v>
      </c>
      <c r="I125" s="42">
        <f>(1-'AMD'!I$50)*'Yard'!I$131</f>
        <v>0</v>
      </c>
      <c r="J125" s="42">
        <f>(1-'AMD'!J$50)*'Yard'!J$131</f>
        <v>0</v>
      </c>
      <c r="K125" s="42">
        <f>(1-'AMD'!B$50)*'Yard'!K$131</f>
        <v>0</v>
      </c>
      <c r="L125" s="42">
        <f>(1-'AMD'!C$50)*'Yard'!L$131</f>
        <v>0</v>
      </c>
      <c r="M125" s="42">
        <f>(1-'AMD'!D$50)*'Yard'!M$131</f>
        <v>0</v>
      </c>
      <c r="N125" s="42">
        <f>(1-'AMD'!E$50)*'Yard'!N$131</f>
        <v>0</v>
      </c>
      <c r="O125" s="42">
        <f>(1-'AMD'!F$50)*'Yard'!O$131</f>
        <v>0</v>
      </c>
      <c r="P125" s="42">
        <f>(1-'AMD'!G$50)*'Yard'!P$131</f>
        <v>0</v>
      </c>
      <c r="Q125" s="42">
        <f>(1-'AMD'!H$50)*'Yard'!Q$131</f>
        <v>0</v>
      </c>
      <c r="R125" s="42">
        <f>(1-'AMD'!I$50)*'Yard'!R$131</f>
        <v>0</v>
      </c>
      <c r="S125" s="42">
        <f>(1-'AMD'!J$50)*'Yard'!S$131</f>
        <v>0</v>
      </c>
      <c r="T125" s="17"/>
    </row>
    <row r="126" spans="1:20">
      <c r="A126" s="4" t="s">
        <v>192</v>
      </c>
      <c r="B126" s="42">
        <f>(1-'AMD'!B$51)*'Yard'!B$132</f>
        <v>0</v>
      </c>
      <c r="C126" s="42">
        <f>(1-'AMD'!C$51)*'Yard'!C$132</f>
        <v>0</v>
      </c>
      <c r="D126" s="42">
        <f>(1-'AMD'!D$51)*'Yard'!D$132</f>
        <v>0</v>
      </c>
      <c r="E126" s="42">
        <f>(1-'AMD'!E$51)*'Yard'!E$132</f>
        <v>0</v>
      </c>
      <c r="F126" s="42">
        <f>(1-'AMD'!F$51)*'Yard'!F$132</f>
        <v>0</v>
      </c>
      <c r="G126" s="42">
        <f>(1-'AMD'!G$51)*'Yard'!G$132</f>
        <v>0</v>
      </c>
      <c r="H126" s="42">
        <f>(1-'AMD'!H$51)*'Yard'!H$132</f>
        <v>0</v>
      </c>
      <c r="I126" s="42">
        <f>(1-'AMD'!I$51)*'Yard'!I$132</f>
        <v>0</v>
      </c>
      <c r="J126" s="42">
        <f>(1-'AMD'!J$51)*'Yard'!J$132</f>
        <v>0</v>
      </c>
      <c r="K126" s="42">
        <f>(1-'AMD'!B$51)*'Yard'!K$132</f>
        <v>0</v>
      </c>
      <c r="L126" s="42">
        <f>(1-'AMD'!C$51)*'Yard'!L$132</f>
        <v>0</v>
      </c>
      <c r="M126" s="42">
        <f>(1-'AMD'!D$51)*'Yard'!M$132</f>
        <v>0</v>
      </c>
      <c r="N126" s="42">
        <f>(1-'AMD'!E$51)*'Yard'!N$132</f>
        <v>0</v>
      </c>
      <c r="O126" s="42">
        <f>(1-'AMD'!F$51)*'Yard'!O$132</f>
        <v>0</v>
      </c>
      <c r="P126" s="42">
        <f>(1-'AMD'!G$51)*'Yard'!P$132</f>
        <v>0</v>
      </c>
      <c r="Q126" s="42">
        <f>(1-'AMD'!H$51)*'Yard'!Q$132</f>
        <v>0</v>
      </c>
      <c r="R126" s="42">
        <f>(1-'AMD'!I$51)*'Yard'!R$132</f>
        <v>0</v>
      </c>
      <c r="S126" s="42">
        <f>(1-'AMD'!J$51)*'Yard'!S$132</f>
        <v>0</v>
      </c>
      <c r="T126" s="17"/>
    </row>
    <row r="127" spans="1:20">
      <c r="A127" s="4" t="s">
        <v>193</v>
      </c>
      <c r="B127" s="42">
        <f>(1-'AMD'!B$52)*'Yard'!B$133</f>
        <v>0</v>
      </c>
      <c r="C127" s="42">
        <f>(1-'AMD'!C$52)*'Yard'!C$133</f>
        <v>0</v>
      </c>
      <c r="D127" s="42">
        <f>(1-'AMD'!D$52)*'Yard'!D$133</f>
        <v>0</v>
      </c>
      <c r="E127" s="42">
        <f>(1-'AMD'!E$52)*'Yard'!E$133</f>
        <v>0</v>
      </c>
      <c r="F127" s="42">
        <f>(1-'AMD'!F$52)*'Yard'!F$133</f>
        <v>0</v>
      </c>
      <c r="G127" s="42">
        <f>(1-'AMD'!G$52)*'Yard'!G$133</f>
        <v>0</v>
      </c>
      <c r="H127" s="42">
        <f>(1-'AMD'!H$52)*'Yard'!H$133</f>
        <v>0</v>
      </c>
      <c r="I127" s="42">
        <f>(1-'AMD'!I$52)*'Yard'!I$133</f>
        <v>0</v>
      </c>
      <c r="J127" s="42">
        <f>(1-'AMD'!J$52)*'Yard'!J$133</f>
        <v>0</v>
      </c>
      <c r="K127" s="42">
        <f>(1-'AMD'!B$52)*'Yard'!K$133</f>
        <v>0</v>
      </c>
      <c r="L127" s="42">
        <f>(1-'AMD'!C$52)*'Yard'!L$133</f>
        <v>0</v>
      </c>
      <c r="M127" s="42">
        <f>(1-'AMD'!D$52)*'Yard'!M$133</f>
        <v>0</v>
      </c>
      <c r="N127" s="42">
        <f>(1-'AMD'!E$52)*'Yard'!N$133</f>
        <v>0</v>
      </c>
      <c r="O127" s="42">
        <f>(1-'AMD'!F$52)*'Yard'!O$133</f>
        <v>0</v>
      </c>
      <c r="P127" s="42">
        <f>(1-'AMD'!G$52)*'Yard'!P$133</f>
        <v>0</v>
      </c>
      <c r="Q127" s="42">
        <f>(1-'AMD'!H$52)*'Yard'!Q$133</f>
        <v>0</v>
      </c>
      <c r="R127" s="42">
        <f>(1-'AMD'!I$52)*'Yard'!R$133</f>
        <v>0</v>
      </c>
      <c r="S127" s="42">
        <f>(1-'AMD'!J$52)*'Yard'!S$133</f>
        <v>0</v>
      </c>
      <c r="T127" s="17"/>
    </row>
    <row r="128" spans="1:20">
      <c r="A128" s="4" t="s">
        <v>194</v>
      </c>
      <c r="B128" s="42">
        <f>(1-'AMD'!B$53)*'Yard'!B$134</f>
        <v>0</v>
      </c>
      <c r="C128" s="42">
        <f>(1-'AMD'!C$53)*'Yard'!C$134</f>
        <v>0</v>
      </c>
      <c r="D128" s="42">
        <f>(1-'AMD'!D$53)*'Yard'!D$134</f>
        <v>0</v>
      </c>
      <c r="E128" s="42">
        <f>(1-'AMD'!E$53)*'Yard'!E$134</f>
        <v>0</v>
      </c>
      <c r="F128" s="42">
        <f>(1-'AMD'!F$53)*'Yard'!F$134</f>
        <v>0</v>
      </c>
      <c r="G128" s="42">
        <f>(1-'AMD'!G$53)*'Yard'!G$134</f>
        <v>0</v>
      </c>
      <c r="H128" s="42">
        <f>(1-'AMD'!H$53)*'Yard'!H$134</f>
        <v>0</v>
      </c>
      <c r="I128" s="42">
        <f>(1-'AMD'!I$53)*'Yard'!I$134</f>
        <v>0</v>
      </c>
      <c r="J128" s="42">
        <f>(1-'AMD'!J$53)*'Yard'!J$134</f>
        <v>0</v>
      </c>
      <c r="K128" s="42">
        <f>(1-'AMD'!B$53)*'Yard'!K$134</f>
        <v>0</v>
      </c>
      <c r="L128" s="42">
        <f>(1-'AMD'!C$53)*'Yard'!L$134</f>
        <v>0</v>
      </c>
      <c r="M128" s="42">
        <f>(1-'AMD'!D$53)*'Yard'!M$134</f>
        <v>0</v>
      </c>
      <c r="N128" s="42">
        <f>(1-'AMD'!E$53)*'Yard'!N$134</f>
        <v>0</v>
      </c>
      <c r="O128" s="42">
        <f>(1-'AMD'!F$53)*'Yard'!O$134</f>
        <v>0</v>
      </c>
      <c r="P128" s="42">
        <f>(1-'AMD'!G$53)*'Yard'!P$134</f>
        <v>0</v>
      </c>
      <c r="Q128" s="42">
        <f>(1-'AMD'!H$53)*'Yard'!Q$134</f>
        <v>0</v>
      </c>
      <c r="R128" s="42">
        <f>(1-'AMD'!I$53)*'Yard'!R$134</f>
        <v>0</v>
      </c>
      <c r="S128" s="42">
        <f>(1-'AMD'!J$53)*'Yard'!S$134</f>
        <v>0</v>
      </c>
      <c r="T128" s="17"/>
    </row>
    <row r="129" spans="1:20">
      <c r="A129" s="4" t="s">
        <v>211</v>
      </c>
      <c r="B129" s="42">
        <f>(1-'AMD'!B$54)*'Yard'!B$135</f>
        <v>0</v>
      </c>
      <c r="C129" s="42">
        <f>(1-'AMD'!C$54)*'Yard'!C$135</f>
        <v>0</v>
      </c>
      <c r="D129" s="42">
        <f>(1-'AMD'!D$54)*'Yard'!D$135</f>
        <v>0</v>
      </c>
      <c r="E129" s="42">
        <f>(1-'AMD'!E$54)*'Yard'!E$135</f>
        <v>0</v>
      </c>
      <c r="F129" s="42">
        <f>(1-'AMD'!F$54)*'Yard'!F$135</f>
        <v>0</v>
      </c>
      <c r="G129" s="42">
        <f>(1-'AMD'!G$54)*'Yard'!G$135</f>
        <v>0</v>
      </c>
      <c r="H129" s="42">
        <f>(1-'AMD'!H$54)*'Yard'!H$135</f>
        <v>0</v>
      </c>
      <c r="I129" s="42">
        <f>(1-'AMD'!I$54)*'Yard'!I$135</f>
        <v>0</v>
      </c>
      <c r="J129" s="42">
        <f>(1-'AMD'!J$54)*'Yard'!J$135</f>
        <v>0</v>
      </c>
      <c r="K129" s="42">
        <f>(1-'AMD'!B$54)*'Yard'!K$135</f>
        <v>0</v>
      </c>
      <c r="L129" s="42">
        <f>(1-'AMD'!C$54)*'Yard'!L$135</f>
        <v>0</v>
      </c>
      <c r="M129" s="42">
        <f>(1-'AMD'!D$54)*'Yard'!M$135</f>
        <v>0</v>
      </c>
      <c r="N129" s="42">
        <f>(1-'AMD'!E$54)*'Yard'!N$135</f>
        <v>0</v>
      </c>
      <c r="O129" s="42">
        <f>(1-'AMD'!F$54)*'Yard'!O$135</f>
        <v>0</v>
      </c>
      <c r="P129" s="42">
        <f>(1-'AMD'!G$54)*'Yard'!P$135</f>
        <v>0</v>
      </c>
      <c r="Q129" s="42">
        <f>(1-'AMD'!H$54)*'Yard'!Q$135</f>
        <v>0</v>
      </c>
      <c r="R129" s="42">
        <f>(1-'AMD'!I$54)*'Yard'!R$135</f>
        <v>0</v>
      </c>
      <c r="S129" s="42">
        <f>(1-'AMD'!J$54)*'Yard'!S$135</f>
        <v>0</v>
      </c>
      <c r="T129" s="17"/>
    </row>
    <row r="130" spans="1:20">
      <c r="A130" s="4" t="s">
        <v>229</v>
      </c>
      <c r="B130" s="42">
        <f>(1-'AMD'!B$59)*'Yard'!B$136</f>
        <v>0</v>
      </c>
      <c r="C130" s="42">
        <f>(1-'AMD'!C$59)*'Yard'!C$136</f>
        <v>0</v>
      </c>
      <c r="D130" s="42">
        <f>(1-'AMD'!D$59)*'Yard'!D$136</f>
        <v>0</v>
      </c>
      <c r="E130" s="42">
        <f>(1-'AMD'!E$59)*'Yard'!E$136</f>
        <v>0</v>
      </c>
      <c r="F130" s="42">
        <f>(1-'AMD'!F$59)*'Yard'!F$136</f>
        <v>0</v>
      </c>
      <c r="G130" s="42">
        <f>(1-'AMD'!G$59)*'Yard'!G$136</f>
        <v>0</v>
      </c>
      <c r="H130" s="42">
        <f>(1-'AMD'!H$59)*'Yard'!H$136</f>
        <v>0</v>
      </c>
      <c r="I130" s="42">
        <f>(1-'AMD'!I$59)*'Yard'!I$136</f>
        <v>0</v>
      </c>
      <c r="J130" s="42">
        <f>(1-'AMD'!J$59)*'Yard'!J$136</f>
        <v>0</v>
      </c>
      <c r="K130" s="42">
        <f>(1-'AMD'!B$59)*'Yard'!K$136</f>
        <v>0</v>
      </c>
      <c r="L130" s="42">
        <f>(1-'AMD'!C$59)*'Yard'!L$136</f>
        <v>0</v>
      </c>
      <c r="M130" s="42">
        <f>(1-'AMD'!D$59)*'Yard'!M$136</f>
        <v>0</v>
      </c>
      <c r="N130" s="42">
        <f>(1-'AMD'!E$59)*'Yard'!N$136</f>
        <v>0</v>
      </c>
      <c r="O130" s="42">
        <f>(1-'AMD'!F$59)*'Yard'!O$136</f>
        <v>0</v>
      </c>
      <c r="P130" s="42">
        <f>(1-'AMD'!G$59)*'Yard'!P$136</f>
        <v>0</v>
      </c>
      <c r="Q130" s="42">
        <f>(1-'AMD'!H$59)*'Yard'!Q$136</f>
        <v>0</v>
      </c>
      <c r="R130" s="42">
        <f>(1-'AMD'!I$59)*'Yard'!R$136</f>
        <v>0</v>
      </c>
      <c r="S130" s="42">
        <f>(1-'AMD'!J$59)*'Yard'!S$136</f>
        <v>0</v>
      </c>
      <c r="T130" s="17"/>
    </row>
    <row r="132" spans="1:20" ht="21" customHeight="1">
      <c r="A132" s="1" t="s">
        <v>1522</v>
      </c>
    </row>
    <row r="133" spans="1:20">
      <c r="A133" s="3" t="s">
        <v>546</v>
      </c>
    </row>
    <row r="134" spans="1:20">
      <c r="A134" s="31" t="s">
        <v>1507</v>
      </c>
    </row>
    <row r="135" spans="1:20">
      <c r="A135" s="31" t="s">
        <v>1508</v>
      </c>
    </row>
    <row r="136" spans="1:20">
      <c r="A136" s="31" t="s">
        <v>1509</v>
      </c>
    </row>
    <row r="137" spans="1:20">
      <c r="A137" s="31" t="s">
        <v>1510</v>
      </c>
    </row>
    <row r="138" spans="1:20">
      <c r="A138" s="31" t="s">
        <v>1261</v>
      </c>
    </row>
    <row r="139" spans="1:20">
      <c r="A139" s="3" t="s">
        <v>1523</v>
      </c>
    </row>
    <row r="141" spans="1:20">
      <c r="B141" s="15" t="s">
        <v>153</v>
      </c>
      <c r="C141" s="15" t="s">
        <v>330</v>
      </c>
      <c r="D141" s="15" t="s">
        <v>331</v>
      </c>
      <c r="E141" s="15" t="s">
        <v>332</v>
      </c>
      <c r="F141" s="15" t="s">
        <v>333</v>
      </c>
      <c r="G141" s="15" t="s">
        <v>334</v>
      </c>
      <c r="H141" s="15" t="s">
        <v>335</v>
      </c>
      <c r="I141" s="15" t="s">
        <v>336</v>
      </c>
      <c r="J141" s="15" t="s">
        <v>337</v>
      </c>
      <c r="K141" s="15" t="s">
        <v>318</v>
      </c>
      <c r="L141" s="15" t="s">
        <v>1395</v>
      </c>
      <c r="M141" s="15" t="s">
        <v>1396</v>
      </c>
      <c r="N141" s="15" t="s">
        <v>1397</v>
      </c>
      <c r="O141" s="15" t="s">
        <v>1398</v>
      </c>
      <c r="P141" s="15" t="s">
        <v>1399</v>
      </c>
      <c r="Q141" s="15" t="s">
        <v>1400</v>
      </c>
      <c r="R141" s="15" t="s">
        <v>1401</v>
      </c>
      <c r="S141" s="15" t="s">
        <v>1402</v>
      </c>
    </row>
    <row r="142" spans="1:20">
      <c r="A142" s="4" t="s">
        <v>185</v>
      </c>
      <c r="B142" s="42">
        <f>100*'AMD'!B41*'LAFs'!B$261*B$11*'Input'!$E$60/'Input'!$F$60</f>
        <v>0</v>
      </c>
      <c r="C142" s="42">
        <f>100*'AMD'!C41*'LAFs'!C$261*C$11*'Input'!$E$60/'Input'!$F$60</f>
        <v>0</v>
      </c>
      <c r="D142" s="42">
        <f>100*'AMD'!D41*'LAFs'!D$261*D$11*'Input'!$E$60/'Input'!$F$60</f>
        <v>0</v>
      </c>
      <c r="E142" s="42">
        <f>100*'AMD'!E41*'LAFs'!E$261*E$11*'Input'!$E$60/'Input'!$F$60</f>
        <v>0</v>
      </c>
      <c r="F142" s="42">
        <f>100*'AMD'!F41*'LAFs'!F$261*F$11*'Input'!$E$60/'Input'!$F$60</f>
        <v>0</v>
      </c>
      <c r="G142" s="42">
        <f>100*'AMD'!G41*'LAFs'!G$261*G$11*'Input'!$E$60/'Input'!$F$60</f>
        <v>0</v>
      </c>
      <c r="H142" s="42">
        <f>100*'AMD'!H41*'LAFs'!H$261*H$11*'Input'!$E$60/'Input'!$F$60</f>
        <v>0</v>
      </c>
      <c r="I142" s="42">
        <f>100*'AMD'!I41*'LAFs'!I$261*I$11*'Input'!$E$60/'Input'!$F$60</f>
        <v>0</v>
      </c>
      <c r="J142" s="42">
        <f>100*'AMD'!J41*'LAFs'!J$261*J$11*'Input'!$E$60/'Input'!$F$60</f>
        <v>0</v>
      </c>
      <c r="K142" s="42">
        <f>100*'AMD'!B41*'LAFs'!B$261*K$11*'Input'!$E$60/'Input'!$F$60</f>
        <v>0</v>
      </c>
      <c r="L142" s="42">
        <f>100*'AMD'!C41*'LAFs'!C$261*L$11*'Input'!$E$60/'Input'!$F$60</f>
        <v>0</v>
      </c>
      <c r="M142" s="42">
        <f>100*'AMD'!D41*'LAFs'!D$261*M$11*'Input'!$E$60/'Input'!$F$60</f>
        <v>0</v>
      </c>
      <c r="N142" s="42">
        <f>100*'AMD'!E41*'LAFs'!E$261*N$11*'Input'!$E$60/'Input'!$F$60</f>
        <v>0</v>
      </c>
      <c r="O142" s="42">
        <f>100*'AMD'!F41*'LAFs'!F$261*O$11*'Input'!$E$60/'Input'!$F$60</f>
        <v>0</v>
      </c>
      <c r="P142" s="42">
        <f>100*'AMD'!G41*'LAFs'!G$261*P$11*'Input'!$E$60/'Input'!$F$60</f>
        <v>0</v>
      </c>
      <c r="Q142" s="42">
        <f>100*'AMD'!H41*'LAFs'!H$261*Q$11*'Input'!$E$60/'Input'!$F$60</f>
        <v>0</v>
      </c>
      <c r="R142" s="42">
        <f>100*'AMD'!I41*'LAFs'!I$261*R$11*'Input'!$E$60/'Input'!$F$60</f>
        <v>0</v>
      </c>
      <c r="S142" s="42">
        <f>100*'AMD'!J41*'LAFs'!J$261*S$11*'Input'!$E$60/'Input'!$F$60</f>
        <v>0</v>
      </c>
      <c r="T142" s="17"/>
    </row>
    <row r="143" spans="1:20">
      <c r="A143" s="4" t="s">
        <v>186</v>
      </c>
      <c r="B143" s="42">
        <f>100*'AMD'!B42*'LAFs'!B$262*B$11*'Input'!$E$60/'Input'!$F$60</f>
        <v>0</v>
      </c>
      <c r="C143" s="42">
        <f>100*'AMD'!C42*'LAFs'!C$262*C$11*'Input'!$E$60/'Input'!$F$60</f>
        <v>0</v>
      </c>
      <c r="D143" s="42">
        <f>100*'AMD'!D42*'LAFs'!D$262*D$11*'Input'!$E$60/'Input'!$F$60</f>
        <v>0</v>
      </c>
      <c r="E143" s="42">
        <f>100*'AMD'!E42*'LAFs'!E$262*E$11*'Input'!$E$60/'Input'!$F$60</f>
        <v>0</v>
      </c>
      <c r="F143" s="42">
        <f>100*'AMD'!F42*'LAFs'!F$262*F$11*'Input'!$E$60/'Input'!$F$60</f>
        <v>0</v>
      </c>
      <c r="G143" s="42">
        <f>100*'AMD'!G42*'LAFs'!G$262*G$11*'Input'!$E$60/'Input'!$F$60</f>
        <v>0</v>
      </c>
      <c r="H143" s="42">
        <f>100*'AMD'!H42*'LAFs'!H$262*H$11*'Input'!$E$60/'Input'!$F$60</f>
        <v>0</v>
      </c>
      <c r="I143" s="42">
        <f>100*'AMD'!I42*'LAFs'!I$262*I$11*'Input'!$E$60/'Input'!$F$60</f>
        <v>0</v>
      </c>
      <c r="J143" s="42">
        <f>100*'AMD'!J42*'LAFs'!J$262*J$11*'Input'!$E$60/'Input'!$F$60</f>
        <v>0</v>
      </c>
      <c r="K143" s="42">
        <f>100*'AMD'!B42*'LAFs'!B$262*K$11*'Input'!$E$60/'Input'!$F$60</f>
        <v>0</v>
      </c>
      <c r="L143" s="42">
        <f>100*'AMD'!C42*'LAFs'!C$262*L$11*'Input'!$E$60/'Input'!$F$60</f>
        <v>0</v>
      </c>
      <c r="M143" s="42">
        <f>100*'AMD'!D42*'LAFs'!D$262*M$11*'Input'!$E$60/'Input'!$F$60</f>
        <v>0</v>
      </c>
      <c r="N143" s="42">
        <f>100*'AMD'!E42*'LAFs'!E$262*N$11*'Input'!$E$60/'Input'!$F$60</f>
        <v>0</v>
      </c>
      <c r="O143" s="42">
        <f>100*'AMD'!F42*'LAFs'!F$262*O$11*'Input'!$E$60/'Input'!$F$60</f>
        <v>0</v>
      </c>
      <c r="P143" s="42">
        <f>100*'AMD'!G42*'LAFs'!G$262*P$11*'Input'!$E$60/'Input'!$F$60</f>
        <v>0</v>
      </c>
      <c r="Q143" s="42">
        <f>100*'AMD'!H42*'LAFs'!H$262*Q$11*'Input'!$E$60/'Input'!$F$60</f>
        <v>0</v>
      </c>
      <c r="R143" s="42">
        <f>100*'AMD'!I42*'LAFs'!I$262*R$11*'Input'!$E$60/'Input'!$F$60</f>
        <v>0</v>
      </c>
      <c r="S143" s="42">
        <f>100*'AMD'!J42*'LAFs'!J$262*S$11*'Input'!$E$60/'Input'!$F$60</f>
        <v>0</v>
      </c>
      <c r="T143" s="17"/>
    </row>
    <row r="144" spans="1:20">
      <c r="A144" s="4" t="s">
        <v>223</v>
      </c>
      <c r="B144" s="42">
        <f>100*'AMD'!B43*'LAFs'!B$263*B$11*'Input'!$E$60/'Input'!$F$60</f>
        <v>0</v>
      </c>
      <c r="C144" s="42">
        <f>100*'AMD'!C43*'LAFs'!C$263*C$11*'Input'!$E$60/'Input'!$F$60</f>
        <v>0</v>
      </c>
      <c r="D144" s="42">
        <f>100*'AMD'!D43*'LAFs'!D$263*D$11*'Input'!$E$60/'Input'!$F$60</f>
        <v>0</v>
      </c>
      <c r="E144" s="42">
        <f>100*'AMD'!E43*'LAFs'!E$263*E$11*'Input'!$E$60/'Input'!$F$60</f>
        <v>0</v>
      </c>
      <c r="F144" s="42">
        <f>100*'AMD'!F43*'LAFs'!F$263*F$11*'Input'!$E$60/'Input'!$F$60</f>
        <v>0</v>
      </c>
      <c r="G144" s="42">
        <f>100*'AMD'!G43*'LAFs'!G$263*G$11*'Input'!$E$60/'Input'!$F$60</f>
        <v>0</v>
      </c>
      <c r="H144" s="42">
        <f>100*'AMD'!H43*'LAFs'!H$263*H$11*'Input'!$E$60/'Input'!$F$60</f>
        <v>0</v>
      </c>
      <c r="I144" s="42">
        <f>100*'AMD'!I43*'LAFs'!I$263*I$11*'Input'!$E$60/'Input'!$F$60</f>
        <v>0</v>
      </c>
      <c r="J144" s="42">
        <f>100*'AMD'!J43*'LAFs'!J$263*J$11*'Input'!$E$60/'Input'!$F$60</f>
        <v>0</v>
      </c>
      <c r="K144" s="42">
        <f>100*'AMD'!B43*'LAFs'!B$263*K$11*'Input'!$E$60/'Input'!$F$60</f>
        <v>0</v>
      </c>
      <c r="L144" s="42">
        <f>100*'AMD'!C43*'LAFs'!C$263*L$11*'Input'!$E$60/'Input'!$F$60</f>
        <v>0</v>
      </c>
      <c r="M144" s="42">
        <f>100*'AMD'!D43*'LAFs'!D$263*M$11*'Input'!$E$60/'Input'!$F$60</f>
        <v>0</v>
      </c>
      <c r="N144" s="42">
        <f>100*'AMD'!E43*'LAFs'!E$263*N$11*'Input'!$E$60/'Input'!$F$60</f>
        <v>0</v>
      </c>
      <c r="O144" s="42">
        <f>100*'AMD'!F43*'LAFs'!F$263*O$11*'Input'!$E$60/'Input'!$F$60</f>
        <v>0</v>
      </c>
      <c r="P144" s="42">
        <f>100*'AMD'!G43*'LAFs'!G$263*P$11*'Input'!$E$60/'Input'!$F$60</f>
        <v>0</v>
      </c>
      <c r="Q144" s="42">
        <f>100*'AMD'!H43*'LAFs'!H$263*Q$11*'Input'!$E$60/'Input'!$F$60</f>
        <v>0</v>
      </c>
      <c r="R144" s="42">
        <f>100*'AMD'!I43*'LAFs'!I$263*R$11*'Input'!$E$60/'Input'!$F$60</f>
        <v>0</v>
      </c>
      <c r="S144" s="42">
        <f>100*'AMD'!J43*'LAFs'!J$263*S$11*'Input'!$E$60/'Input'!$F$60</f>
        <v>0</v>
      </c>
      <c r="T144" s="17"/>
    </row>
    <row r="145" spans="1:20">
      <c r="A145" s="4" t="s">
        <v>187</v>
      </c>
      <c r="B145" s="42">
        <f>100*'AMD'!B44*'LAFs'!B$264*B$11*'Input'!$E$60/'Input'!$F$60</f>
        <v>0</v>
      </c>
      <c r="C145" s="42">
        <f>100*'AMD'!C44*'LAFs'!C$264*C$11*'Input'!$E$60/'Input'!$F$60</f>
        <v>0</v>
      </c>
      <c r="D145" s="42">
        <f>100*'AMD'!D44*'LAFs'!D$264*D$11*'Input'!$E$60/'Input'!$F$60</f>
        <v>0</v>
      </c>
      <c r="E145" s="42">
        <f>100*'AMD'!E44*'LAFs'!E$264*E$11*'Input'!$E$60/'Input'!$F$60</f>
        <v>0</v>
      </c>
      <c r="F145" s="42">
        <f>100*'AMD'!F44*'LAFs'!F$264*F$11*'Input'!$E$60/'Input'!$F$60</f>
        <v>0</v>
      </c>
      <c r="G145" s="42">
        <f>100*'AMD'!G44*'LAFs'!G$264*G$11*'Input'!$E$60/'Input'!$F$60</f>
        <v>0</v>
      </c>
      <c r="H145" s="42">
        <f>100*'AMD'!H44*'LAFs'!H$264*H$11*'Input'!$E$60/'Input'!$F$60</f>
        <v>0</v>
      </c>
      <c r="I145" s="42">
        <f>100*'AMD'!I44*'LAFs'!I$264*I$11*'Input'!$E$60/'Input'!$F$60</f>
        <v>0</v>
      </c>
      <c r="J145" s="42">
        <f>100*'AMD'!J44*'LAFs'!J$264*J$11*'Input'!$E$60/'Input'!$F$60</f>
        <v>0</v>
      </c>
      <c r="K145" s="42">
        <f>100*'AMD'!B44*'LAFs'!B$264*K$11*'Input'!$E$60/'Input'!$F$60</f>
        <v>0</v>
      </c>
      <c r="L145" s="42">
        <f>100*'AMD'!C44*'LAFs'!C$264*L$11*'Input'!$E$60/'Input'!$F$60</f>
        <v>0</v>
      </c>
      <c r="M145" s="42">
        <f>100*'AMD'!D44*'LAFs'!D$264*M$11*'Input'!$E$60/'Input'!$F$60</f>
        <v>0</v>
      </c>
      <c r="N145" s="42">
        <f>100*'AMD'!E44*'LAFs'!E$264*N$11*'Input'!$E$60/'Input'!$F$60</f>
        <v>0</v>
      </c>
      <c r="O145" s="42">
        <f>100*'AMD'!F44*'LAFs'!F$264*O$11*'Input'!$E$60/'Input'!$F$60</f>
        <v>0</v>
      </c>
      <c r="P145" s="42">
        <f>100*'AMD'!G44*'LAFs'!G$264*P$11*'Input'!$E$60/'Input'!$F$60</f>
        <v>0</v>
      </c>
      <c r="Q145" s="42">
        <f>100*'AMD'!H44*'LAFs'!H$264*Q$11*'Input'!$E$60/'Input'!$F$60</f>
        <v>0</v>
      </c>
      <c r="R145" s="42">
        <f>100*'AMD'!I44*'LAFs'!I$264*R$11*'Input'!$E$60/'Input'!$F$60</f>
        <v>0</v>
      </c>
      <c r="S145" s="42">
        <f>100*'AMD'!J44*'LAFs'!J$264*S$11*'Input'!$E$60/'Input'!$F$60</f>
        <v>0</v>
      </c>
      <c r="T145" s="17"/>
    </row>
    <row r="146" spans="1:20">
      <c r="A146" s="4" t="s">
        <v>188</v>
      </c>
      <c r="B146" s="42">
        <f>100*'AMD'!B45*'LAFs'!B$265*B$11*'Input'!$E$60/'Input'!$F$60</f>
        <v>0</v>
      </c>
      <c r="C146" s="42">
        <f>100*'AMD'!C45*'LAFs'!C$265*C$11*'Input'!$E$60/'Input'!$F$60</f>
        <v>0</v>
      </c>
      <c r="D146" s="42">
        <f>100*'AMD'!D45*'LAFs'!D$265*D$11*'Input'!$E$60/'Input'!$F$60</f>
        <v>0</v>
      </c>
      <c r="E146" s="42">
        <f>100*'AMD'!E45*'LAFs'!E$265*E$11*'Input'!$E$60/'Input'!$F$60</f>
        <v>0</v>
      </c>
      <c r="F146" s="42">
        <f>100*'AMD'!F45*'LAFs'!F$265*F$11*'Input'!$E$60/'Input'!$F$60</f>
        <v>0</v>
      </c>
      <c r="G146" s="42">
        <f>100*'AMD'!G45*'LAFs'!G$265*G$11*'Input'!$E$60/'Input'!$F$60</f>
        <v>0</v>
      </c>
      <c r="H146" s="42">
        <f>100*'AMD'!H45*'LAFs'!H$265*H$11*'Input'!$E$60/'Input'!$F$60</f>
        <v>0</v>
      </c>
      <c r="I146" s="42">
        <f>100*'AMD'!I45*'LAFs'!I$265*I$11*'Input'!$E$60/'Input'!$F$60</f>
        <v>0</v>
      </c>
      <c r="J146" s="42">
        <f>100*'AMD'!J45*'LAFs'!J$265*J$11*'Input'!$E$60/'Input'!$F$60</f>
        <v>0</v>
      </c>
      <c r="K146" s="42">
        <f>100*'AMD'!B45*'LAFs'!B$265*K$11*'Input'!$E$60/'Input'!$F$60</f>
        <v>0</v>
      </c>
      <c r="L146" s="42">
        <f>100*'AMD'!C45*'LAFs'!C$265*L$11*'Input'!$E$60/'Input'!$F$60</f>
        <v>0</v>
      </c>
      <c r="M146" s="42">
        <f>100*'AMD'!D45*'LAFs'!D$265*M$11*'Input'!$E$60/'Input'!$F$60</f>
        <v>0</v>
      </c>
      <c r="N146" s="42">
        <f>100*'AMD'!E45*'LAFs'!E$265*N$11*'Input'!$E$60/'Input'!$F$60</f>
        <v>0</v>
      </c>
      <c r="O146" s="42">
        <f>100*'AMD'!F45*'LAFs'!F$265*O$11*'Input'!$E$60/'Input'!$F$60</f>
        <v>0</v>
      </c>
      <c r="P146" s="42">
        <f>100*'AMD'!G45*'LAFs'!G$265*P$11*'Input'!$E$60/'Input'!$F$60</f>
        <v>0</v>
      </c>
      <c r="Q146" s="42">
        <f>100*'AMD'!H45*'LAFs'!H$265*Q$11*'Input'!$E$60/'Input'!$F$60</f>
        <v>0</v>
      </c>
      <c r="R146" s="42">
        <f>100*'AMD'!I45*'LAFs'!I$265*R$11*'Input'!$E$60/'Input'!$F$60</f>
        <v>0</v>
      </c>
      <c r="S146" s="42">
        <f>100*'AMD'!J45*'LAFs'!J$265*S$11*'Input'!$E$60/'Input'!$F$60</f>
        <v>0</v>
      </c>
      <c r="T146" s="17"/>
    </row>
    <row r="147" spans="1:20">
      <c r="A147" s="4" t="s">
        <v>224</v>
      </c>
      <c r="B147" s="42">
        <f>100*'AMD'!B46*'LAFs'!B$266*B$11*'Input'!$E$60/'Input'!$F$60</f>
        <v>0</v>
      </c>
      <c r="C147" s="42">
        <f>100*'AMD'!C46*'LAFs'!C$266*C$11*'Input'!$E$60/'Input'!$F$60</f>
        <v>0</v>
      </c>
      <c r="D147" s="42">
        <f>100*'AMD'!D46*'LAFs'!D$266*D$11*'Input'!$E$60/'Input'!$F$60</f>
        <v>0</v>
      </c>
      <c r="E147" s="42">
        <f>100*'AMD'!E46*'LAFs'!E$266*E$11*'Input'!$E$60/'Input'!$F$60</f>
        <v>0</v>
      </c>
      <c r="F147" s="42">
        <f>100*'AMD'!F46*'LAFs'!F$266*F$11*'Input'!$E$60/'Input'!$F$60</f>
        <v>0</v>
      </c>
      <c r="G147" s="42">
        <f>100*'AMD'!G46*'LAFs'!G$266*G$11*'Input'!$E$60/'Input'!$F$60</f>
        <v>0</v>
      </c>
      <c r="H147" s="42">
        <f>100*'AMD'!H46*'LAFs'!H$266*H$11*'Input'!$E$60/'Input'!$F$60</f>
        <v>0</v>
      </c>
      <c r="I147" s="42">
        <f>100*'AMD'!I46*'LAFs'!I$266*I$11*'Input'!$E$60/'Input'!$F$60</f>
        <v>0</v>
      </c>
      <c r="J147" s="42">
        <f>100*'AMD'!J46*'LAFs'!J$266*J$11*'Input'!$E$60/'Input'!$F$60</f>
        <v>0</v>
      </c>
      <c r="K147" s="42">
        <f>100*'AMD'!B46*'LAFs'!B$266*K$11*'Input'!$E$60/'Input'!$F$60</f>
        <v>0</v>
      </c>
      <c r="L147" s="42">
        <f>100*'AMD'!C46*'LAFs'!C$266*L$11*'Input'!$E$60/'Input'!$F$60</f>
        <v>0</v>
      </c>
      <c r="M147" s="42">
        <f>100*'AMD'!D46*'LAFs'!D$266*M$11*'Input'!$E$60/'Input'!$F$60</f>
        <v>0</v>
      </c>
      <c r="N147" s="42">
        <f>100*'AMD'!E46*'LAFs'!E$266*N$11*'Input'!$E$60/'Input'!$F$60</f>
        <v>0</v>
      </c>
      <c r="O147" s="42">
        <f>100*'AMD'!F46*'LAFs'!F$266*O$11*'Input'!$E$60/'Input'!$F$60</f>
        <v>0</v>
      </c>
      <c r="P147" s="42">
        <f>100*'AMD'!G46*'LAFs'!G$266*P$11*'Input'!$E$60/'Input'!$F$60</f>
        <v>0</v>
      </c>
      <c r="Q147" s="42">
        <f>100*'AMD'!H46*'LAFs'!H$266*Q$11*'Input'!$E$60/'Input'!$F$60</f>
        <v>0</v>
      </c>
      <c r="R147" s="42">
        <f>100*'AMD'!I46*'LAFs'!I$266*R$11*'Input'!$E$60/'Input'!$F$60</f>
        <v>0</v>
      </c>
      <c r="S147" s="42">
        <f>100*'AMD'!J46*'LAFs'!J$266*S$11*'Input'!$E$60/'Input'!$F$60</f>
        <v>0</v>
      </c>
      <c r="T147" s="17"/>
    </row>
    <row r="148" spans="1:20">
      <c r="A148" s="4" t="s">
        <v>189</v>
      </c>
      <c r="B148" s="42">
        <f>100*'AMD'!B47*'LAFs'!B$267*B$11*'Input'!$E$60/'Input'!$F$60</f>
        <v>0</v>
      </c>
      <c r="C148" s="42">
        <f>100*'AMD'!C47*'LAFs'!C$267*C$11*'Input'!$E$60/'Input'!$F$60</f>
        <v>0</v>
      </c>
      <c r="D148" s="42">
        <f>100*'AMD'!D47*'LAFs'!D$267*D$11*'Input'!$E$60/'Input'!$F$60</f>
        <v>0</v>
      </c>
      <c r="E148" s="42">
        <f>100*'AMD'!E47*'LAFs'!E$267*E$11*'Input'!$E$60/'Input'!$F$60</f>
        <v>0</v>
      </c>
      <c r="F148" s="42">
        <f>100*'AMD'!F47*'LAFs'!F$267*F$11*'Input'!$E$60/'Input'!$F$60</f>
        <v>0</v>
      </c>
      <c r="G148" s="42">
        <f>100*'AMD'!G47*'LAFs'!G$267*G$11*'Input'!$E$60/'Input'!$F$60</f>
        <v>0</v>
      </c>
      <c r="H148" s="42">
        <f>100*'AMD'!H47*'LAFs'!H$267*H$11*'Input'!$E$60/'Input'!$F$60</f>
        <v>0</v>
      </c>
      <c r="I148" s="42">
        <f>100*'AMD'!I47*'LAFs'!I$267*I$11*'Input'!$E$60/'Input'!$F$60</f>
        <v>0</v>
      </c>
      <c r="J148" s="42">
        <f>100*'AMD'!J47*'LAFs'!J$267*J$11*'Input'!$E$60/'Input'!$F$60</f>
        <v>0</v>
      </c>
      <c r="K148" s="42">
        <f>100*'AMD'!B47*'LAFs'!B$267*K$11*'Input'!$E$60/'Input'!$F$60</f>
        <v>0</v>
      </c>
      <c r="L148" s="42">
        <f>100*'AMD'!C47*'LAFs'!C$267*L$11*'Input'!$E$60/'Input'!$F$60</f>
        <v>0</v>
      </c>
      <c r="M148" s="42">
        <f>100*'AMD'!D47*'LAFs'!D$267*M$11*'Input'!$E$60/'Input'!$F$60</f>
        <v>0</v>
      </c>
      <c r="N148" s="42">
        <f>100*'AMD'!E47*'LAFs'!E$267*N$11*'Input'!$E$60/'Input'!$F$60</f>
        <v>0</v>
      </c>
      <c r="O148" s="42">
        <f>100*'AMD'!F47*'LAFs'!F$267*O$11*'Input'!$E$60/'Input'!$F$60</f>
        <v>0</v>
      </c>
      <c r="P148" s="42">
        <f>100*'AMD'!G47*'LAFs'!G$267*P$11*'Input'!$E$60/'Input'!$F$60</f>
        <v>0</v>
      </c>
      <c r="Q148" s="42">
        <f>100*'AMD'!H47*'LAFs'!H$267*Q$11*'Input'!$E$60/'Input'!$F$60</f>
        <v>0</v>
      </c>
      <c r="R148" s="42">
        <f>100*'AMD'!I47*'LAFs'!I$267*R$11*'Input'!$E$60/'Input'!$F$60</f>
        <v>0</v>
      </c>
      <c r="S148" s="42">
        <f>100*'AMD'!J47*'LAFs'!J$267*S$11*'Input'!$E$60/'Input'!$F$60</f>
        <v>0</v>
      </c>
      <c r="T148" s="17"/>
    </row>
    <row r="149" spans="1:20">
      <c r="A149" s="4" t="s">
        <v>190</v>
      </c>
      <c r="B149" s="42">
        <f>100*'AMD'!B48*'LAFs'!B$268*B$11*'Input'!$E$60/'Input'!$F$60</f>
        <v>0</v>
      </c>
      <c r="C149" s="42">
        <f>100*'AMD'!C48*'LAFs'!C$268*C$11*'Input'!$E$60/'Input'!$F$60</f>
        <v>0</v>
      </c>
      <c r="D149" s="42">
        <f>100*'AMD'!D48*'LAFs'!D$268*D$11*'Input'!$E$60/'Input'!$F$60</f>
        <v>0</v>
      </c>
      <c r="E149" s="42">
        <f>100*'AMD'!E48*'LAFs'!E$268*E$11*'Input'!$E$60/'Input'!$F$60</f>
        <v>0</v>
      </c>
      <c r="F149" s="42">
        <f>100*'AMD'!F48*'LAFs'!F$268*F$11*'Input'!$E$60/'Input'!$F$60</f>
        <v>0</v>
      </c>
      <c r="G149" s="42">
        <f>100*'AMD'!G48*'LAFs'!G$268*G$11*'Input'!$E$60/'Input'!$F$60</f>
        <v>0</v>
      </c>
      <c r="H149" s="42">
        <f>100*'AMD'!H48*'LAFs'!H$268*H$11*'Input'!$E$60/'Input'!$F$60</f>
        <v>0</v>
      </c>
      <c r="I149" s="42">
        <f>100*'AMD'!I48*'LAFs'!I$268*I$11*'Input'!$E$60/'Input'!$F$60</f>
        <v>0</v>
      </c>
      <c r="J149" s="42">
        <f>100*'AMD'!J48*'LAFs'!J$268*J$11*'Input'!$E$60/'Input'!$F$60</f>
        <v>0</v>
      </c>
      <c r="K149" s="42">
        <f>100*'AMD'!B48*'LAFs'!B$268*K$11*'Input'!$E$60/'Input'!$F$60</f>
        <v>0</v>
      </c>
      <c r="L149" s="42">
        <f>100*'AMD'!C48*'LAFs'!C$268*L$11*'Input'!$E$60/'Input'!$F$60</f>
        <v>0</v>
      </c>
      <c r="M149" s="42">
        <f>100*'AMD'!D48*'LAFs'!D$268*M$11*'Input'!$E$60/'Input'!$F$60</f>
        <v>0</v>
      </c>
      <c r="N149" s="42">
        <f>100*'AMD'!E48*'LAFs'!E$268*N$11*'Input'!$E$60/'Input'!$F$60</f>
        <v>0</v>
      </c>
      <c r="O149" s="42">
        <f>100*'AMD'!F48*'LAFs'!F$268*O$11*'Input'!$E$60/'Input'!$F$60</f>
        <v>0</v>
      </c>
      <c r="P149" s="42">
        <f>100*'AMD'!G48*'LAFs'!G$268*P$11*'Input'!$E$60/'Input'!$F$60</f>
        <v>0</v>
      </c>
      <c r="Q149" s="42">
        <f>100*'AMD'!H48*'LAFs'!H$268*Q$11*'Input'!$E$60/'Input'!$F$60</f>
        <v>0</v>
      </c>
      <c r="R149" s="42">
        <f>100*'AMD'!I48*'LAFs'!I$268*R$11*'Input'!$E$60/'Input'!$F$60</f>
        <v>0</v>
      </c>
      <c r="S149" s="42">
        <f>100*'AMD'!J48*'LAFs'!J$268*S$11*'Input'!$E$60/'Input'!$F$60</f>
        <v>0</v>
      </c>
      <c r="T149" s="17"/>
    </row>
    <row r="150" spans="1:20">
      <c r="A150" s="4" t="s">
        <v>210</v>
      </c>
      <c r="B150" s="42">
        <f>100*'AMD'!B49*'LAFs'!B$269*B$11*'Input'!$E$60/'Input'!$F$60</f>
        <v>0</v>
      </c>
      <c r="C150" s="42">
        <f>100*'AMD'!C49*'LAFs'!C$269*C$11*'Input'!$E$60/'Input'!$F$60</f>
        <v>0</v>
      </c>
      <c r="D150" s="42">
        <f>100*'AMD'!D49*'LAFs'!D$269*D$11*'Input'!$E$60/'Input'!$F$60</f>
        <v>0</v>
      </c>
      <c r="E150" s="42">
        <f>100*'AMD'!E49*'LAFs'!E$269*E$11*'Input'!$E$60/'Input'!$F$60</f>
        <v>0</v>
      </c>
      <c r="F150" s="42">
        <f>100*'AMD'!F49*'LAFs'!F$269*F$11*'Input'!$E$60/'Input'!$F$60</f>
        <v>0</v>
      </c>
      <c r="G150" s="42">
        <f>100*'AMD'!G49*'LAFs'!G$269*G$11*'Input'!$E$60/'Input'!$F$60</f>
        <v>0</v>
      </c>
      <c r="H150" s="42">
        <f>100*'AMD'!H49*'LAFs'!H$269*H$11*'Input'!$E$60/'Input'!$F$60</f>
        <v>0</v>
      </c>
      <c r="I150" s="42">
        <f>100*'AMD'!I49*'LAFs'!I$269*I$11*'Input'!$E$60/'Input'!$F$60</f>
        <v>0</v>
      </c>
      <c r="J150" s="42">
        <f>100*'AMD'!J49*'LAFs'!J$269*J$11*'Input'!$E$60/'Input'!$F$60</f>
        <v>0</v>
      </c>
      <c r="K150" s="42">
        <f>100*'AMD'!B49*'LAFs'!B$269*K$11*'Input'!$E$60/'Input'!$F$60</f>
        <v>0</v>
      </c>
      <c r="L150" s="42">
        <f>100*'AMD'!C49*'LAFs'!C$269*L$11*'Input'!$E$60/'Input'!$F$60</f>
        <v>0</v>
      </c>
      <c r="M150" s="42">
        <f>100*'AMD'!D49*'LAFs'!D$269*M$11*'Input'!$E$60/'Input'!$F$60</f>
        <v>0</v>
      </c>
      <c r="N150" s="42">
        <f>100*'AMD'!E49*'LAFs'!E$269*N$11*'Input'!$E$60/'Input'!$F$60</f>
        <v>0</v>
      </c>
      <c r="O150" s="42">
        <f>100*'AMD'!F49*'LAFs'!F$269*O$11*'Input'!$E$60/'Input'!$F$60</f>
        <v>0</v>
      </c>
      <c r="P150" s="42">
        <f>100*'AMD'!G49*'LAFs'!G$269*P$11*'Input'!$E$60/'Input'!$F$60</f>
        <v>0</v>
      </c>
      <c r="Q150" s="42">
        <f>100*'AMD'!H49*'LAFs'!H$269*Q$11*'Input'!$E$60/'Input'!$F$60</f>
        <v>0</v>
      </c>
      <c r="R150" s="42">
        <f>100*'AMD'!I49*'LAFs'!I$269*R$11*'Input'!$E$60/'Input'!$F$60</f>
        <v>0</v>
      </c>
      <c r="S150" s="42">
        <f>100*'AMD'!J49*'LAFs'!J$269*S$11*'Input'!$E$60/'Input'!$F$60</f>
        <v>0</v>
      </c>
      <c r="T150" s="17"/>
    </row>
    <row r="151" spans="1:20">
      <c r="A151" s="4" t="s">
        <v>191</v>
      </c>
      <c r="B151" s="42">
        <f>100*'AMD'!B50*'LAFs'!B$270*B$11*'Input'!$E$60/'Input'!$F$60</f>
        <v>0</v>
      </c>
      <c r="C151" s="42">
        <f>100*'AMD'!C50*'LAFs'!C$270*C$11*'Input'!$E$60/'Input'!$F$60</f>
        <v>0</v>
      </c>
      <c r="D151" s="42">
        <f>100*'AMD'!D50*'LAFs'!D$270*D$11*'Input'!$E$60/'Input'!$F$60</f>
        <v>0</v>
      </c>
      <c r="E151" s="42">
        <f>100*'AMD'!E50*'LAFs'!E$270*E$11*'Input'!$E$60/'Input'!$F$60</f>
        <v>0</v>
      </c>
      <c r="F151" s="42">
        <f>100*'AMD'!F50*'LAFs'!F$270*F$11*'Input'!$E$60/'Input'!$F$60</f>
        <v>0</v>
      </c>
      <c r="G151" s="42">
        <f>100*'AMD'!G50*'LAFs'!G$270*G$11*'Input'!$E$60/'Input'!$F$60</f>
        <v>0</v>
      </c>
      <c r="H151" s="42">
        <f>100*'AMD'!H50*'LAFs'!H$270*H$11*'Input'!$E$60/'Input'!$F$60</f>
        <v>0</v>
      </c>
      <c r="I151" s="42">
        <f>100*'AMD'!I50*'LAFs'!I$270*I$11*'Input'!$E$60/'Input'!$F$60</f>
        <v>0</v>
      </c>
      <c r="J151" s="42">
        <f>100*'AMD'!J50*'LAFs'!J$270*J$11*'Input'!$E$60/'Input'!$F$60</f>
        <v>0</v>
      </c>
      <c r="K151" s="42">
        <f>100*'AMD'!B50*'LAFs'!B$270*K$11*'Input'!$E$60/'Input'!$F$60</f>
        <v>0</v>
      </c>
      <c r="L151" s="42">
        <f>100*'AMD'!C50*'LAFs'!C$270*L$11*'Input'!$E$60/'Input'!$F$60</f>
        <v>0</v>
      </c>
      <c r="M151" s="42">
        <f>100*'AMD'!D50*'LAFs'!D$270*M$11*'Input'!$E$60/'Input'!$F$60</f>
        <v>0</v>
      </c>
      <c r="N151" s="42">
        <f>100*'AMD'!E50*'LAFs'!E$270*N$11*'Input'!$E$60/'Input'!$F$60</f>
        <v>0</v>
      </c>
      <c r="O151" s="42">
        <f>100*'AMD'!F50*'LAFs'!F$270*O$11*'Input'!$E$60/'Input'!$F$60</f>
        <v>0</v>
      </c>
      <c r="P151" s="42">
        <f>100*'AMD'!G50*'LAFs'!G$270*P$11*'Input'!$E$60/'Input'!$F$60</f>
        <v>0</v>
      </c>
      <c r="Q151" s="42">
        <f>100*'AMD'!H50*'LAFs'!H$270*Q$11*'Input'!$E$60/'Input'!$F$60</f>
        <v>0</v>
      </c>
      <c r="R151" s="42">
        <f>100*'AMD'!I50*'LAFs'!I$270*R$11*'Input'!$E$60/'Input'!$F$60</f>
        <v>0</v>
      </c>
      <c r="S151" s="42">
        <f>100*'AMD'!J50*'LAFs'!J$270*S$11*'Input'!$E$60/'Input'!$F$60</f>
        <v>0</v>
      </c>
      <c r="T151" s="17"/>
    </row>
    <row r="152" spans="1:20">
      <c r="A152" s="4" t="s">
        <v>192</v>
      </c>
      <c r="B152" s="42">
        <f>100*'AMD'!B51*'LAFs'!B$271*B$11*'Input'!$E$60/'Input'!$F$60</f>
        <v>0</v>
      </c>
      <c r="C152" s="42">
        <f>100*'AMD'!C51*'LAFs'!C$271*C$11*'Input'!$E$60/'Input'!$F$60</f>
        <v>0</v>
      </c>
      <c r="D152" s="42">
        <f>100*'AMD'!D51*'LAFs'!D$271*D$11*'Input'!$E$60/'Input'!$F$60</f>
        <v>0</v>
      </c>
      <c r="E152" s="42">
        <f>100*'AMD'!E51*'LAFs'!E$271*E$11*'Input'!$E$60/'Input'!$F$60</f>
        <v>0</v>
      </c>
      <c r="F152" s="42">
        <f>100*'AMD'!F51*'LAFs'!F$271*F$11*'Input'!$E$60/'Input'!$F$60</f>
        <v>0</v>
      </c>
      <c r="G152" s="42">
        <f>100*'AMD'!G51*'LAFs'!G$271*G$11*'Input'!$E$60/'Input'!$F$60</f>
        <v>0</v>
      </c>
      <c r="H152" s="42">
        <f>100*'AMD'!H51*'LAFs'!H$271*H$11*'Input'!$E$60/'Input'!$F$60</f>
        <v>0</v>
      </c>
      <c r="I152" s="42">
        <f>100*'AMD'!I51*'LAFs'!I$271*I$11*'Input'!$E$60/'Input'!$F$60</f>
        <v>0</v>
      </c>
      <c r="J152" s="42">
        <f>100*'AMD'!J51*'LAFs'!J$271*J$11*'Input'!$E$60/'Input'!$F$60</f>
        <v>0</v>
      </c>
      <c r="K152" s="42">
        <f>100*'AMD'!B51*'LAFs'!B$271*K$11*'Input'!$E$60/'Input'!$F$60</f>
        <v>0</v>
      </c>
      <c r="L152" s="42">
        <f>100*'AMD'!C51*'LAFs'!C$271*L$11*'Input'!$E$60/'Input'!$F$60</f>
        <v>0</v>
      </c>
      <c r="M152" s="42">
        <f>100*'AMD'!D51*'LAFs'!D$271*M$11*'Input'!$E$60/'Input'!$F$60</f>
        <v>0</v>
      </c>
      <c r="N152" s="42">
        <f>100*'AMD'!E51*'LAFs'!E$271*N$11*'Input'!$E$60/'Input'!$F$60</f>
        <v>0</v>
      </c>
      <c r="O152" s="42">
        <f>100*'AMD'!F51*'LAFs'!F$271*O$11*'Input'!$E$60/'Input'!$F$60</f>
        <v>0</v>
      </c>
      <c r="P152" s="42">
        <f>100*'AMD'!G51*'LAFs'!G$271*P$11*'Input'!$E$60/'Input'!$F$60</f>
        <v>0</v>
      </c>
      <c r="Q152" s="42">
        <f>100*'AMD'!H51*'LAFs'!H$271*Q$11*'Input'!$E$60/'Input'!$F$60</f>
        <v>0</v>
      </c>
      <c r="R152" s="42">
        <f>100*'AMD'!I51*'LAFs'!I$271*R$11*'Input'!$E$60/'Input'!$F$60</f>
        <v>0</v>
      </c>
      <c r="S152" s="42">
        <f>100*'AMD'!J51*'LAFs'!J$271*S$11*'Input'!$E$60/'Input'!$F$60</f>
        <v>0</v>
      </c>
      <c r="T152" s="17"/>
    </row>
    <row r="153" spans="1:20">
      <c r="A153" s="4" t="s">
        <v>193</v>
      </c>
      <c r="B153" s="42">
        <f>100*'AMD'!B52*'LAFs'!B$272*B$11*'Input'!$E$60/'Input'!$F$60</f>
        <v>0</v>
      </c>
      <c r="C153" s="42">
        <f>100*'AMD'!C52*'LAFs'!C$272*C$11*'Input'!$E$60/'Input'!$F$60</f>
        <v>0</v>
      </c>
      <c r="D153" s="42">
        <f>100*'AMD'!D52*'LAFs'!D$272*D$11*'Input'!$E$60/'Input'!$F$60</f>
        <v>0</v>
      </c>
      <c r="E153" s="42">
        <f>100*'AMD'!E52*'LAFs'!E$272*E$11*'Input'!$E$60/'Input'!$F$60</f>
        <v>0</v>
      </c>
      <c r="F153" s="42">
        <f>100*'AMD'!F52*'LAFs'!F$272*F$11*'Input'!$E$60/'Input'!$F$60</f>
        <v>0</v>
      </c>
      <c r="G153" s="42">
        <f>100*'AMD'!G52*'LAFs'!G$272*G$11*'Input'!$E$60/'Input'!$F$60</f>
        <v>0</v>
      </c>
      <c r="H153" s="42">
        <f>100*'AMD'!H52*'LAFs'!H$272*H$11*'Input'!$E$60/'Input'!$F$60</f>
        <v>0</v>
      </c>
      <c r="I153" s="42">
        <f>100*'AMD'!I52*'LAFs'!I$272*I$11*'Input'!$E$60/'Input'!$F$60</f>
        <v>0</v>
      </c>
      <c r="J153" s="42">
        <f>100*'AMD'!J52*'LAFs'!J$272*J$11*'Input'!$E$60/'Input'!$F$60</f>
        <v>0</v>
      </c>
      <c r="K153" s="42">
        <f>100*'AMD'!B52*'LAFs'!B$272*K$11*'Input'!$E$60/'Input'!$F$60</f>
        <v>0</v>
      </c>
      <c r="L153" s="42">
        <f>100*'AMD'!C52*'LAFs'!C$272*L$11*'Input'!$E$60/'Input'!$F$60</f>
        <v>0</v>
      </c>
      <c r="M153" s="42">
        <f>100*'AMD'!D52*'LAFs'!D$272*M$11*'Input'!$E$60/'Input'!$F$60</f>
        <v>0</v>
      </c>
      <c r="N153" s="42">
        <f>100*'AMD'!E52*'LAFs'!E$272*N$11*'Input'!$E$60/'Input'!$F$60</f>
        <v>0</v>
      </c>
      <c r="O153" s="42">
        <f>100*'AMD'!F52*'LAFs'!F$272*O$11*'Input'!$E$60/'Input'!$F$60</f>
        <v>0</v>
      </c>
      <c r="P153" s="42">
        <f>100*'AMD'!G52*'LAFs'!G$272*P$11*'Input'!$E$60/'Input'!$F$60</f>
        <v>0</v>
      </c>
      <c r="Q153" s="42">
        <f>100*'AMD'!H52*'LAFs'!H$272*Q$11*'Input'!$E$60/'Input'!$F$60</f>
        <v>0</v>
      </c>
      <c r="R153" s="42">
        <f>100*'AMD'!I52*'LAFs'!I$272*R$11*'Input'!$E$60/'Input'!$F$60</f>
        <v>0</v>
      </c>
      <c r="S153" s="42">
        <f>100*'AMD'!J52*'LAFs'!J$272*S$11*'Input'!$E$60/'Input'!$F$60</f>
        <v>0</v>
      </c>
      <c r="T153" s="17"/>
    </row>
    <row r="154" spans="1:20">
      <c r="A154" s="4" t="s">
        <v>194</v>
      </c>
      <c r="B154" s="42">
        <f>100*'AMD'!B53*'LAFs'!B$273*B$11*'Input'!$E$60/'Input'!$F$60</f>
        <v>0</v>
      </c>
      <c r="C154" s="42">
        <f>100*'AMD'!C53*'LAFs'!C$273*C$11*'Input'!$E$60/'Input'!$F$60</f>
        <v>0</v>
      </c>
      <c r="D154" s="42">
        <f>100*'AMD'!D53*'LAFs'!D$273*D$11*'Input'!$E$60/'Input'!$F$60</f>
        <v>0</v>
      </c>
      <c r="E154" s="42">
        <f>100*'AMD'!E53*'LAFs'!E$273*E$11*'Input'!$E$60/'Input'!$F$60</f>
        <v>0</v>
      </c>
      <c r="F154" s="42">
        <f>100*'AMD'!F53*'LAFs'!F$273*F$11*'Input'!$E$60/'Input'!$F$60</f>
        <v>0</v>
      </c>
      <c r="G154" s="42">
        <f>100*'AMD'!G53*'LAFs'!G$273*G$11*'Input'!$E$60/'Input'!$F$60</f>
        <v>0</v>
      </c>
      <c r="H154" s="42">
        <f>100*'AMD'!H53*'LAFs'!H$273*H$11*'Input'!$E$60/'Input'!$F$60</f>
        <v>0</v>
      </c>
      <c r="I154" s="42">
        <f>100*'AMD'!I53*'LAFs'!I$273*I$11*'Input'!$E$60/'Input'!$F$60</f>
        <v>0</v>
      </c>
      <c r="J154" s="42">
        <f>100*'AMD'!J53*'LAFs'!J$273*J$11*'Input'!$E$60/'Input'!$F$60</f>
        <v>0</v>
      </c>
      <c r="K154" s="42">
        <f>100*'AMD'!B53*'LAFs'!B$273*K$11*'Input'!$E$60/'Input'!$F$60</f>
        <v>0</v>
      </c>
      <c r="L154" s="42">
        <f>100*'AMD'!C53*'LAFs'!C$273*L$11*'Input'!$E$60/'Input'!$F$60</f>
        <v>0</v>
      </c>
      <c r="M154" s="42">
        <f>100*'AMD'!D53*'LAFs'!D$273*M$11*'Input'!$E$60/'Input'!$F$60</f>
        <v>0</v>
      </c>
      <c r="N154" s="42">
        <f>100*'AMD'!E53*'LAFs'!E$273*N$11*'Input'!$E$60/'Input'!$F$60</f>
        <v>0</v>
      </c>
      <c r="O154" s="42">
        <f>100*'AMD'!F53*'LAFs'!F$273*O$11*'Input'!$E$60/'Input'!$F$60</f>
        <v>0</v>
      </c>
      <c r="P154" s="42">
        <f>100*'AMD'!G53*'LAFs'!G$273*P$11*'Input'!$E$60/'Input'!$F$60</f>
        <v>0</v>
      </c>
      <c r="Q154" s="42">
        <f>100*'AMD'!H53*'LAFs'!H$273*Q$11*'Input'!$E$60/'Input'!$F$60</f>
        <v>0</v>
      </c>
      <c r="R154" s="42">
        <f>100*'AMD'!I53*'LAFs'!I$273*R$11*'Input'!$E$60/'Input'!$F$60</f>
        <v>0</v>
      </c>
      <c r="S154" s="42">
        <f>100*'AMD'!J53*'LAFs'!J$273*S$11*'Input'!$E$60/'Input'!$F$60</f>
        <v>0</v>
      </c>
      <c r="T154" s="17"/>
    </row>
    <row r="155" spans="1:20">
      <c r="A155" s="4" t="s">
        <v>211</v>
      </c>
      <c r="B155" s="42">
        <f>100*'AMD'!B54*'LAFs'!B$274*B$11*'Input'!$E$60/'Input'!$F$60</f>
        <v>0</v>
      </c>
      <c r="C155" s="42">
        <f>100*'AMD'!C54*'LAFs'!C$274*C$11*'Input'!$E$60/'Input'!$F$60</f>
        <v>0</v>
      </c>
      <c r="D155" s="42">
        <f>100*'AMD'!D54*'LAFs'!D$274*D$11*'Input'!$E$60/'Input'!$F$60</f>
        <v>0</v>
      </c>
      <c r="E155" s="42">
        <f>100*'AMD'!E54*'LAFs'!E$274*E$11*'Input'!$E$60/'Input'!$F$60</f>
        <v>0</v>
      </c>
      <c r="F155" s="42">
        <f>100*'AMD'!F54*'LAFs'!F$274*F$11*'Input'!$E$60/'Input'!$F$60</f>
        <v>0</v>
      </c>
      <c r="G155" s="42">
        <f>100*'AMD'!G54*'LAFs'!G$274*G$11*'Input'!$E$60/'Input'!$F$60</f>
        <v>0</v>
      </c>
      <c r="H155" s="42">
        <f>100*'AMD'!H54*'LAFs'!H$274*H$11*'Input'!$E$60/'Input'!$F$60</f>
        <v>0</v>
      </c>
      <c r="I155" s="42">
        <f>100*'AMD'!I54*'LAFs'!I$274*I$11*'Input'!$E$60/'Input'!$F$60</f>
        <v>0</v>
      </c>
      <c r="J155" s="42">
        <f>100*'AMD'!J54*'LAFs'!J$274*J$11*'Input'!$E$60/'Input'!$F$60</f>
        <v>0</v>
      </c>
      <c r="K155" s="42">
        <f>100*'AMD'!B54*'LAFs'!B$274*K$11*'Input'!$E$60/'Input'!$F$60</f>
        <v>0</v>
      </c>
      <c r="L155" s="42">
        <f>100*'AMD'!C54*'LAFs'!C$274*L$11*'Input'!$E$60/'Input'!$F$60</f>
        <v>0</v>
      </c>
      <c r="M155" s="42">
        <f>100*'AMD'!D54*'LAFs'!D$274*M$11*'Input'!$E$60/'Input'!$F$60</f>
        <v>0</v>
      </c>
      <c r="N155" s="42">
        <f>100*'AMD'!E54*'LAFs'!E$274*N$11*'Input'!$E$60/'Input'!$F$60</f>
        <v>0</v>
      </c>
      <c r="O155" s="42">
        <f>100*'AMD'!F54*'LAFs'!F$274*O$11*'Input'!$E$60/'Input'!$F$60</f>
        <v>0</v>
      </c>
      <c r="P155" s="42">
        <f>100*'AMD'!G54*'LAFs'!G$274*P$11*'Input'!$E$60/'Input'!$F$60</f>
        <v>0</v>
      </c>
      <c r="Q155" s="42">
        <f>100*'AMD'!H54*'LAFs'!H$274*Q$11*'Input'!$E$60/'Input'!$F$60</f>
        <v>0</v>
      </c>
      <c r="R155" s="42">
        <f>100*'AMD'!I54*'LAFs'!I$274*R$11*'Input'!$E$60/'Input'!$F$60</f>
        <v>0</v>
      </c>
      <c r="S155" s="42">
        <f>100*'AMD'!J54*'LAFs'!J$274*S$11*'Input'!$E$60/'Input'!$F$60</f>
        <v>0</v>
      </c>
      <c r="T155" s="17"/>
    </row>
    <row r="156" spans="1:20">
      <c r="A156" s="4" t="s">
        <v>225</v>
      </c>
      <c r="B156" s="42">
        <f>100*'AMD'!B55*'LAFs'!B$275*B$11*'Input'!$E$60/'Input'!$F$60</f>
        <v>0</v>
      </c>
      <c r="C156" s="42">
        <f>100*'AMD'!C55*'LAFs'!C$275*C$11*'Input'!$E$60/'Input'!$F$60</f>
        <v>0</v>
      </c>
      <c r="D156" s="42">
        <f>100*'AMD'!D55*'LAFs'!D$275*D$11*'Input'!$E$60/'Input'!$F$60</f>
        <v>0</v>
      </c>
      <c r="E156" s="42">
        <f>100*'AMD'!E55*'LAFs'!E$275*E$11*'Input'!$E$60/'Input'!$F$60</f>
        <v>0</v>
      </c>
      <c r="F156" s="42">
        <f>100*'AMD'!F55*'LAFs'!F$275*F$11*'Input'!$E$60/'Input'!$F$60</f>
        <v>0</v>
      </c>
      <c r="G156" s="42">
        <f>100*'AMD'!G55*'LAFs'!G$275*G$11*'Input'!$E$60/'Input'!$F$60</f>
        <v>0</v>
      </c>
      <c r="H156" s="42">
        <f>100*'AMD'!H55*'LAFs'!H$275*H$11*'Input'!$E$60/'Input'!$F$60</f>
        <v>0</v>
      </c>
      <c r="I156" s="42">
        <f>100*'AMD'!I55*'LAFs'!I$275*I$11*'Input'!$E$60/'Input'!$F$60</f>
        <v>0</v>
      </c>
      <c r="J156" s="42">
        <f>100*'AMD'!J55*'LAFs'!J$275*J$11*'Input'!$E$60/'Input'!$F$60</f>
        <v>0</v>
      </c>
      <c r="K156" s="42">
        <f>100*'AMD'!B55*'LAFs'!B$275*K$11*'Input'!$E$60/'Input'!$F$60</f>
        <v>0</v>
      </c>
      <c r="L156" s="42">
        <f>100*'AMD'!C55*'LAFs'!C$275*L$11*'Input'!$E$60/'Input'!$F$60</f>
        <v>0</v>
      </c>
      <c r="M156" s="42">
        <f>100*'AMD'!D55*'LAFs'!D$275*M$11*'Input'!$E$60/'Input'!$F$60</f>
        <v>0</v>
      </c>
      <c r="N156" s="42">
        <f>100*'AMD'!E55*'LAFs'!E$275*N$11*'Input'!$E$60/'Input'!$F$60</f>
        <v>0</v>
      </c>
      <c r="O156" s="42">
        <f>100*'AMD'!F55*'LAFs'!F$275*O$11*'Input'!$E$60/'Input'!$F$60</f>
        <v>0</v>
      </c>
      <c r="P156" s="42">
        <f>100*'AMD'!G55*'LAFs'!G$275*P$11*'Input'!$E$60/'Input'!$F$60</f>
        <v>0</v>
      </c>
      <c r="Q156" s="42">
        <f>100*'AMD'!H55*'LAFs'!H$275*Q$11*'Input'!$E$60/'Input'!$F$60</f>
        <v>0</v>
      </c>
      <c r="R156" s="42">
        <f>100*'AMD'!I55*'LAFs'!I$275*R$11*'Input'!$E$60/'Input'!$F$60</f>
        <v>0</v>
      </c>
      <c r="S156" s="42">
        <f>100*'AMD'!J55*'LAFs'!J$275*S$11*'Input'!$E$60/'Input'!$F$60</f>
        <v>0</v>
      </c>
      <c r="T156" s="17"/>
    </row>
    <row r="157" spans="1:20">
      <c r="A157" s="4" t="s">
        <v>226</v>
      </c>
      <c r="B157" s="42">
        <f>100*'AMD'!B56*'LAFs'!B$276*B$11*'Input'!$E$60/'Input'!$F$60</f>
        <v>0</v>
      </c>
      <c r="C157" s="42">
        <f>100*'AMD'!C56*'LAFs'!C$276*C$11*'Input'!$E$60/'Input'!$F$60</f>
        <v>0</v>
      </c>
      <c r="D157" s="42">
        <f>100*'AMD'!D56*'LAFs'!D$276*D$11*'Input'!$E$60/'Input'!$F$60</f>
        <v>0</v>
      </c>
      <c r="E157" s="42">
        <f>100*'AMD'!E56*'LAFs'!E$276*E$11*'Input'!$E$60/'Input'!$F$60</f>
        <v>0</v>
      </c>
      <c r="F157" s="42">
        <f>100*'AMD'!F56*'LAFs'!F$276*F$11*'Input'!$E$60/'Input'!$F$60</f>
        <v>0</v>
      </c>
      <c r="G157" s="42">
        <f>100*'AMD'!G56*'LAFs'!G$276*G$11*'Input'!$E$60/'Input'!$F$60</f>
        <v>0</v>
      </c>
      <c r="H157" s="42">
        <f>100*'AMD'!H56*'LAFs'!H$276*H$11*'Input'!$E$60/'Input'!$F$60</f>
        <v>0</v>
      </c>
      <c r="I157" s="42">
        <f>100*'AMD'!I56*'LAFs'!I$276*I$11*'Input'!$E$60/'Input'!$F$60</f>
        <v>0</v>
      </c>
      <c r="J157" s="42">
        <f>100*'AMD'!J56*'LAFs'!J$276*J$11*'Input'!$E$60/'Input'!$F$60</f>
        <v>0</v>
      </c>
      <c r="K157" s="42">
        <f>100*'AMD'!B56*'LAFs'!B$276*K$11*'Input'!$E$60/'Input'!$F$60</f>
        <v>0</v>
      </c>
      <c r="L157" s="42">
        <f>100*'AMD'!C56*'LAFs'!C$276*L$11*'Input'!$E$60/'Input'!$F$60</f>
        <v>0</v>
      </c>
      <c r="M157" s="42">
        <f>100*'AMD'!D56*'LAFs'!D$276*M$11*'Input'!$E$60/'Input'!$F$60</f>
        <v>0</v>
      </c>
      <c r="N157" s="42">
        <f>100*'AMD'!E56*'LAFs'!E$276*N$11*'Input'!$E$60/'Input'!$F$60</f>
        <v>0</v>
      </c>
      <c r="O157" s="42">
        <f>100*'AMD'!F56*'LAFs'!F$276*O$11*'Input'!$E$60/'Input'!$F$60</f>
        <v>0</v>
      </c>
      <c r="P157" s="42">
        <f>100*'AMD'!G56*'LAFs'!G$276*P$11*'Input'!$E$60/'Input'!$F$60</f>
        <v>0</v>
      </c>
      <c r="Q157" s="42">
        <f>100*'AMD'!H56*'LAFs'!H$276*Q$11*'Input'!$E$60/'Input'!$F$60</f>
        <v>0</v>
      </c>
      <c r="R157" s="42">
        <f>100*'AMD'!I56*'LAFs'!I$276*R$11*'Input'!$E$60/'Input'!$F$60</f>
        <v>0</v>
      </c>
      <c r="S157" s="42">
        <f>100*'AMD'!J56*'LAFs'!J$276*S$11*'Input'!$E$60/'Input'!$F$60</f>
        <v>0</v>
      </c>
      <c r="T157" s="17"/>
    </row>
    <row r="158" spans="1:20">
      <c r="A158" s="4" t="s">
        <v>227</v>
      </c>
      <c r="B158" s="42">
        <f>100*'AMD'!B57*'LAFs'!B$277*B$11*'Input'!$E$60/'Input'!$F$60</f>
        <v>0</v>
      </c>
      <c r="C158" s="42">
        <f>100*'AMD'!C57*'LAFs'!C$277*C$11*'Input'!$E$60/'Input'!$F$60</f>
        <v>0</v>
      </c>
      <c r="D158" s="42">
        <f>100*'AMD'!D57*'LAFs'!D$277*D$11*'Input'!$E$60/'Input'!$F$60</f>
        <v>0</v>
      </c>
      <c r="E158" s="42">
        <f>100*'AMD'!E57*'LAFs'!E$277*E$11*'Input'!$E$60/'Input'!$F$60</f>
        <v>0</v>
      </c>
      <c r="F158" s="42">
        <f>100*'AMD'!F57*'LAFs'!F$277*F$11*'Input'!$E$60/'Input'!$F$60</f>
        <v>0</v>
      </c>
      <c r="G158" s="42">
        <f>100*'AMD'!G57*'LAFs'!G$277*G$11*'Input'!$E$60/'Input'!$F$60</f>
        <v>0</v>
      </c>
      <c r="H158" s="42">
        <f>100*'AMD'!H57*'LAFs'!H$277*H$11*'Input'!$E$60/'Input'!$F$60</f>
        <v>0</v>
      </c>
      <c r="I158" s="42">
        <f>100*'AMD'!I57*'LAFs'!I$277*I$11*'Input'!$E$60/'Input'!$F$60</f>
        <v>0</v>
      </c>
      <c r="J158" s="42">
        <f>100*'AMD'!J57*'LAFs'!J$277*J$11*'Input'!$E$60/'Input'!$F$60</f>
        <v>0</v>
      </c>
      <c r="K158" s="42">
        <f>100*'AMD'!B57*'LAFs'!B$277*K$11*'Input'!$E$60/'Input'!$F$60</f>
        <v>0</v>
      </c>
      <c r="L158" s="42">
        <f>100*'AMD'!C57*'LAFs'!C$277*L$11*'Input'!$E$60/'Input'!$F$60</f>
        <v>0</v>
      </c>
      <c r="M158" s="42">
        <f>100*'AMD'!D57*'LAFs'!D$277*M$11*'Input'!$E$60/'Input'!$F$60</f>
        <v>0</v>
      </c>
      <c r="N158" s="42">
        <f>100*'AMD'!E57*'LAFs'!E$277*N$11*'Input'!$E$60/'Input'!$F$60</f>
        <v>0</v>
      </c>
      <c r="O158" s="42">
        <f>100*'AMD'!F57*'LAFs'!F$277*O$11*'Input'!$E$60/'Input'!$F$60</f>
        <v>0</v>
      </c>
      <c r="P158" s="42">
        <f>100*'AMD'!G57*'LAFs'!G$277*P$11*'Input'!$E$60/'Input'!$F$60</f>
        <v>0</v>
      </c>
      <c r="Q158" s="42">
        <f>100*'AMD'!H57*'LAFs'!H$277*Q$11*'Input'!$E$60/'Input'!$F$60</f>
        <v>0</v>
      </c>
      <c r="R158" s="42">
        <f>100*'AMD'!I57*'LAFs'!I$277*R$11*'Input'!$E$60/'Input'!$F$60</f>
        <v>0</v>
      </c>
      <c r="S158" s="42">
        <f>100*'AMD'!J57*'LAFs'!J$277*S$11*'Input'!$E$60/'Input'!$F$60</f>
        <v>0</v>
      </c>
      <c r="T158" s="17"/>
    </row>
    <row r="159" spans="1:20">
      <c r="A159" s="4" t="s">
        <v>228</v>
      </c>
      <c r="B159" s="42">
        <f>100*'AMD'!B58*'LAFs'!B$278*B$11*'Input'!$E$60/'Input'!$F$60</f>
        <v>0</v>
      </c>
      <c r="C159" s="42">
        <f>100*'AMD'!C58*'LAFs'!C$278*C$11*'Input'!$E$60/'Input'!$F$60</f>
        <v>0</v>
      </c>
      <c r="D159" s="42">
        <f>100*'AMD'!D58*'LAFs'!D$278*D$11*'Input'!$E$60/'Input'!$F$60</f>
        <v>0</v>
      </c>
      <c r="E159" s="42">
        <f>100*'AMD'!E58*'LAFs'!E$278*E$11*'Input'!$E$60/'Input'!$F$60</f>
        <v>0</v>
      </c>
      <c r="F159" s="42">
        <f>100*'AMD'!F58*'LAFs'!F$278*F$11*'Input'!$E$60/'Input'!$F$60</f>
        <v>0</v>
      </c>
      <c r="G159" s="42">
        <f>100*'AMD'!G58*'LAFs'!G$278*G$11*'Input'!$E$60/'Input'!$F$60</f>
        <v>0</v>
      </c>
      <c r="H159" s="42">
        <f>100*'AMD'!H58*'LAFs'!H$278*H$11*'Input'!$E$60/'Input'!$F$60</f>
        <v>0</v>
      </c>
      <c r="I159" s="42">
        <f>100*'AMD'!I58*'LAFs'!I$278*I$11*'Input'!$E$60/'Input'!$F$60</f>
        <v>0</v>
      </c>
      <c r="J159" s="42">
        <f>100*'AMD'!J58*'LAFs'!J$278*J$11*'Input'!$E$60/'Input'!$F$60</f>
        <v>0</v>
      </c>
      <c r="K159" s="42">
        <f>100*'AMD'!B58*'LAFs'!B$278*K$11*'Input'!$E$60/'Input'!$F$60</f>
        <v>0</v>
      </c>
      <c r="L159" s="42">
        <f>100*'AMD'!C58*'LAFs'!C$278*L$11*'Input'!$E$60/'Input'!$F$60</f>
        <v>0</v>
      </c>
      <c r="M159" s="42">
        <f>100*'AMD'!D58*'LAFs'!D$278*M$11*'Input'!$E$60/'Input'!$F$60</f>
        <v>0</v>
      </c>
      <c r="N159" s="42">
        <f>100*'AMD'!E58*'LAFs'!E$278*N$11*'Input'!$E$60/'Input'!$F$60</f>
        <v>0</v>
      </c>
      <c r="O159" s="42">
        <f>100*'AMD'!F58*'LAFs'!F$278*O$11*'Input'!$E$60/'Input'!$F$60</f>
        <v>0</v>
      </c>
      <c r="P159" s="42">
        <f>100*'AMD'!G58*'LAFs'!G$278*P$11*'Input'!$E$60/'Input'!$F$60</f>
        <v>0</v>
      </c>
      <c r="Q159" s="42">
        <f>100*'AMD'!H58*'LAFs'!H$278*Q$11*'Input'!$E$60/'Input'!$F$60</f>
        <v>0</v>
      </c>
      <c r="R159" s="42">
        <f>100*'AMD'!I58*'LAFs'!I$278*R$11*'Input'!$E$60/'Input'!$F$60</f>
        <v>0</v>
      </c>
      <c r="S159" s="42">
        <f>100*'AMD'!J58*'LAFs'!J$278*S$11*'Input'!$E$60/'Input'!$F$60</f>
        <v>0</v>
      </c>
      <c r="T159" s="17"/>
    </row>
    <row r="160" spans="1:20">
      <c r="A160" s="4" t="s">
        <v>229</v>
      </c>
      <c r="B160" s="42">
        <f>100*'AMD'!B59*'LAFs'!B$279*B$11*'Input'!$E$60/'Input'!$F$60</f>
        <v>0</v>
      </c>
      <c r="C160" s="42">
        <f>100*'AMD'!C59*'LAFs'!C$279*C$11*'Input'!$E$60/'Input'!$F$60</f>
        <v>0</v>
      </c>
      <c r="D160" s="42">
        <f>100*'AMD'!D59*'LAFs'!D$279*D$11*'Input'!$E$60/'Input'!$F$60</f>
        <v>0</v>
      </c>
      <c r="E160" s="42">
        <f>100*'AMD'!E59*'LAFs'!E$279*E$11*'Input'!$E$60/'Input'!$F$60</f>
        <v>0</v>
      </c>
      <c r="F160" s="42">
        <f>100*'AMD'!F59*'LAFs'!F$279*F$11*'Input'!$E$60/'Input'!$F$60</f>
        <v>0</v>
      </c>
      <c r="G160" s="42">
        <f>100*'AMD'!G59*'LAFs'!G$279*G$11*'Input'!$E$60/'Input'!$F$60</f>
        <v>0</v>
      </c>
      <c r="H160" s="42">
        <f>100*'AMD'!H59*'LAFs'!H$279*H$11*'Input'!$E$60/'Input'!$F$60</f>
        <v>0</v>
      </c>
      <c r="I160" s="42">
        <f>100*'AMD'!I59*'LAFs'!I$279*I$11*'Input'!$E$60/'Input'!$F$60</f>
        <v>0</v>
      </c>
      <c r="J160" s="42">
        <f>100*'AMD'!J59*'LAFs'!J$279*J$11*'Input'!$E$60/'Input'!$F$60</f>
        <v>0</v>
      </c>
      <c r="K160" s="42">
        <f>100*'AMD'!B59*'LAFs'!B$279*K$11*'Input'!$E$60/'Input'!$F$60</f>
        <v>0</v>
      </c>
      <c r="L160" s="42">
        <f>100*'AMD'!C59*'LAFs'!C$279*L$11*'Input'!$E$60/'Input'!$F$60</f>
        <v>0</v>
      </c>
      <c r="M160" s="42">
        <f>100*'AMD'!D59*'LAFs'!D$279*M$11*'Input'!$E$60/'Input'!$F$60</f>
        <v>0</v>
      </c>
      <c r="N160" s="42">
        <f>100*'AMD'!E59*'LAFs'!E$279*N$11*'Input'!$E$60/'Input'!$F$60</f>
        <v>0</v>
      </c>
      <c r="O160" s="42">
        <f>100*'AMD'!F59*'LAFs'!F$279*O$11*'Input'!$E$60/'Input'!$F$60</f>
        <v>0</v>
      </c>
      <c r="P160" s="42">
        <f>100*'AMD'!G59*'LAFs'!G$279*P$11*'Input'!$E$60/'Input'!$F$60</f>
        <v>0</v>
      </c>
      <c r="Q160" s="42">
        <f>100*'AMD'!H59*'LAFs'!H$279*Q$11*'Input'!$E$60/'Input'!$F$60</f>
        <v>0</v>
      </c>
      <c r="R160" s="42">
        <f>100*'AMD'!I59*'LAFs'!I$279*R$11*'Input'!$E$60/'Input'!$F$60</f>
        <v>0</v>
      </c>
      <c r="S160" s="42">
        <f>100*'AMD'!J59*'LAFs'!J$279*S$11*'Input'!$E$60/'Input'!$F$60</f>
        <v>0</v>
      </c>
      <c r="T160" s="17"/>
    </row>
  </sheetData>
  <sheetProtection sheet="1" objects="1" scenarios="1"/>
  <hyperlinks>
    <hyperlink ref="A6" location="'Yard'!B10" display="x1 = 3101. Unit cost at each level, £/kW/year (relative to system simultaneous maximum load)"/>
    <hyperlink ref="A7" location="'AMD'!B202" display="x2 = 2812. Diversity allowances (including calculated LV value)"/>
    <hyperlink ref="A16" location="'AMD'!B40" display="x1 = 2802. Standing charges factors adapted to use 132kV/HV"/>
    <hyperlink ref="A17" location="'LAFs'!B260" display="x2 = 2212. Loss adjustment factors between end user meter reading and each network level, scaled by network use"/>
    <hyperlink ref="A18" location="'Standing'!B10" display="x3 = 3201. Costs based on aggregate maximum load (£/kW/year)"/>
    <hyperlink ref="A19" location="'Input'!E59" display="x4 = 1010. Power factor for all flows in the network model (in Financial and general assumptions)"/>
    <hyperlink ref="A20" location="'Input'!F59" display="x5 = 1010. Days in the charging year (in Financial and general assumptions)"/>
    <hyperlink ref="A21" location="'Contrib'!B105" display="x6 = 3004. Proportion of annual charge covered by contributions (for all charging levels)"/>
    <hyperlink ref="A47" location="'AMD'!B40" display="x1 = 2802. Standing charges factors adapted to use 132kV/HV"/>
    <hyperlink ref="A48" location="'Yard'!B22" display="x2 = 3102. Pay-as-you-go yardstick unit costs by charging level (p/kWh)"/>
    <hyperlink ref="A74" location="'AMD'!B40" display="x1 = 2802. Standing charges factors adapted to use 132kV/HV"/>
    <hyperlink ref="A75" location="'Yard'!B66" display="x2 = 3103. Contributions to pay-as-you-go unit rate 1 (p/kWh)"/>
    <hyperlink ref="A101" location="'AMD'!B40" display="x1 = 2802. Standing charges factors adapted to use 132kV/HV"/>
    <hyperlink ref="A102" location="'Yard'!B102" display="x2 = 3104. Contributions to pay-as-you-go unit rate 2 (p/kWh)"/>
    <hyperlink ref="A120" location="'AMD'!B40" display="x1 = 2802. Standing charges factors adapted to use 132kV/HV"/>
    <hyperlink ref="A121" location="'Yard'!B130" display="x2 = 3105. Contributions to pay-as-you-go unit rate 3 (p/kWh)"/>
    <hyperlink ref="A134" location="'AMD'!B40" display="x1 = 2802. Standing charges factors adapted to use 132kV/HV"/>
    <hyperlink ref="A135" location="'LAFs'!B260" display="x2 = 2212. Loss adjustment factors between end user meter reading and each network level, scaled by network use"/>
    <hyperlink ref="A136" location="'Standing'!B10" display="x3 = 3201. Costs based on aggregate maximum load (£/kW/year)"/>
    <hyperlink ref="A137" location="'Input'!E59" display="x4 = 1010. Power factor for all flows in the network model (in Financial and general assumptions)"/>
    <hyperlink ref="A138" location="'Input'!F59" display="x5 = 1010. Days in the charging year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 ht="21" customHeight="1">
      <c r="A1" s="1">
        <f>"Standing charges as fixed charges for "&amp;'Input'!B7&amp;" in "&amp;'Input'!C7&amp;" ("&amp;'Input'!D7&amp;")"</f>
        <v>0</v>
      </c>
    </row>
    <row r="2" spans="1:6">
      <c r="A2" s="3" t="s">
        <v>1524</v>
      </c>
    </row>
    <row r="4" spans="1:6" ht="21" customHeight="1">
      <c r="A4" s="1" t="s">
        <v>1525</v>
      </c>
    </row>
    <row r="6" spans="1:6">
      <c r="B6" s="15" t="s">
        <v>1526</v>
      </c>
      <c r="C6" s="15" t="s">
        <v>1527</v>
      </c>
      <c r="D6" s="15" t="s">
        <v>1528</v>
      </c>
      <c r="E6" s="15" t="s">
        <v>1529</v>
      </c>
    </row>
    <row r="7" spans="1:6">
      <c r="A7" s="4" t="s">
        <v>185</v>
      </c>
      <c r="B7" s="36">
        <v>1</v>
      </c>
      <c r="C7" s="36">
        <v>0</v>
      </c>
      <c r="D7" s="36">
        <v>0</v>
      </c>
      <c r="E7" s="36">
        <v>0</v>
      </c>
      <c r="F7" s="17"/>
    </row>
    <row r="8" spans="1:6">
      <c r="A8" s="4" t="s">
        <v>186</v>
      </c>
      <c r="B8" s="36">
        <v>1</v>
      </c>
      <c r="C8" s="36">
        <v>0</v>
      </c>
      <c r="D8" s="36">
        <v>0</v>
      </c>
      <c r="E8" s="36">
        <v>0</v>
      </c>
      <c r="F8" s="17"/>
    </row>
    <row r="9" spans="1:6">
      <c r="A9" s="4" t="s">
        <v>187</v>
      </c>
      <c r="B9" s="36">
        <v>1</v>
      </c>
      <c r="C9" s="36">
        <v>0</v>
      </c>
      <c r="D9" s="36">
        <v>0</v>
      </c>
      <c r="E9" s="36">
        <v>0</v>
      </c>
      <c r="F9" s="17"/>
    </row>
    <row r="10" spans="1:6">
      <c r="A10" s="4" t="s">
        <v>188</v>
      </c>
      <c r="B10" s="36">
        <v>1</v>
      </c>
      <c r="C10" s="36">
        <v>0</v>
      </c>
      <c r="D10" s="36">
        <v>0</v>
      </c>
      <c r="E10" s="36">
        <v>0</v>
      </c>
      <c r="F10" s="17"/>
    </row>
    <row r="11" spans="1:6">
      <c r="A11" s="4" t="s">
        <v>189</v>
      </c>
      <c r="B11" s="36">
        <v>0</v>
      </c>
      <c r="C11" s="36">
        <v>1</v>
      </c>
      <c r="D11" s="36">
        <v>0</v>
      </c>
      <c r="E11" s="36">
        <v>0</v>
      </c>
      <c r="F11" s="17"/>
    </row>
    <row r="12" spans="1:6">
      <c r="A12" s="4" t="s">
        <v>190</v>
      </c>
      <c r="B12" s="36">
        <v>0</v>
      </c>
      <c r="C12" s="36">
        <v>0</v>
      </c>
      <c r="D12" s="36">
        <v>1</v>
      </c>
      <c r="E12" s="36">
        <v>0</v>
      </c>
      <c r="F12" s="17"/>
    </row>
    <row r="13" spans="1:6">
      <c r="A13" s="4" t="s">
        <v>210</v>
      </c>
      <c r="B13" s="36">
        <v>0</v>
      </c>
      <c r="C13" s="36">
        <v>0</v>
      </c>
      <c r="D13" s="36">
        <v>0</v>
      </c>
      <c r="E13" s="36">
        <v>1</v>
      </c>
      <c r="F13" s="17"/>
    </row>
    <row r="14" spans="1:6">
      <c r="A14" s="4" t="s">
        <v>191</v>
      </c>
      <c r="B14" s="36">
        <v>1</v>
      </c>
      <c r="C14" s="36">
        <v>0</v>
      </c>
      <c r="D14" s="36">
        <v>0</v>
      </c>
      <c r="E14" s="36">
        <v>0</v>
      </c>
      <c r="F14" s="17"/>
    </row>
    <row r="15" spans="1:6">
      <c r="A15" s="4" t="s">
        <v>192</v>
      </c>
      <c r="B15" s="36">
        <v>1</v>
      </c>
      <c r="C15" s="36">
        <v>0</v>
      </c>
      <c r="D15" s="36">
        <v>0</v>
      </c>
      <c r="E15" s="36">
        <v>0</v>
      </c>
      <c r="F15" s="17"/>
    </row>
    <row r="17" spans="1:4" ht="21" customHeight="1">
      <c r="A17" s="1" t="s">
        <v>1530</v>
      </c>
    </row>
    <row r="18" spans="1:4">
      <c r="A18" s="3" t="s">
        <v>546</v>
      </c>
    </row>
    <row r="19" spans="1:4">
      <c r="A19" s="31" t="s">
        <v>1096</v>
      </c>
    </row>
    <row r="20" spans="1:4">
      <c r="A20" s="31" t="s">
        <v>1012</v>
      </c>
    </row>
    <row r="21" spans="1:4">
      <c r="A21" s="31" t="s">
        <v>922</v>
      </c>
    </row>
    <row r="22" spans="1:4">
      <c r="A22" s="31" t="s">
        <v>1531</v>
      </c>
    </row>
    <row r="23" spans="1:4">
      <c r="A23" s="33" t="s">
        <v>553</v>
      </c>
      <c r="B23" s="33" t="s">
        <v>570</v>
      </c>
      <c r="C23" s="33" t="s">
        <v>554</v>
      </c>
    </row>
    <row r="24" spans="1:4">
      <c r="A24" s="33" t="s">
        <v>556</v>
      </c>
      <c r="B24" s="33" t="s">
        <v>1532</v>
      </c>
      <c r="C24" s="33" t="s">
        <v>1533</v>
      </c>
    </row>
    <row r="26" spans="1:4">
      <c r="B26" s="15" t="s">
        <v>1534</v>
      </c>
      <c r="C26" s="15" t="s">
        <v>237</v>
      </c>
    </row>
    <row r="27" spans="1:4">
      <c r="A27" s="4" t="s">
        <v>185</v>
      </c>
      <c r="B27" s="34">
        <f>'Multi'!B$128/'Input'!C$162/(24*'Input'!F$60)*1000</f>
        <v>0</v>
      </c>
      <c r="C27" s="32">
        <f>'Loads'!E$345</f>
        <v>0</v>
      </c>
      <c r="D27" s="17"/>
    </row>
    <row r="28" spans="1:4">
      <c r="A28" s="4" t="s">
        <v>186</v>
      </c>
      <c r="B28" s="34">
        <f>'Multi'!B$129/'Input'!C$163/(24*'Input'!F$60)*1000</f>
        <v>0</v>
      </c>
      <c r="C28" s="32">
        <f>'Loads'!E$346</f>
        <v>0</v>
      </c>
      <c r="D28" s="17"/>
    </row>
    <row r="29" spans="1:4">
      <c r="A29" s="4" t="s">
        <v>187</v>
      </c>
      <c r="B29" s="34">
        <f>'Multi'!B$131/'Input'!C$165/(24*'Input'!F$60)*1000</f>
        <v>0</v>
      </c>
      <c r="C29" s="32">
        <f>'Loads'!E$348</f>
        <v>0</v>
      </c>
      <c r="D29" s="17"/>
    </row>
    <row r="30" spans="1:4">
      <c r="A30" s="4" t="s">
        <v>188</v>
      </c>
      <c r="B30" s="34">
        <f>'Multi'!B$132/'Input'!C$166/(24*'Input'!F$60)*1000</f>
        <v>0</v>
      </c>
      <c r="C30" s="32">
        <f>'Loads'!E$349</f>
        <v>0</v>
      </c>
      <c r="D30" s="17"/>
    </row>
    <row r="31" spans="1:4">
      <c r="A31" s="4" t="s">
        <v>189</v>
      </c>
      <c r="B31" s="34">
        <f>'Multi'!B$134/'Input'!C$168/(24*'Input'!F$60)*1000</f>
        <v>0</v>
      </c>
      <c r="C31" s="32">
        <f>'Loads'!E$351</f>
        <v>0</v>
      </c>
      <c r="D31" s="17"/>
    </row>
    <row r="32" spans="1:4">
      <c r="A32" s="4" t="s">
        <v>190</v>
      </c>
      <c r="B32" s="34">
        <f>'Multi'!B$135/'Input'!C$169/(24*'Input'!F$60)*1000</f>
        <v>0</v>
      </c>
      <c r="C32" s="32">
        <f>'Loads'!E$352</f>
        <v>0</v>
      </c>
      <c r="D32" s="17"/>
    </row>
    <row r="33" spans="1:6">
      <c r="A33" s="4" t="s">
        <v>210</v>
      </c>
      <c r="B33" s="34">
        <f>'Multi'!B$136/'Input'!C$170/(24*'Input'!F$60)*1000</f>
        <v>0</v>
      </c>
      <c r="C33" s="32">
        <f>'Loads'!E$353</f>
        <v>0</v>
      </c>
      <c r="D33" s="17"/>
    </row>
    <row r="34" spans="1:6">
      <c r="A34" s="4" t="s">
        <v>191</v>
      </c>
      <c r="B34" s="34">
        <f>'Multi'!B$137/'Input'!C$171/(24*'Input'!F$60)*1000</f>
        <v>0</v>
      </c>
      <c r="C34" s="32">
        <f>'Loads'!E$354</f>
        <v>0</v>
      </c>
      <c r="D34" s="17"/>
    </row>
    <row r="35" spans="1:6">
      <c r="A35" s="4" t="s">
        <v>192</v>
      </c>
      <c r="B35" s="34">
        <f>'Multi'!B$138/'Input'!C$172/(24*'Input'!F$60)*1000</f>
        <v>0</v>
      </c>
      <c r="C35" s="32">
        <f>'Loads'!E$355</f>
        <v>0</v>
      </c>
      <c r="D35" s="17"/>
    </row>
    <row r="37" spans="1:6" ht="21" customHeight="1">
      <c r="A37" s="1" t="s">
        <v>1535</v>
      </c>
    </row>
    <row r="38" spans="1:6">
      <c r="A38" s="3" t="s">
        <v>546</v>
      </c>
    </row>
    <row r="39" spans="1:6">
      <c r="A39" s="31" t="s">
        <v>1536</v>
      </c>
    </row>
    <row r="40" spans="1:6">
      <c r="A40" s="31" t="s">
        <v>1537</v>
      </c>
    </row>
    <row r="41" spans="1:6">
      <c r="A41" s="3" t="s">
        <v>581</v>
      </c>
    </row>
    <row r="43" spans="1:6">
      <c r="B43" s="15" t="s">
        <v>1526</v>
      </c>
      <c r="C43" s="15" t="s">
        <v>1527</v>
      </c>
      <c r="D43" s="15" t="s">
        <v>1528</v>
      </c>
      <c r="E43" s="15" t="s">
        <v>1529</v>
      </c>
    </row>
    <row r="44" spans="1:6">
      <c r="A44" s="4" t="s">
        <v>1538</v>
      </c>
      <c r="B44" s="34">
        <f>SUMPRODUCT(B$7:B$15,$B$27:$B$35)</f>
        <v>0</v>
      </c>
      <c r="C44" s="34">
        <f>SUMPRODUCT(C$7:C$15,$B$27:$B$35)</f>
        <v>0</v>
      </c>
      <c r="D44" s="34">
        <f>SUMPRODUCT(D$7:D$15,$B$27:$B$35)</f>
        <v>0</v>
      </c>
      <c r="E44" s="34">
        <f>SUMPRODUCT(E$7:E$15,$B$27:$B$35)</f>
        <v>0</v>
      </c>
      <c r="F44" s="17"/>
    </row>
    <row r="46" spans="1:6" ht="21" customHeight="1">
      <c r="A46" s="1" t="s">
        <v>1539</v>
      </c>
    </row>
    <row r="47" spans="1:6">
      <c r="A47" s="3" t="s">
        <v>546</v>
      </c>
    </row>
    <row r="48" spans="1:6">
      <c r="A48" s="31" t="s">
        <v>1536</v>
      </c>
    </row>
    <row r="49" spans="1:6">
      <c r="A49" s="31" t="s">
        <v>1540</v>
      </c>
    </row>
    <row r="50" spans="1:6">
      <c r="A50" s="3" t="s">
        <v>581</v>
      </c>
    </row>
    <row r="52" spans="1:6">
      <c r="B52" s="15" t="s">
        <v>1526</v>
      </c>
      <c r="C52" s="15" t="s">
        <v>1527</v>
      </c>
      <c r="D52" s="15" t="s">
        <v>1528</v>
      </c>
      <c r="E52" s="15" t="s">
        <v>1529</v>
      </c>
    </row>
    <row r="53" spans="1:6">
      <c r="A53" s="4" t="s">
        <v>1541</v>
      </c>
      <c r="B53" s="34">
        <f>SUMPRODUCT(B$7:B$15,$C$27:$C$35)</f>
        <v>0</v>
      </c>
      <c r="C53" s="34">
        <f>SUMPRODUCT(C$7:C$15,$C$27:$C$35)</f>
        <v>0</v>
      </c>
      <c r="D53" s="34">
        <f>SUMPRODUCT(D$7:D$15,$C$27:$C$35)</f>
        <v>0</v>
      </c>
      <c r="E53" s="34">
        <f>SUMPRODUCT(E$7:E$15,$C$27:$C$35)</f>
        <v>0</v>
      </c>
      <c r="F53" s="17"/>
    </row>
    <row r="55" spans="1:6" ht="21" customHeight="1">
      <c r="A55" s="1" t="s">
        <v>1542</v>
      </c>
    </row>
    <row r="56" spans="1:6">
      <c r="A56" s="3" t="s">
        <v>546</v>
      </c>
    </row>
    <row r="57" spans="1:6">
      <c r="A57" s="31" t="s">
        <v>1543</v>
      </c>
    </row>
    <row r="58" spans="1:6">
      <c r="A58" s="31" t="s">
        <v>1544</v>
      </c>
    </row>
    <row r="59" spans="1:6">
      <c r="A59" s="31" t="s">
        <v>1354</v>
      </c>
    </row>
    <row r="60" spans="1:6">
      <c r="A60" s="3" t="s">
        <v>1545</v>
      </c>
    </row>
    <row r="62" spans="1:6">
      <c r="B62" s="15" t="s">
        <v>1526</v>
      </c>
      <c r="C62" s="15" t="s">
        <v>1527</v>
      </c>
      <c r="D62" s="15" t="s">
        <v>1528</v>
      </c>
      <c r="E62" s="15" t="s">
        <v>1529</v>
      </c>
    </row>
    <row r="63" spans="1:6">
      <c r="A63" s="4" t="s">
        <v>1546</v>
      </c>
      <c r="B63" s="42">
        <f>IF(B53,B44/B53/'Input'!$E60,0)</f>
        <v>0</v>
      </c>
      <c r="C63" s="42">
        <f>IF(C53,C44/C53/'Input'!$E60,0)</f>
        <v>0</v>
      </c>
      <c r="D63" s="42">
        <f>IF(D53,D44/D53/'Input'!$E60,0)</f>
        <v>0</v>
      </c>
      <c r="E63" s="42">
        <f>IF(E53,E44/E53/'Input'!$E60,0)</f>
        <v>0</v>
      </c>
      <c r="F63" s="17"/>
    </row>
    <row r="65" spans="1:3" ht="21" customHeight="1">
      <c r="A65" s="1" t="s">
        <v>1547</v>
      </c>
    </row>
    <row r="66" spans="1:3">
      <c r="A66" s="3" t="s">
        <v>546</v>
      </c>
    </row>
    <row r="67" spans="1:3">
      <c r="A67" s="31" t="s">
        <v>1536</v>
      </c>
    </row>
    <row r="68" spans="1:3">
      <c r="A68" s="31" t="s">
        <v>1548</v>
      </c>
    </row>
    <row r="69" spans="1:3">
      <c r="A69" s="3" t="s">
        <v>581</v>
      </c>
    </row>
    <row r="71" spans="1:3">
      <c r="B71" s="15" t="s">
        <v>1549</v>
      </c>
    </row>
    <row r="72" spans="1:3">
      <c r="A72" s="4" t="s">
        <v>185</v>
      </c>
      <c r="B72" s="42">
        <f>SUMPRODUCT($B7:$E7,$B$63:$E$63)</f>
        <v>0</v>
      </c>
      <c r="C72" s="17"/>
    </row>
    <row r="73" spans="1:3">
      <c r="A73" s="4" t="s">
        <v>186</v>
      </c>
      <c r="B73" s="42">
        <f>SUMPRODUCT($B8:$E8,$B$63:$E$63)</f>
        <v>0</v>
      </c>
      <c r="C73" s="17"/>
    </row>
    <row r="74" spans="1:3">
      <c r="A74" s="4" t="s">
        <v>187</v>
      </c>
      <c r="B74" s="42">
        <f>SUMPRODUCT($B9:$E9,$B$63:$E$63)</f>
        <v>0</v>
      </c>
      <c r="C74" s="17"/>
    </row>
    <row r="75" spans="1:3">
      <c r="A75" s="4" t="s">
        <v>188</v>
      </c>
      <c r="B75" s="42">
        <f>SUMPRODUCT($B10:$E10,$B$63:$E$63)</f>
        <v>0</v>
      </c>
      <c r="C75" s="17"/>
    </row>
    <row r="76" spans="1:3">
      <c r="A76" s="4" t="s">
        <v>189</v>
      </c>
      <c r="B76" s="42">
        <f>SUMPRODUCT($B11:$E11,$B$63:$E$63)</f>
        <v>0</v>
      </c>
      <c r="C76" s="17"/>
    </row>
    <row r="77" spans="1:3">
      <c r="A77" s="4" t="s">
        <v>190</v>
      </c>
      <c r="B77" s="42">
        <f>SUMPRODUCT($B12:$E12,$B$63:$E$63)</f>
        <v>0</v>
      </c>
      <c r="C77" s="17"/>
    </row>
    <row r="78" spans="1:3">
      <c r="A78" s="4" t="s">
        <v>210</v>
      </c>
      <c r="B78" s="42">
        <f>SUMPRODUCT($B13:$E13,$B$63:$E$63)</f>
        <v>0</v>
      </c>
      <c r="C78" s="17"/>
    </row>
    <row r="79" spans="1:3">
      <c r="A79" s="4" t="s">
        <v>191</v>
      </c>
      <c r="B79" s="42">
        <f>SUMPRODUCT($B14:$E14,$B$63:$E$63)</f>
        <v>0</v>
      </c>
      <c r="C79" s="17"/>
    </row>
    <row r="80" spans="1:3">
      <c r="A80" s="4" t="s">
        <v>192</v>
      </c>
      <c r="B80" s="42">
        <f>SUMPRODUCT($B15:$E15,$B$63:$E$63)</f>
        <v>0</v>
      </c>
      <c r="C80" s="17"/>
    </row>
    <row r="82" spans="1:20" ht="21" customHeight="1">
      <c r="A82" s="1" t="s">
        <v>1550</v>
      </c>
    </row>
    <row r="83" spans="1:20">
      <c r="A83" s="3" t="s">
        <v>546</v>
      </c>
    </row>
    <row r="84" spans="1:20">
      <c r="A84" s="31" t="s">
        <v>1551</v>
      </c>
    </row>
    <row r="85" spans="1:20">
      <c r="A85" s="31" t="s">
        <v>1552</v>
      </c>
    </row>
    <row r="86" spans="1:20">
      <c r="A86" s="3" t="s">
        <v>633</v>
      </c>
    </row>
    <row r="88" spans="1:20">
      <c r="B88" s="15" t="s">
        <v>153</v>
      </c>
      <c r="C88" s="15" t="s">
        <v>330</v>
      </c>
      <c r="D88" s="15" t="s">
        <v>331</v>
      </c>
      <c r="E88" s="15" t="s">
        <v>332</v>
      </c>
      <c r="F88" s="15" t="s">
        <v>333</v>
      </c>
      <c r="G88" s="15" t="s">
        <v>334</v>
      </c>
      <c r="H88" s="15" t="s">
        <v>335</v>
      </c>
      <c r="I88" s="15" t="s">
        <v>336</v>
      </c>
      <c r="J88" s="15" t="s">
        <v>337</v>
      </c>
      <c r="K88" s="15" t="s">
        <v>318</v>
      </c>
      <c r="L88" s="15" t="s">
        <v>1395</v>
      </c>
      <c r="M88" s="15" t="s">
        <v>1396</v>
      </c>
      <c r="N88" s="15" t="s">
        <v>1397</v>
      </c>
      <c r="O88" s="15" t="s">
        <v>1398</v>
      </c>
      <c r="P88" s="15" t="s">
        <v>1399</v>
      </c>
      <c r="Q88" s="15" t="s">
        <v>1400</v>
      </c>
      <c r="R88" s="15" t="s">
        <v>1401</v>
      </c>
      <c r="S88" s="15" t="s">
        <v>1402</v>
      </c>
    </row>
    <row r="89" spans="1:20">
      <c r="A89" s="4" t="s">
        <v>185</v>
      </c>
      <c r="B89" s="42">
        <f>'Standing'!B$25*$B72</f>
        <v>0</v>
      </c>
      <c r="C89" s="42">
        <f>'Standing'!C$25*$B72</f>
        <v>0</v>
      </c>
      <c r="D89" s="42">
        <f>'Standing'!D$25*$B72</f>
        <v>0</v>
      </c>
      <c r="E89" s="42">
        <f>'Standing'!E$25*$B72</f>
        <v>0</v>
      </c>
      <c r="F89" s="42">
        <f>'Standing'!F$25*$B72</f>
        <v>0</v>
      </c>
      <c r="G89" s="42">
        <f>'Standing'!G$25*$B72</f>
        <v>0</v>
      </c>
      <c r="H89" s="42">
        <f>'Standing'!H$25*$B72</f>
        <v>0</v>
      </c>
      <c r="I89" s="42">
        <f>'Standing'!I$25*$B72</f>
        <v>0</v>
      </c>
      <c r="J89" s="42">
        <f>'Standing'!J$25*$B72</f>
        <v>0</v>
      </c>
      <c r="K89" s="42">
        <f>'Standing'!K$25*$B72</f>
        <v>0</v>
      </c>
      <c r="L89" s="42">
        <f>'Standing'!L$25*$B72</f>
        <v>0</v>
      </c>
      <c r="M89" s="42">
        <f>'Standing'!M$25*$B72</f>
        <v>0</v>
      </c>
      <c r="N89" s="42">
        <f>'Standing'!N$25*$B72</f>
        <v>0</v>
      </c>
      <c r="O89" s="42">
        <f>'Standing'!O$25*$B72</f>
        <v>0</v>
      </c>
      <c r="P89" s="42">
        <f>'Standing'!P$25*$B72</f>
        <v>0</v>
      </c>
      <c r="Q89" s="42">
        <f>'Standing'!Q$25*$B72</f>
        <v>0</v>
      </c>
      <c r="R89" s="42">
        <f>'Standing'!R$25*$B72</f>
        <v>0</v>
      </c>
      <c r="S89" s="42">
        <f>'Standing'!S$25*$B72</f>
        <v>0</v>
      </c>
      <c r="T89" s="17"/>
    </row>
    <row r="90" spans="1:20">
      <c r="A90" s="4" t="s">
        <v>186</v>
      </c>
      <c r="B90" s="42">
        <f>'Standing'!B$26*$B73</f>
        <v>0</v>
      </c>
      <c r="C90" s="42">
        <f>'Standing'!C$26*$B73</f>
        <v>0</v>
      </c>
      <c r="D90" s="42">
        <f>'Standing'!D$26*$B73</f>
        <v>0</v>
      </c>
      <c r="E90" s="42">
        <f>'Standing'!E$26*$B73</f>
        <v>0</v>
      </c>
      <c r="F90" s="42">
        <f>'Standing'!F$26*$B73</f>
        <v>0</v>
      </c>
      <c r="G90" s="42">
        <f>'Standing'!G$26*$B73</f>
        <v>0</v>
      </c>
      <c r="H90" s="42">
        <f>'Standing'!H$26*$B73</f>
        <v>0</v>
      </c>
      <c r="I90" s="42">
        <f>'Standing'!I$26*$B73</f>
        <v>0</v>
      </c>
      <c r="J90" s="42">
        <f>'Standing'!J$26*$B73</f>
        <v>0</v>
      </c>
      <c r="K90" s="42">
        <f>'Standing'!K$26*$B73</f>
        <v>0</v>
      </c>
      <c r="L90" s="42">
        <f>'Standing'!L$26*$B73</f>
        <v>0</v>
      </c>
      <c r="M90" s="42">
        <f>'Standing'!M$26*$B73</f>
        <v>0</v>
      </c>
      <c r="N90" s="42">
        <f>'Standing'!N$26*$B73</f>
        <v>0</v>
      </c>
      <c r="O90" s="42">
        <f>'Standing'!O$26*$B73</f>
        <v>0</v>
      </c>
      <c r="P90" s="42">
        <f>'Standing'!P$26*$B73</f>
        <v>0</v>
      </c>
      <c r="Q90" s="42">
        <f>'Standing'!Q$26*$B73</f>
        <v>0</v>
      </c>
      <c r="R90" s="42">
        <f>'Standing'!R$26*$B73</f>
        <v>0</v>
      </c>
      <c r="S90" s="42">
        <f>'Standing'!S$26*$B73</f>
        <v>0</v>
      </c>
      <c r="T90" s="17"/>
    </row>
    <row r="91" spans="1:20">
      <c r="A91" s="4" t="s">
        <v>187</v>
      </c>
      <c r="B91" s="42">
        <f>'Standing'!B$28*$B74</f>
        <v>0</v>
      </c>
      <c r="C91" s="42">
        <f>'Standing'!C$28*$B74</f>
        <v>0</v>
      </c>
      <c r="D91" s="42">
        <f>'Standing'!D$28*$B74</f>
        <v>0</v>
      </c>
      <c r="E91" s="42">
        <f>'Standing'!E$28*$B74</f>
        <v>0</v>
      </c>
      <c r="F91" s="42">
        <f>'Standing'!F$28*$B74</f>
        <v>0</v>
      </c>
      <c r="G91" s="42">
        <f>'Standing'!G$28*$B74</f>
        <v>0</v>
      </c>
      <c r="H91" s="42">
        <f>'Standing'!H$28*$B74</f>
        <v>0</v>
      </c>
      <c r="I91" s="42">
        <f>'Standing'!I$28*$B74</f>
        <v>0</v>
      </c>
      <c r="J91" s="42">
        <f>'Standing'!J$28*$B74</f>
        <v>0</v>
      </c>
      <c r="K91" s="42">
        <f>'Standing'!K$28*$B74</f>
        <v>0</v>
      </c>
      <c r="L91" s="42">
        <f>'Standing'!L$28*$B74</f>
        <v>0</v>
      </c>
      <c r="M91" s="42">
        <f>'Standing'!M$28*$B74</f>
        <v>0</v>
      </c>
      <c r="N91" s="42">
        <f>'Standing'!N$28*$B74</f>
        <v>0</v>
      </c>
      <c r="O91" s="42">
        <f>'Standing'!O$28*$B74</f>
        <v>0</v>
      </c>
      <c r="P91" s="42">
        <f>'Standing'!P$28*$B74</f>
        <v>0</v>
      </c>
      <c r="Q91" s="42">
        <f>'Standing'!Q$28*$B74</f>
        <v>0</v>
      </c>
      <c r="R91" s="42">
        <f>'Standing'!R$28*$B74</f>
        <v>0</v>
      </c>
      <c r="S91" s="42">
        <f>'Standing'!S$28*$B74</f>
        <v>0</v>
      </c>
      <c r="T91" s="17"/>
    </row>
    <row r="92" spans="1:20">
      <c r="A92" s="4" t="s">
        <v>188</v>
      </c>
      <c r="B92" s="42">
        <f>'Standing'!B$29*$B75</f>
        <v>0</v>
      </c>
      <c r="C92" s="42">
        <f>'Standing'!C$29*$B75</f>
        <v>0</v>
      </c>
      <c r="D92" s="42">
        <f>'Standing'!D$29*$B75</f>
        <v>0</v>
      </c>
      <c r="E92" s="42">
        <f>'Standing'!E$29*$B75</f>
        <v>0</v>
      </c>
      <c r="F92" s="42">
        <f>'Standing'!F$29*$B75</f>
        <v>0</v>
      </c>
      <c r="G92" s="42">
        <f>'Standing'!G$29*$B75</f>
        <v>0</v>
      </c>
      <c r="H92" s="42">
        <f>'Standing'!H$29*$B75</f>
        <v>0</v>
      </c>
      <c r="I92" s="42">
        <f>'Standing'!I$29*$B75</f>
        <v>0</v>
      </c>
      <c r="J92" s="42">
        <f>'Standing'!J$29*$B75</f>
        <v>0</v>
      </c>
      <c r="K92" s="42">
        <f>'Standing'!K$29*$B75</f>
        <v>0</v>
      </c>
      <c r="L92" s="42">
        <f>'Standing'!L$29*$B75</f>
        <v>0</v>
      </c>
      <c r="M92" s="42">
        <f>'Standing'!M$29*$B75</f>
        <v>0</v>
      </c>
      <c r="N92" s="42">
        <f>'Standing'!N$29*$B75</f>
        <v>0</v>
      </c>
      <c r="O92" s="42">
        <f>'Standing'!O$29*$B75</f>
        <v>0</v>
      </c>
      <c r="P92" s="42">
        <f>'Standing'!P$29*$B75</f>
        <v>0</v>
      </c>
      <c r="Q92" s="42">
        <f>'Standing'!Q$29*$B75</f>
        <v>0</v>
      </c>
      <c r="R92" s="42">
        <f>'Standing'!R$29*$B75</f>
        <v>0</v>
      </c>
      <c r="S92" s="42">
        <f>'Standing'!S$29*$B75</f>
        <v>0</v>
      </c>
      <c r="T92" s="17"/>
    </row>
    <row r="93" spans="1:20">
      <c r="A93" s="4" t="s">
        <v>189</v>
      </c>
      <c r="B93" s="42">
        <f>'Standing'!B$31*$B76</f>
        <v>0</v>
      </c>
      <c r="C93" s="42">
        <f>'Standing'!C$31*$B76</f>
        <v>0</v>
      </c>
      <c r="D93" s="42">
        <f>'Standing'!D$31*$B76</f>
        <v>0</v>
      </c>
      <c r="E93" s="42">
        <f>'Standing'!E$31*$B76</f>
        <v>0</v>
      </c>
      <c r="F93" s="42">
        <f>'Standing'!F$31*$B76</f>
        <v>0</v>
      </c>
      <c r="G93" s="42">
        <f>'Standing'!G$31*$B76</f>
        <v>0</v>
      </c>
      <c r="H93" s="42">
        <f>'Standing'!H$31*$B76</f>
        <v>0</v>
      </c>
      <c r="I93" s="42">
        <f>'Standing'!I$31*$B76</f>
        <v>0</v>
      </c>
      <c r="J93" s="42">
        <f>'Standing'!J$31*$B76</f>
        <v>0</v>
      </c>
      <c r="K93" s="42">
        <f>'Standing'!K$31*$B76</f>
        <v>0</v>
      </c>
      <c r="L93" s="42">
        <f>'Standing'!L$31*$B76</f>
        <v>0</v>
      </c>
      <c r="M93" s="42">
        <f>'Standing'!M$31*$B76</f>
        <v>0</v>
      </c>
      <c r="N93" s="42">
        <f>'Standing'!N$31*$B76</f>
        <v>0</v>
      </c>
      <c r="O93" s="42">
        <f>'Standing'!O$31*$B76</f>
        <v>0</v>
      </c>
      <c r="P93" s="42">
        <f>'Standing'!P$31*$B76</f>
        <v>0</v>
      </c>
      <c r="Q93" s="42">
        <f>'Standing'!Q$31*$B76</f>
        <v>0</v>
      </c>
      <c r="R93" s="42">
        <f>'Standing'!R$31*$B76</f>
        <v>0</v>
      </c>
      <c r="S93" s="42">
        <f>'Standing'!S$31*$B76</f>
        <v>0</v>
      </c>
      <c r="T93" s="17"/>
    </row>
    <row r="94" spans="1:20">
      <c r="A94" s="4" t="s">
        <v>190</v>
      </c>
      <c r="B94" s="42">
        <f>'Standing'!B$32*$B77</f>
        <v>0</v>
      </c>
      <c r="C94" s="42">
        <f>'Standing'!C$32*$B77</f>
        <v>0</v>
      </c>
      <c r="D94" s="42">
        <f>'Standing'!D$32*$B77</f>
        <v>0</v>
      </c>
      <c r="E94" s="42">
        <f>'Standing'!E$32*$B77</f>
        <v>0</v>
      </c>
      <c r="F94" s="42">
        <f>'Standing'!F$32*$B77</f>
        <v>0</v>
      </c>
      <c r="G94" s="42">
        <f>'Standing'!G$32*$B77</f>
        <v>0</v>
      </c>
      <c r="H94" s="42">
        <f>'Standing'!H$32*$B77</f>
        <v>0</v>
      </c>
      <c r="I94" s="42">
        <f>'Standing'!I$32*$B77</f>
        <v>0</v>
      </c>
      <c r="J94" s="42">
        <f>'Standing'!J$32*$B77</f>
        <v>0</v>
      </c>
      <c r="K94" s="42">
        <f>'Standing'!K$32*$B77</f>
        <v>0</v>
      </c>
      <c r="L94" s="42">
        <f>'Standing'!L$32*$B77</f>
        <v>0</v>
      </c>
      <c r="M94" s="42">
        <f>'Standing'!M$32*$B77</f>
        <v>0</v>
      </c>
      <c r="N94" s="42">
        <f>'Standing'!N$32*$B77</f>
        <v>0</v>
      </c>
      <c r="O94" s="42">
        <f>'Standing'!O$32*$B77</f>
        <v>0</v>
      </c>
      <c r="P94" s="42">
        <f>'Standing'!P$32*$B77</f>
        <v>0</v>
      </c>
      <c r="Q94" s="42">
        <f>'Standing'!Q$32*$B77</f>
        <v>0</v>
      </c>
      <c r="R94" s="42">
        <f>'Standing'!R$32*$B77</f>
        <v>0</v>
      </c>
      <c r="S94" s="42">
        <f>'Standing'!S$32*$B77</f>
        <v>0</v>
      </c>
      <c r="T94" s="17"/>
    </row>
    <row r="95" spans="1:20">
      <c r="A95" s="4" t="s">
        <v>210</v>
      </c>
      <c r="B95" s="42">
        <f>'Standing'!B$33*$B78</f>
        <v>0</v>
      </c>
      <c r="C95" s="42">
        <f>'Standing'!C$33*$B78</f>
        <v>0</v>
      </c>
      <c r="D95" s="42">
        <f>'Standing'!D$33*$B78</f>
        <v>0</v>
      </c>
      <c r="E95" s="42">
        <f>'Standing'!E$33*$B78</f>
        <v>0</v>
      </c>
      <c r="F95" s="42">
        <f>'Standing'!F$33*$B78</f>
        <v>0</v>
      </c>
      <c r="G95" s="42">
        <f>'Standing'!G$33*$B78</f>
        <v>0</v>
      </c>
      <c r="H95" s="42">
        <f>'Standing'!H$33*$B78</f>
        <v>0</v>
      </c>
      <c r="I95" s="42">
        <f>'Standing'!I$33*$B78</f>
        <v>0</v>
      </c>
      <c r="J95" s="42">
        <f>'Standing'!J$33*$B78</f>
        <v>0</v>
      </c>
      <c r="K95" s="42">
        <f>'Standing'!K$33*$B78</f>
        <v>0</v>
      </c>
      <c r="L95" s="42">
        <f>'Standing'!L$33*$B78</f>
        <v>0</v>
      </c>
      <c r="M95" s="42">
        <f>'Standing'!M$33*$B78</f>
        <v>0</v>
      </c>
      <c r="N95" s="42">
        <f>'Standing'!N$33*$B78</f>
        <v>0</v>
      </c>
      <c r="O95" s="42">
        <f>'Standing'!O$33*$B78</f>
        <v>0</v>
      </c>
      <c r="P95" s="42">
        <f>'Standing'!P$33*$B78</f>
        <v>0</v>
      </c>
      <c r="Q95" s="42">
        <f>'Standing'!Q$33*$B78</f>
        <v>0</v>
      </c>
      <c r="R95" s="42">
        <f>'Standing'!R$33*$B78</f>
        <v>0</v>
      </c>
      <c r="S95" s="42">
        <f>'Standing'!S$33*$B78</f>
        <v>0</v>
      </c>
      <c r="T95" s="17"/>
    </row>
    <row r="96" spans="1:20">
      <c r="A96" s="4" t="s">
        <v>191</v>
      </c>
      <c r="B96" s="42">
        <f>'Standing'!B$34*$B79</f>
        <v>0</v>
      </c>
      <c r="C96" s="42">
        <f>'Standing'!C$34*$B79</f>
        <v>0</v>
      </c>
      <c r="D96" s="42">
        <f>'Standing'!D$34*$B79</f>
        <v>0</v>
      </c>
      <c r="E96" s="42">
        <f>'Standing'!E$34*$B79</f>
        <v>0</v>
      </c>
      <c r="F96" s="42">
        <f>'Standing'!F$34*$B79</f>
        <v>0</v>
      </c>
      <c r="G96" s="42">
        <f>'Standing'!G$34*$B79</f>
        <v>0</v>
      </c>
      <c r="H96" s="42">
        <f>'Standing'!H$34*$B79</f>
        <v>0</v>
      </c>
      <c r="I96" s="42">
        <f>'Standing'!I$34*$B79</f>
        <v>0</v>
      </c>
      <c r="J96" s="42">
        <f>'Standing'!J$34*$B79</f>
        <v>0</v>
      </c>
      <c r="K96" s="42">
        <f>'Standing'!K$34*$B79</f>
        <v>0</v>
      </c>
      <c r="L96" s="42">
        <f>'Standing'!L$34*$B79</f>
        <v>0</v>
      </c>
      <c r="M96" s="42">
        <f>'Standing'!M$34*$B79</f>
        <v>0</v>
      </c>
      <c r="N96" s="42">
        <f>'Standing'!N$34*$B79</f>
        <v>0</v>
      </c>
      <c r="O96" s="42">
        <f>'Standing'!O$34*$B79</f>
        <v>0</v>
      </c>
      <c r="P96" s="42">
        <f>'Standing'!P$34*$B79</f>
        <v>0</v>
      </c>
      <c r="Q96" s="42">
        <f>'Standing'!Q$34*$B79</f>
        <v>0</v>
      </c>
      <c r="R96" s="42">
        <f>'Standing'!R$34*$B79</f>
        <v>0</v>
      </c>
      <c r="S96" s="42">
        <f>'Standing'!S$34*$B79</f>
        <v>0</v>
      </c>
      <c r="T96" s="17"/>
    </row>
    <row r="97" spans="1:20">
      <c r="A97" s="4" t="s">
        <v>192</v>
      </c>
      <c r="B97" s="42">
        <f>'Standing'!B$35*$B80</f>
        <v>0</v>
      </c>
      <c r="C97" s="42">
        <f>'Standing'!C$35*$B80</f>
        <v>0</v>
      </c>
      <c r="D97" s="42">
        <f>'Standing'!D$35*$B80</f>
        <v>0</v>
      </c>
      <c r="E97" s="42">
        <f>'Standing'!E$35*$B80</f>
        <v>0</v>
      </c>
      <c r="F97" s="42">
        <f>'Standing'!F$35*$B80</f>
        <v>0</v>
      </c>
      <c r="G97" s="42">
        <f>'Standing'!G$35*$B80</f>
        <v>0</v>
      </c>
      <c r="H97" s="42">
        <f>'Standing'!H$35*$B80</f>
        <v>0</v>
      </c>
      <c r="I97" s="42">
        <f>'Standing'!I$35*$B80</f>
        <v>0</v>
      </c>
      <c r="J97" s="42">
        <f>'Standing'!J$35*$B80</f>
        <v>0</v>
      </c>
      <c r="K97" s="42">
        <f>'Standing'!K$35*$B80</f>
        <v>0</v>
      </c>
      <c r="L97" s="42">
        <f>'Standing'!L$35*$B80</f>
        <v>0</v>
      </c>
      <c r="M97" s="42">
        <f>'Standing'!M$35*$B80</f>
        <v>0</v>
      </c>
      <c r="N97" s="42">
        <f>'Standing'!N$35*$B80</f>
        <v>0</v>
      </c>
      <c r="O97" s="42">
        <f>'Standing'!O$35*$B80</f>
        <v>0</v>
      </c>
      <c r="P97" s="42">
        <f>'Standing'!P$35*$B80</f>
        <v>0</v>
      </c>
      <c r="Q97" s="42">
        <f>'Standing'!Q$35*$B80</f>
        <v>0</v>
      </c>
      <c r="R97" s="42">
        <f>'Standing'!R$35*$B80</f>
        <v>0</v>
      </c>
      <c r="S97" s="42">
        <f>'Standing'!S$35*$B80</f>
        <v>0</v>
      </c>
      <c r="T97" s="17"/>
    </row>
  </sheetData>
  <sheetProtection sheet="1" objects="1" scenarios="1"/>
  <hyperlinks>
    <hyperlink ref="A19" location="'Multi'!B127" display="x1 = 2607. All units (MWh)"/>
    <hyperlink ref="A20" location="'Input'!C161" display="x2 = 1041. Load factor for each type of demand user (in Load profile data for demand users)"/>
    <hyperlink ref="A21" location="'Input'!F59" display="x3 = 1010. Days in the charging year (in Financial and general assumptions)"/>
    <hyperlink ref="A22" location="'Loads'!E344" display="x4 = 2506. MPANs (in Equivalent volume for each end user)"/>
    <hyperlink ref="A39" location="'AggCap'!B6" display="x1 = 3301. Mapping of tariffs to tariff groups"/>
    <hyperlink ref="A40" location="'AggCap'!B26" display="x2 = 3302. Unit-based contributions to aggregate maximum load (kW) (in Capacity use for tariffs charged for capacity on an exit point basis)"/>
    <hyperlink ref="A48" location="'AggCap'!B6" display="x1 = 3301. Mapping of tariffs to tariff groups"/>
    <hyperlink ref="A49" location="'AggCap'!C26" display="x2 = 3302. MPANs (in Equivalent volume for each end user) (in Capacity use for tariffs charged for capacity on an exit point basis)"/>
    <hyperlink ref="A57" location="'AggCap'!B52" display="x1 = 3304. Aggregate number of users charged for capacity on an exit point basis"/>
    <hyperlink ref="A58" location="'AggCap'!B43" display="x2 = 3303. Aggregate capacity (kW)"/>
    <hyperlink ref="A59" location="'Input'!E59" display="x3 = 1010. Power factor for all flows in the network model (in Financial and general assumptions)"/>
    <hyperlink ref="A67" location="'AggCap'!B6" display="x1 = 3301. Mapping of tariffs to tariff groups"/>
    <hyperlink ref="A68" location="'AggCap'!B62" display="x2 = 3305. Average maximum kVA by exit point"/>
    <hyperlink ref="A84" location="'Standing'!B24" display="x1 = 3202. Capacity elements p/kVA/day"/>
    <hyperlink ref="A85" location="'AggCap'!B71" display="x2 = 3306. Deemed average maximum kVA for each tariff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 ht="21" customHeight="1">
      <c r="A1" s="1">
        <f>"Reactive power unit charges for "&amp;'Input'!B7&amp;" in "&amp;'Input'!C7&amp;" ("&amp;'Input'!D7&amp;")"</f>
        <v>0</v>
      </c>
    </row>
    <row r="3" spans="1:11" ht="21" customHeight="1">
      <c r="A3" s="1" t="s">
        <v>1553</v>
      </c>
    </row>
    <row r="4" spans="1:11">
      <c r="A4" s="3" t="s">
        <v>1554</v>
      </c>
    </row>
    <row r="5" spans="1:11">
      <c r="A5" s="3" t="s">
        <v>1555</v>
      </c>
    </row>
    <row r="7" spans="1:11">
      <c r="B7" s="15" t="s">
        <v>153</v>
      </c>
      <c r="C7" s="15" t="s">
        <v>154</v>
      </c>
      <c r="D7" s="15" t="s">
        <v>155</v>
      </c>
      <c r="E7" s="15" t="s">
        <v>156</v>
      </c>
      <c r="F7" s="15" t="s">
        <v>157</v>
      </c>
      <c r="G7" s="15" t="s">
        <v>162</v>
      </c>
      <c r="H7" s="15" t="s">
        <v>158</v>
      </c>
      <c r="I7" s="15" t="s">
        <v>159</v>
      </c>
      <c r="J7" s="15" t="s">
        <v>160</v>
      </c>
    </row>
    <row r="8" spans="1:11">
      <c r="A8" s="4" t="s">
        <v>197</v>
      </c>
      <c r="B8" s="36">
        <v>1</v>
      </c>
      <c r="C8" s="36">
        <v>1</v>
      </c>
      <c r="D8" s="36">
        <v>1</v>
      </c>
      <c r="E8" s="36">
        <v>1</v>
      </c>
      <c r="F8" s="36">
        <v>1</v>
      </c>
      <c r="G8" s="36">
        <v>1</v>
      </c>
      <c r="H8" s="36">
        <v>1</v>
      </c>
      <c r="I8" s="36">
        <v>1</v>
      </c>
      <c r="J8" s="36">
        <v>1</v>
      </c>
      <c r="K8" s="17"/>
    </row>
    <row r="9" spans="1:11">
      <c r="A9" s="4" t="s">
        <v>199</v>
      </c>
      <c r="B9" s="36">
        <v>1</v>
      </c>
      <c r="C9" s="36">
        <v>1</v>
      </c>
      <c r="D9" s="36">
        <v>1</v>
      </c>
      <c r="E9" s="36">
        <v>1</v>
      </c>
      <c r="F9" s="36">
        <v>1</v>
      </c>
      <c r="G9" s="36">
        <v>1</v>
      </c>
      <c r="H9" s="36">
        <v>1</v>
      </c>
      <c r="I9" s="36">
        <v>1</v>
      </c>
      <c r="J9" s="36">
        <v>1</v>
      </c>
      <c r="K9" s="17"/>
    </row>
    <row r="10" spans="1:11">
      <c r="A10" s="4" t="s">
        <v>201</v>
      </c>
      <c r="B10" s="36">
        <v>1</v>
      </c>
      <c r="C10" s="36">
        <v>1</v>
      </c>
      <c r="D10" s="36">
        <v>1</v>
      </c>
      <c r="E10" s="36">
        <v>1</v>
      </c>
      <c r="F10" s="36">
        <v>1</v>
      </c>
      <c r="G10" s="36">
        <v>1</v>
      </c>
      <c r="H10" s="36">
        <v>1</v>
      </c>
      <c r="I10" s="36">
        <v>1</v>
      </c>
      <c r="J10" s="36">
        <v>0</v>
      </c>
      <c r="K10" s="17"/>
    </row>
    <row r="11" spans="1:11">
      <c r="A11" s="4" t="s">
        <v>203</v>
      </c>
      <c r="B11" s="36">
        <v>1</v>
      </c>
      <c r="C11" s="36">
        <v>1</v>
      </c>
      <c r="D11" s="36">
        <v>1</v>
      </c>
      <c r="E11" s="36">
        <v>1</v>
      </c>
      <c r="F11" s="36">
        <v>1</v>
      </c>
      <c r="G11" s="36">
        <v>1</v>
      </c>
      <c r="H11" s="36">
        <v>1</v>
      </c>
      <c r="I11" s="36">
        <v>1</v>
      </c>
      <c r="J11" s="36">
        <v>0</v>
      </c>
      <c r="K11" s="17"/>
    </row>
    <row r="12" spans="1:11">
      <c r="A12" s="4" t="s">
        <v>212</v>
      </c>
      <c r="B12" s="36">
        <v>1</v>
      </c>
      <c r="C12" s="36">
        <v>1</v>
      </c>
      <c r="D12" s="36">
        <v>1</v>
      </c>
      <c r="E12" s="36">
        <v>1</v>
      </c>
      <c r="F12" s="36">
        <v>1</v>
      </c>
      <c r="G12" s="36">
        <v>1</v>
      </c>
      <c r="H12" s="36">
        <v>1</v>
      </c>
      <c r="I12" s="36">
        <v>0</v>
      </c>
      <c r="J12" s="36">
        <v>0</v>
      </c>
      <c r="K12" s="17"/>
    </row>
    <row r="13" spans="1:11">
      <c r="A13" s="4" t="s">
        <v>214</v>
      </c>
      <c r="B13" s="36">
        <v>1</v>
      </c>
      <c r="C13" s="36">
        <v>1</v>
      </c>
      <c r="D13" s="36">
        <v>1</v>
      </c>
      <c r="E13" s="36">
        <v>1</v>
      </c>
      <c r="F13" s="36">
        <v>1</v>
      </c>
      <c r="G13" s="36">
        <v>1</v>
      </c>
      <c r="H13" s="36">
        <v>1</v>
      </c>
      <c r="I13" s="36">
        <v>0</v>
      </c>
      <c r="J13" s="36">
        <v>0</v>
      </c>
      <c r="K13" s="17"/>
    </row>
    <row r="15" spans="1:11" ht="21" customHeight="1">
      <c r="A15" s="1" t="s">
        <v>1556</v>
      </c>
    </row>
    <row r="16" spans="1:11">
      <c r="A16" s="3" t="s">
        <v>546</v>
      </c>
    </row>
    <row r="17" spans="1:20">
      <c r="A17" s="31" t="s">
        <v>1557</v>
      </c>
    </row>
    <row r="18" spans="1:20">
      <c r="A18" s="3" t="s">
        <v>1558</v>
      </c>
    </row>
    <row r="20" spans="1:20">
      <c r="B20" s="15" t="s">
        <v>153</v>
      </c>
      <c r="C20" s="15" t="s">
        <v>330</v>
      </c>
      <c r="D20" s="15" t="s">
        <v>331</v>
      </c>
      <c r="E20" s="15" t="s">
        <v>332</v>
      </c>
      <c r="F20" s="15" t="s">
        <v>333</v>
      </c>
      <c r="G20" s="15" t="s">
        <v>334</v>
      </c>
      <c r="H20" s="15" t="s">
        <v>335</v>
      </c>
      <c r="I20" s="15" t="s">
        <v>336</v>
      </c>
      <c r="J20" s="15" t="s">
        <v>337</v>
      </c>
      <c r="K20" s="15" t="s">
        <v>318</v>
      </c>
      <c r="L20" s="15" t="s">
        <v>1395</v>
      </c>
      <c r="M20" s="15" t="s">
        <v>1396</v>
      </c>
      <c r="N20" s="15" t="s">
        <v>1397</v>
      </c>
      <c r="O20" s="15" t="s">
        <v>1398</v>
      </c>
      <c r="P20" s="15" t="s">
        <v>1399</v>
      </c>
      <c r="Q20" s="15" t="s">
        <v>1400</v>
      </c>
      <c r="R20" s="15" t="s">
        <v>1401</v>
      </c>
      <c r="S20" s="15" t="s">
        <v>1402</v>
      </c>
    </row>
    <row r="21" spans="1:20">
      <c r="A21" s="4" t="s">
        <v>193</v>
      </c>
      <c r="B21" s="42">
        <f>ABS('Standing'!B$63)</f>
        <v>0</v>
      </c>
      <c r="C21" s="42">
        <f>ABS('Standing'!C$63)</f>
        <v>0</v>
      </c>
      <c r="D21" s="42">
        <f>ABS('Standing'!D$63)</f>
        <v>0</v>
      </c>
      <c r="E21" s="42">
        <f>ABS('Standing'!E$63)</f>
        <v>0</v>
      </c>
      <c r="F21" s="42">
        <f>ABS('Standing'!F$63)</f>
        <v>0</v>
      </c>
      <c r="G21" s="42">
        <f>ABS('Standing'!G$63)</f>
        <v>0</v>
      </c>
      <c r="H21" s="42">
        <f>ABS('Standing'!H$63)</f>
        <v>0</v>
      </c>
      <c r="I21" s="42">
        <f>ABS('Standing'!I$63)</f>
        <v>0</v>
      </c>
      <c r="J21" s="42">
        <f>ABS('Standing'!J$63)</f>
        <v>0</v>
      </c>
      <c r="K21" s="42">
        <f>ABS('Standing'!K$63)</f>
        <v>0</v>
      </c>
      <c r="L21" s="42">
        <f>ABS('Standing'!L$63)</f>
        <v>0</v>
      </c>
      <c r="M21" s="42">
        <f>ABS('Standing'!M$63)</f>
        <v>0</v>
      </c>
      <c r="N21" s="42">
        <f>ABS('Standing'!N$63)</f>
        <v>0</v>
      </c>
      <c r="O21" s="42">
        <f>ABS('Standing'!O$63)</f>
        <v>0</v>
      </c>
      <c r="P21" s="42">
        <f>ABS('Standing'!P$63)</f>
        <v>0</v>
      </c>
      <c r="Q21" s="42">
        <f>ABS('Standing'!Q$63)</f>
        <v>0</v>
      </c>
      <c r="R21" s="42">
        <f>ABS('Standing'!R$63)</f>
        <v>0</v>
      </c>
      <c r="S21" s="42">
        <f>ABS('Standing'!S$63)</f>
        <v>0</v>
      </c>
      <c r="T21" s="17"/>
    </row>
    <row r="22" spans="1:20">
      <c r="A22" s="4" t="s">
        <v>194</v>
      </c>
      <c r="B22" s="42">
        <f>ABS('Standing'!B$64)</f>
        <v>0</v>
      </c>
      <c r="C22" s="42">
        <f>ABS('Standing'!C$64)</f>
        <v>0</v>
      </c>
      <c r="D22" s="42">
        <f>ABS('Standing'!D$64)</f>
        <v>0</v>
      </c>
      <c r="E22" s="42">
        <f>ABS('Standing'!E$64)</f>
        <v>0</v>
      </c>
      <c r="F22" s="42">
        <f>ABS('Standing'!F$64)</f>
        <v>0</v>
      </c>
      <c r="G22" s="42">
        <f>ABS('Standing'!G$64)</f>
        <v>0</v>
      </c>
      <c r="H22" s="42">
        <f>ABS('Standing'!H$64)</f>
        <v>0</v>
      </c>
      <c r="I22" s="42">
        <f>ABS('Standing'!I$64)</f>
        <v>0</v>
      </c>
      <c r="J22" s="42">
        <f>ABS('Standing'!J$64)</f>
        <v>0</v>
      </c>
      <c r="K22" s="42">
        <f>ABS('Standing'!K$64)</f>
        <v>0</v>
      </c>
      <c r="L22" s="42">
        <f>ABS('Standing'!L$64)</f>
        <v>0</v>
      </c>
      <c r="M22" s="42">
        <f>ABS('Standing'!M$64)</f>
        <v>0</v>
      </c>
      <c r="N22" s="42">
        <f>ABS('Standing'!N$64)</f>
        <v>0</v>
      </c>
      <c r="O22" s="42">
        <f>ABS('Standing'!O$64)</f>
        <v>0</v>
      </c>
      <c r="P22" s="42">
        <f>ABS('Standing'!P$64)</f>
        <v>0</v>
      </c>
      <c r="Q22" s="42">
        <f>ABS('Standing'!Q$64)</f>
        <v>0</v>
      </c>
      <c r="R22" s="42">
        <f>ABS('Standing'!R$64)</f>
        <v>0</v>
      </c>
      <c r="S22" s="42">
        <f>ABS('Standing'!S$64)</f>
        <v>0</v>
      </c>
      <c r="T22" s="17"/>
    </row>
    <row r="23" spans="1:20">
      <c r="A23" s="4" t="s">
        <v>211</v>
      </c>
      <c r="B23" s="42">
        <f>ABS('Standing'!B$65)</f>
        <v>0</v>
      </c>
      <c r="C23" s="42">
        <f>ABS('Standing'!C$65)</f>
        <v>0</v>
      </c>
      <c r="D23" s="42">
        <f>ABS('Standing'!D$65)</f>
        <v>0</v>
      </c>
      <c r="E23" s="42">
        <f>ABS('Standing'!E$65)</f>
        <v>0</v>
      </c>
      <c r="F23" s="42">
        <f>ABS('Standing'!F$65)</f>
        <v>0</v>
      </c>
      <c r="G23" s="42">
        <f>ABS('Standing'!G$65)</f>
        <v>0</v>
      </c>
      <c r="H23" s="42">
        <f>ABS('Standing'!H$65)</f>
        <v>0</v>
      </c>
      <c r="I23" s="42">
        <f>ABS('Standing'!I$65)</f>
        <v>0</v>
      </c>
      <c r="J23" s="42">
        <f>ABS('Standing'!J$65)</f>
        <v>0</v>
      </c>
      <c r="K23" s="42">
        <f>ABS('Standing'!K$65)</f>
        <v>0</v>
      </c>
      <c r="L23" s="42">
        <f>ABS('Standing'!L$65)</f>
        <v>0</v>
      </c>
      <c r="M23" s="42">
        <f>ABS('Standing'!M$65)</f>
        <v>0</v>
      </c>
      <c r="N23" s="42">
        <f>ABS('Standing'!N$65)</f>
        <v>0</v>
      </c>
      <c r="O23" s="42">
        <f>ABS('Standing'!O$65)</f>
        <v>0</v>
      </c>
      <c r="P23" s="42">
        <f>ABS('Standing'!P$65)</f>
        <v>0</v>
      </c>
      <c r="Q23" s="42">
        <f>ABS('Standing'!Q$65)</f>
        <v>0</v>
      </c>
      <c r="R23" s="42">
        <f>ABS('Standing'!R$65)</f>
        <v>0</v>
      </c>
      <c r="S23" s="42">
        <f>ABS('Standing'!S$65)</f>
        <v>0</v>
      </c>
      <c r="T23" s="17"/>
    </row>
    <row r="25" spans="1:20" ht="21" customHeight="1">
      <c r="A25" s="1" t="s">
        <v>1559</v>
      </c>
    </row>
    <row r="26" spans="1:20">
      <c r="A26" s="3" t="s">
        <v>546</v>
      </c>
    </row>
    <row r="27" spans="1:20">
      <c r="A27" s="31" t="s">
        <v>1560</v>
      </c>
    </row>
    <row r="28" spans="1:20">
      <c r="A28" s="31" t="s">
        <v>1561</v>
      </c>
    </row>
    <row r="29" spans="1:20">
      <c r="A29" s="31" t="s">
        <v>1354</v>
      </c>
    </row>
    <row r="30" spans="1:20">
      <c r="A30" s="3" t="s">
        <v>1214</v>
      </c>
    </row>
    <row r="32" spans="1:20">
      <c r="B32" s="15" t="s">
        <v>153</v>
      </c>
      <c r="C32" s="15" t="s">
        <v>330</v>
      </c>
      <c r="D32" s="15" t="s">
        <v>331</v>
      </c>
      <c r="E32" s="15" t="s">
        <v>332</v>
      </c>
      <c r="F32" s="15" t="s">
        <v>333</v>
      </c>
      <c r="G32" s="15" t="s">
        <v>334</v>
      </c>
      <c r="H32" s="15" t="s">
        <v>335</v>
      </c>
      <c r="I32" s="15" t="s">
        <v>336</v>
      </c>
      <c r="J32" s="15" t="s">
        <v>337</v>
      </c>
      <c r="K32" s="15" t="s">
        <v>318</v>
      </c>
      <c r="L32" s="15" t="s">
        <v>1395</v>
      </c>
      <c r="M32" s="15" t="s">
        <v>1396</v>
      </c>
      <c r="N32" s="15" t="s">
        <v>1397</v>
      </c>
      <c r="O32" s="15" t="s">
        <v>1398</v>
      </c>
      <c r="P32" s="15" t="s">
        <v>1399</v>
      </c>
      <c r="Q32" s="15" t="s">
        <v>1400</v>
      </c>
      <c r="R32" s="15" t="s">
        <v>1401</v>
      </c>
      <c r="S32" s="15" t="s">
        <v>1402</v>
      </c>
    </row>
    <row r="33" spans="1:20">
      <c r="A33" s="4" t="s">
        <v>193</v>
      </c>
      <c r="B33" s="42">
        <f>B21*'Input'!B$384*'Input'!$E$60</f>
        <v>0</v>
      </c>
      <c r="C33" s="42">
        <f>C21*'Input'!C$384*'Input'!$E$60</f>
        <v>0</v>
      </c>
      <c r="D33" s="42">
        <f>D21*'Input'!D$384*'Input'!$E$60</f>
        <v>0</v>
      </c>
      <c r="E33" s="42">
        <f>E21*'Input'!E$384*'Input'!$E$60</f>
        <v>0</v>
      </c>
      <c r="F33" s="42">
        <f>F21*'Input'!F$384*'Input'!$E$60</f>
        <v>0</v>
      </c>
      <c r="G33" s="42">
        <f>G21*'Input'!G$384*'Input'!$E$60</f>
        <v>0</v>
      </c>
      <c r="H33" s="42">
        <f>H21*'Input'!H$384*'Input'!$E$60</f>
        <v>0</v>
      </c>
      <c r="I33" s="42">
        <f>I21*'Input'!I$384*'Input'!$E$60</f>
        <v>0</v>
      </c>
      <c r="J33" s="42">
        <f>J21*'Input'!J$384*'Input'!$E$60</f>
        <v>0</v>
      </c>
      <c r="K33" s="42">
        <f>K21*'Input'!B$384*'Input'!$E$60</f>
        <v>0</v>
      </c>
      <c r="L33" s="42">
        <f>L21*'Input'!C$384*'Input'!$E$60</f>
        <v>0</v>
      </c>
      <c r="M33" s="42">
        <f>M21*'Input'!D$384*'Input'!$E$60</f>
        <v>0</v>
      </c>
      <c r="N33" s="42">
        <f>N21*'Input'!E$384*'Input'!$E$60</f>
        <v>0</v>
      </c>
      <c r="O33" s="42">
        <f>O21*'Input'!F$384*'Input'!$E$60</f>
        <v>0</v>
      </c>
      <c r="P33" s="42">
        <f>P21*'Input'!G$384*'Input'!$E$60</f>
        <v>0</v>
      </c>
      <c r="Q33" s="42">
        <f>Q21*'Input'!H$384*'Input'!$E$60</f>
        <v>0</v>
      </c>
      <c r="R33" s="42">
        <f>R21*'Input'!I$384*'Input'!$E$60</f>
        <v>0</v>
      </c>
      <c r="S33" s="42">
        <f>S21*'Input'!J$384*'Input'!$E$60</f>
        <v>0</v>
      </c>
      <c r="T33" s="17"/>
    </row>
    <row r="34" spans="1:20">
      <c r="A34" s="4" t="s">
        <v>194</v>
      </c>
      <c r="B34" s="42">
        <f>B22*'Input'!B$384*'Input'!$E$60</f>
        <v>0</v>
      </c>
      <c r="C34" s="42">
        <f>C22*'Input'!C$384*'Input'!$E$60</f>
        <v>0</v>
      </c>
      <c r="D34" s="42">
        <f>D22*'Input'!D$384*'Input'!$E$60</f>
        <v>0</v>
      </c>
      <c r="E34" s="42">
        <f>E22*'Input'!E$384*'Input'!$E$60</f>
        <v>0</v>
      </c>
      <c r="F34" s="42">
        <f>F22*'Input'!F$384*'Input'!$E$60</f>
        <v>0</v>
      </c>
      <c r="G34" s="42">
        <f>G22*'Input'!G$384*'Input'!$E$60</f>
        <v>0</v>
      </c>
      <c r="H34" s="42">
        <f>H22*'Input'!H$384*'Input'!$E$60</f>
        <v>0</v>
      </c>
      <c r="I34" s="42">
        <f>I22*'Input'!I$384*'Input'!$E$60</f>
        <v>0</v>
      </c>
      <c r="J34" s="42">
        <f>J22*'Input'!J$384*'Input'!$E$60</f>
        <v>0</v>
      </c>
      <c r="K34" s="42">
        <f>K22*'Input'!B$384*'Input'!$E$60</f>
        <v>0</v>
      </c>
      <c r="L34" s="42">
        <f>L22*'Input'!C$384*'Input'!$E$60</f>
        <v>0</v>
      </c>
      <c r="M34" s="42">
        <f>M22*'Input'!D$384*'Input'!$E$60</f>
        <v>0</v>
      </c>
      <c r="N34" s="42">
        <f>N22*'Input'!E$384*'Input'!$E$60</f>
        <v>0</v>
      </c>
      <c r="O34" s="42">
        <f>O22*'Input'!F$384*'Input'!$E$60</f>
        <v>0</v>
      </c>
      <c r="P34" s="42">
        <f>P22*'Input'!G$384*'Input'!$E$60</f>
        <v>0</v>
      </c>
      <c r="Q34" s="42">
        <f>Q22*'Input'!H$384*'Input'!$E$60</f>
        <v>0</v>
      </c>
      <c r="R34" s="42">
        <f>R22*'Input'!I$384*'Input'!$E$60</f>
        <v>0</v>
      </c>
      <c r="S34" s="42">
        <f>S22*'Input'!J$384*'Input'!$E$60</f>
        <v>0</v>
      </c>
      <c r="T34" s="17"/>
    </row>
    <row r="35" spans="1:20">
      <c r="A35" s="4" t="s">
        <v>211</v>
      </c>
      <c r="B35" s="42">
        <f>B23*'Input'!B$384*'Input'!$E$60</f>
        <v>0</v>
      </c>
      <c r="C35" s="42">
        <f>C23*'Input'!C$384*'Input'!$E$60</f>
        <v>0</v>
      </c>
      <c r="D35" s="42">
        <f>D23*'Input'!D$384*'Input'!$E$60</f>
        <v>0</v>
      </c>
      <c r="E35" s="42">
        <f>E23*'Input'!E$384*'Input'!$E$60</f>
        <v>0</v>
      </c>
      <c r="F35" s="42">
        <f>F23*'Input'!F$384*'Input'!$E$60</f>
        <v>0</v>
      </c>
      <c r="G35" s="42">
        <f>G23*'Input'!G$384*'Input'!$E$60</f>
        <v>0</v>
      </c>
      <c r="H35" s="42">
        <f>H23*'Input'!H$384*'Input'!$E$60</f>
        <v>0</v>
      </c>
      <c r="I35" s="42">
        <f>I23*'Input'!I$384*'Input'!$E$60</f>
        <v>0</v>
      </c>
      <c r="J35" s="42">
        <f>J23*'Input'!J$384*'Input'!$E$60</f>
        <v>0</v>
      </c>
      <c r="K35" s="42">
        <f>K23*'Input'!B$384*'Input'!$E$60</f>
        <v>0</v>
      </c>
      <c r="L35" s="42">
        <f>L23*'Input'!C$384*'Input'!$E$60</f>
        <v>0</v>
      </c>
      <c r="M35" s="42">
        <f>M23*'Input'!D$384*'Input'!$E$60</f>
        <v>0</v>
      </c>
      <c r="N35" s="42">
        <f>N23*'Input'!E$384*'Input'!$E$60</f>
        <v>0</v>
      </c>
      <c r="O35" s="42">
        <f>O23*'Input'!F$384*'Input'!$E$60</f>
        <v>0</v>
      </c>
      <c r="P35" s="42">
        <f>P23*'Input'!G$384*'Input'!$E$60</f>
        <v>0</v>
      </c>
      <c r="Q35" s="42">
        <f>Q23*'Input'!H$384*'Input'!$E$60</f>
        <v>0</v>
      </c>
      <c r="R35" s="42">
        <f>R23*'Input'!I$384*'Input'!$E$60</f>
        <v>0</v>
      </c>
      <c r="S35" s="42">
        <f>S23*'Input'!J$384*'Input'!$E$60</f>
        <v>0</v>
      </c>
      <c r="T35" s="17"/>
    </row>
    <row r="37" spans="1:20" ht="21" customHeight="1">
      <c r="A37" s="1" t="s">
        <v>1562</v>
      </c>
    </row>
    <row r="38" spans="1:20">
      <c r="A38" s="3" t="s">
        <v>546</v>
      </c>
    </row>
    <row r="39" spans="1:20">
      <c r="A39" s="31" t="s">
        <v>1563</v>
      </c>
    </row>
    <row r="40" spans="1:20">
      <c r="A40" s="3" t="s">
        <v>1558</v>
      </c>
    </row>
    <row r="42" spans="1:20">
      <c r="B42" s="15" t="s">
        <v>1564</v>
      </c>
    </row>
    <row r="43" spans="1:20">
      <c r="A43" s="4" t="s">
        <v>197</v>
      </c>
      <c r="B43" s="42">
        <f>ABS('Loads'!B$67)</f>
        <v>0</v>
      </c>
      <c r="C43" s="17"/>
    </row>
    <row r="44" spans="1:20">
      <c r="A44" s="4" t="s">
        <v>199</v>
      </c>
      <c r="B44" s="42">
        <f>ABS('Loads'!B$69)</f>
        <v>0</v>
      </c>
      <c r="C44" s="17"/>
    </row>
    <row r="45" spans="1:20">
      <c r="A45" s="4" t="s">
        <v>201</v>
      </c>
      <c r="B45" s="42">
        <f>ABS('Loads'!B$71)</f>
        <v>0</v>
      </c>
      <c r="C45" s="17"/>
    </row>
    <row r="46" spans="1:20">
      <c r="A46" s="4" t="s">
        <v>203</v>
      </c>
      <c r="B46" s="42">
        <f>ABS('Loads'!B$73)</f>
        <v>0</v>
      </c>
      <c r="C46" s="17"/>
    </row>
    <row r="47" spans="1:20">
      <c r="A47" s="4" t="s">
        <v>212</v>
      </c>
      <c r="B47" s="42">
        <f>ABS('Loads'!B$75)</f>
        <v>0</v>
      </c>
      <c r="C47" s="17"/>
    </row>
    <row r="48" spans="1:20">
      <c r="A48" s="4" t="s">
        <v>214</v>
      </c>
      <c r="B48" s="42">
        <f>ABS('Loads'!B$77)</f>
        <v>0</v>
      </c>
      <c r="C48" s="17"/>
    </row>
    <row r="50" spans="1:20" ht="21" customHeight="1">
      <c r="A50" s="1" t="s">
        <v>1565</v>
      </c>
    </row>
    <row r="51" spans="1:20">
      <c r="A51" s="3" t="s">
        <v>546</v>
      </c>
    </row>
    <row r="52" spans="1:20">
      <c r="A52" s="31" t="s">
        <v>1489</v>
      </c>
    </row>
    <row r="53" spans="1:20">
      <c r="A53" s="31" t="s">
        <v>1566</v>
      </c>
    </row>
    <row r="54" spans="1:20">
      <c r="A54" s="31" t="s">
        <v>916</v>
      </c>
    </row>
    <row r="55" spans="1:20">
      <c r="A55" s="31" t="s">
        <v>1567</v>
      </c>
    </row>
    <row r="56" spans="1:20">
      <c r="A56" s="31" t="s">
        <v>1568</v>
      </c>
    </row>
    <row r="57" spans="1:20">
      <c r="A57" s="31" t="s">
        <v>1569</v>
      </c>
    </row>
    <row r="58" spans="1:20">
      <c r="A58" s="31" t="s">
        <v>1570</v>
      </c>
    </row>
    <row r="59" spans="1:20">
      <c r="A59" s="3" t="s">
        <v>1571</v>
      </c>
    </row>
    <row r="61" spans="1:20">
      <c r="B61" s="15" t="s">
        <v>153</v>
      </c>
      <c r="C61" s="15" t="s">
        <v>330</v>
      </c>
      <c r="D61" s="15" t="s">
        <v>331</v>
      </c>
      <c r="E61" s="15" t="s">
        <v>332</v>
      </c>
      <c r="F61" s="15" t="s">
        <v>333</v>
      </c>
      <c r="G61" s="15" t="s">
        <v>334</v>
      </c>
      <c r="H61" s="15" t="s">
        <v>335</v>
      </c>
      <c r="I61" s="15" t="s">
        <v>336</v>
      </c>
      <c r="J61" s="15" t="s">
        <v>337</v>
      </c>
      <c r="K61" s="15" t="s">
        <v>318</v>
      </c>
      <c r="L61" s="15" t="s">
        <v>1395</v>
      </c>
      <c r="M61" s="15" t="s">
        <v>1396</v>
      </c>
      <c r="N61" s="15" t="s">
        <v>1397</v>
      </c>
      <c r="O61" s="15" t="s">
        <v>1398</v>
      </c>
      <c r="P61" s="15" t="s">
        <v>1399</v>
      </c>
      <c r="Q61" s="15" t="s">
        <v>1400</v>
      </c>
      <c r="R61" s="15" t="s">
        <v>1401</v>
      </c>
      <c r="S61" s="15" t="s">
        <v>1402</v>
      </c>
    </row>
    <row r="62" spans="1:20">
      <c r="A62" s="4" t="s">
        <v>197</v>
      </c>
      <c r="B62" s="42">
        <f>'Yard'!B$11*$B$43*'LAFs'!$I$35/'LAFs'!B$83*(1-'Contrib'!B$127)*B8/(24*'Input'!$F$60)*100</f>
        <v>0</v>
      </c>
      <c r="C62" s="42">
        <f>'Yard'!C$11*$B$43*'LAFs'!$I$35/'LAFs'!C$83*(1-'Contrib'!C$127)*C8/(24*'Input'!$F$60)*100</f>
        <v>0</v>
      </c>
      <c r="D62" s="42">
        <f>'Yard'!D$11*$B$43*'LAFs'!$I$35/'LAFs'!D$83*(1-'Contrib'!D$127)*D8/(24*'Input'!$F$60)*100</f>
        <v>0</v>
      </c>
      <c r="E62" s="42">
        <f>'Yard'!E$11*$B$43*'LAFs'!$I$35/'LAFs'!E$83*(1-'Contrib'!E$127)*E8/(24*'Input'!$F$60)*100</f>
        <v>0</v>
      </c>
      <c r="F62" s="42">
        <f>'Yard'!F$11*$B$43*'LAFs'!$I$35/'LAFs'!F$83*(1-'Contrib'!F$127)*F8/(24*'Input'!$F$60)*100</f>
        <v>0</v>
      </c>
      <c r="G62" s="42">
        <f>'Yard'!G$11*$B$43*'LAFs'!$I$35/'LAFs'!G$83*(1-'Contrib'!G$127)*G8/(24*'Input'!$F$60)*100</f>
        <v>0</v>
      </c>
      <c r="H62" s="42">
        <f>'Yard'!H$11*$B$43*'LAFs'!$I$35/'LAFs'!H$83*(1-'Contrib'!H$127)*H8/(24*'Input'!$F$60)*100</f>
        <v>0</v>
      </c>
      <c r="I62" s="42">
        <f>'Yard'!I$11*$B$43*'LAFs'!$I$35/'LAFs'!I$83*(1-'Contrib'!I$127)*I8/(24*'Input'!$F$60)*100</f>
        <v>0</v>
      </c>
      <c r="J62" s="42">
        <f>'Yard'!J$11*$B$43*'LAFs'!$I$35/'LAFs'!J$83*(1-'Contrib'!J$127)*J8/(24*'Input'!$F$60)*100</f>
        <v>0</v>
      </c>
      <c r="K62" s="42">
        <f>'Yard'!K$11*$B$43*'LAFs'!$I$35/'LAFs'!B$83*(1-'Contrib'!K$127)*B8/(24*'Input'!$F$60)*100</f>
        <v>0</v>
      </c>
      <c r="L62" s="42">
        <f>'Yard'!L$11*$B$43*'LAFs'!$I$35/'LAFs'!C$83*(1-'Contrib'!L$127)*C8/(24*'Input'!$F$60)*100</f>
        <v>0</v>
      </c>
      <c r="M62" s="42">
        <f>'Yard'!M$11*$B$43*'LAFs'!$I$35/'LAFs'!D$83*(1-'Contrib'!M$127)*D8/(24*'Input'!$F$60)*100</f>
        <v>0</v>
      </c>
      <c r="N62" s="42">
        <f>'Yard'!N$11*$B$43*'LAFs'!$I$35/'LAFs'!E$83*(1-'Contrib'!N$127)*E8/(24*'Input'!$F$60)*100</f>
        <v>0</v>
      </c>
      <c r="O62" s="42">
        <f>'Yard'!O$11*$B$43*'LAFs'!$I$35/'LAFs'!F$83*(1-'Contrib'!O$127)*F8/(24*'Input'!$F$60)*100</f>
        <v>0</v>
      </c>
      <c r="P62" s="42">
        <f>'Yard'!P$11*$B$43*'LAFs'!$I$35/'LAFs'!G$83*(1-'Contrib'!P$127)*G8/(24*'Input'!$F$60)*100</f>
        <v>0</v>
      </c>
      <c r="Q62" s="42">
        <f>'Yard'!Q$11*$B$43*'LAFs'!$I$35/'LAFs'!H$83*(1-'Contrib'!Q$127)*H8/(24*'Input'!$F$60)*100</f>
        <v>0</v>
      </c>
      <c r="R62" s="42">
        <f>'Yard'!R$11*$B$43*'LAFs'!$I$35/'LAFs'!I$83*(1-'Contrib'!R$127)*I8/(24*'Input'!$F$60)*100</f>
        <v>0</v>
      </c>
      <c r="S62" s="42">
        <f>'Yard'!S$11*$B$43*'LAFs'!$I$35/'LAFs'!J$83*(1-'Contrib'!S$127)*J8/(24*'Input'!$F$60)*100</f>
        <v>0</v>
      </c>
      <c r="T62" s="17"/>
    </row>
    <row r="63" spans="1:20">
      <c r="A63" s="4" t="s">
        <v>199</v>
      </c>
      <c r="B63" s="42">
        <f>'Yard'!B$11*$B$44*'LAFs'!$I$37/'LAFs'!B$83*(1-'Contrib'!B$129)*B9/(24*'Input'!$F$60)*100</f>
        <v>0</v>
      </c>
      <c r="C63" s="42">
        <f>'Yard'!C$11*$B$44*'LAFs'!$I$37/'LAFs'!C$83*(1-'Contrib'!C$129)*C9/(24*'Input'!$F$60)*100</f>
        <v>0</v>
      </c>
      <c r="D63" s="42">
        <f>'Yard'!D$11*$B$44*'LAFs'!$I$37/'LAFs'!D$83*(1-'Contrib'!D$129)*D9/(24*'Input'!$F$60)*100</f>
        <v>0</v>
      </c>
      <c r="E63" s="42">
        <f>'Yard'!E$11*$B$44*'LAFs'!$I$37/'LAFs'!E$83*(1-'Contrib'!E$129)*E9/(24*'Input'!$F$60)*100</f>
        <v>0</v>
      </c>
      <c r="F63" s="42">
        <f>'Yard'!F$11*$B$44*'LAFs'!$I$37/'LAFs'!F$83*(1-'Contrib'!F$129)*F9/(24*'Input'!$F$60)*100</f>
        <v>0</v>
      </c>
      <c r="G63" s="42">
        <f>'Yard'!G$11*$B$44*'LAFs'!$I$37/'LAFs'!G$83*(1-'Contrib'!G$129)*G9/(24*'Input'!$F$60)*100</f>
        <v>0</v>
      </c>
      <c r="H63" s="42">
        <f>'Yard'!H$11*$B$44*'LAFs'!$I$37/'LAFs'!H$83*(1-'Contrib'!H$129)*H9/(24*'Input'!$F$60)*100</f>
        <v>0</v>
      </c>
      <c r="I63" s="42">
        <f>'Yard'!I$11*$B$44*'LAFs'!$I$37/'LAFs'!I$83*(1-'Contrib'!I$129)*I9/(24*'Input'!$F$60)*100</f>
        <v>0</v>
      </c>
      <c r="J63" s="42">
        <f>'Yard'!J$11*$B$44*'LAFs'!$I$37/'LAFs'!J$83*(1-'Contrib'!J$129)*J9/(24*'Input'!$F$60)*100</f>
        <v>0</v>
      </c>
      <c r="K63" s="42">
        <f>'Yard'!K$11*$B$44*'LAFs'!$I$37/'LAFs'!B$83*(1-'Contrib'!K$129)*B9/(24*'Input'!$F$60)*100</f>
        <v>0</v>
      </c>
      <c r="L63" s="42">
        <f>'Yard'!L$11*$B$44*'LAFs'!$I$37/'LAFs'!C$83*(1-'Contrib'!L$129)*C9/(24*'Input'!$F$60)*100</f>
        <v>0</v>
      </c>
      <c r="M63" s="42">
        <f>'Yard'!M$11*$B$44*'LAFs'!$I$37/'LAFs'!D$83*(1-'Contrib'!M$129)*D9/(24*'Input'!$F$60)*100</f>
        <v>0</v>
      </c>
      <c r="N63" s="42">
        <f>'Yard'!N$11*$B$44*'LAFs'!$I$37/'LAFs'!E$83*(1-'Contrib'!N$129)*E9/(24*'Input'!$F$60)*100</f>
        <v>0</v>
      </c>
      <c r="O63" s="42">
        <f>'Yard'!O$11*$B$44*'LAFs'!$I$37/'LAFs'!F$83*(1-'Contrib'!O$129)*F9/(24*'Input'!$F$60)*100</f>
        <v>0</v>
      </c>
      <c r="P63" s="42">
        <f>'Yard'!P$11*$B$44*'LAFs'!$I$37/'LAFs'!G$83*(1-'Contrib'!P$129)*G9/(24*'Input'!$F$60)*100</f>
        <v>0</v>
      </c>
      <c r="Q63" s="42">
        <f>'Yard'!Q$11*$B$44*'LAFs'!$I$37/'LAFs'!H$83*(1-'Contrib'!Q$129)*H9/(24*'Input'!$F$60)*100</f>
        <v>0</v>
      </c>
      <c r="R63" s="42">
        <f>'Yard'!R$11*$B$44*'LAFs'!$I$37/'LAFs'!I$83*(1-'Contrib'!R$129)*I9/(24*'Input'!$F$60)*100</f>
        <v>0</v>
      </c>
      <c r="S63" s="42">
        <f>'Yard'!S$11*$B$44*'LAFs'!$I$37/'LAFs'!J$83*(1-'Contrib'!S$129)*J9/(24*'Input'!$F$60)*100</f>
        <v>0</v>
      </c>
      <c r="T63" s="17"/>
    </row>
    <row r="64" spans="1:20">
      <c r="A64" s="4" t="s">
        <v>201</v>
      </c>
      <c r="B64" s="42">
        <f>'Yard'!B$11*$B$45*'LAFs'!$I$39/'LAFs'!B$83*(1-'Contrib'!B$131)*B10/(24*'Input'!$F$60)*100</f>
        <v>0</v>
      </c>
      <c r="C64" s="42">
        <f>'Yard'!C$11*$B$45*'LAFs'!$I$39/'LAFs'!C$83*(1-'Contrib'!C$131)*C10/(24*'Input'!$F$60)*100</f>
        <v>0</v>
      </c>
      <c r="D64" s="42">
        <f>'Yard'!D$11*$B$45*'LAFs'!$I$39/'LAFs'!D$83*(1-'Contrib'!D$131)*D10/(24*'Input'!$F$60)*100</f>
        <v>0</v>
      </c>
      <c r="E64" s="42">
        <f>'Yard'!E$11*$B$45*'LAFs'!$I$39/'LAFs'!E$83*(1-'Contrib'!E$131)*E10/(24*'Input'!$F$60)*100</f>
        <v>0</v>
      </c>
      <c r="F64" s="42">
        <f>'Yard'!F$11*$B$45*'LAFs'!$I$39/'LAFs'!F$83*(1-'Contrib'!F$131)*F10/(24*'Input'!$F$60)*100</f>
        <v>0</v>
      </c>
      <c r="G64" s="42">
        <f>'Yard'!G$11*$B$45*'LAFs'!$I$39/'LAFs'!G$83*(1-'Contrib'!G$131)*G10/(24*'Input'!$F$60)*100</f>
        <v>0</v>
      </c>
      <c r="H64" s="42">
        <f>'Yard'!H$11*$B$45*'LAFs'!$I$39/'LAFs'!H$83*(1-'Contrib'!H$131)*H10/(24*'Input'!$F$60)*100</f>
        <v>0</v>
      </c>
      <c r="I64" s="42">
        <f>'Yard'!I$11*$B$45*'LAFs'!$I$39/'LAFs'!I$83*(1-'Contrib'!I$131)*I10/(24*'Input'!$F$60)*100</f>
        <v>0</v>
      </c>
      <c r="J64" s="42">
        <f>'Yard'!J$11*$B$45*'LAFs'!$I$39/'LAFs'!J$83*(1-'Contrib'!J$131)*J10/(24*'Input'!$F$60)*100</f>
        <v>0</v>
      </c>
      <c r="K64" s="42">
        <f>'Yard'!K$11*$B$45*'LAFs'!$I$39/'LAFs'!B$83*(1-'Contrib'!K$131)*B10/(24*'Input'!$F$60)*100</f>
        <v>0</v>
      </c>
      <c r="L64" s="42">
        <f>'Yard'!L$11*$B$45*'LAFs'!$I$39/'LAFs'!C$83*(1-'Contrib'!L$131)*C10/(24*'Input'!$F$60)*100</f>
        <v>0</v>
      </c>
      <c r="M64" s="42">
        <f>'Yard'!M$11*$B$45*'LAFs'!$I$39/'LAFs'!D$83*(1-'Contrib'!M$131)*D10/(24*'Input'!$F$60)*100</f>
        <v>0</v>
      </c>
      <c r="N64" s="42">
        <f>'Yard'!N$11*$B$45*'LAFs'!$I$39/'LAFs'!E$83*(1-'Contrib'!N$131)*E10/(24*'Input'!$F$60)*100</f>
        <v>0</v>
      </c>
      <c r="O64" s="42">
        <f>'Yard'!O$11*$B$45*'LAFs'!$I$39/'LAFs'!F$83*(1-'Contrib'!O$131)*F10/(24*'Input'!$F$60)*100</f>
        <v>0</v>
      </c>
      <c r="P64" s="42">
        <f>'Yard'!P$11*$B$45*'LAFs'!$I$39/'LAFs'!G$83*(1-'Contrib'!P$131)*G10/(24*'Input'!$F$60)*100</f>
        <v>0</v>
      </c>
      <c r="Q64" s="42">
        <f>'Yard'!Q$11*$B$45*'LAFs'!$I$39/'LAFs'!H$83*(1-'Contrib'!Q$131)*H10/(24*'Input'!$F$60)*100</f>
        <v>0</v>
      </c>
      <c r="R64" s="42">
        <f>'Yard'!R$11*$B$45*'LAFs'!$I$39/'LAFs'!I$83*(1-'Contrib'!R$131)*I10/(24*'Input'!$F$60)*100</f>
        <v>0</v>
      </c>
      <c r="S64" s="42">
        <f>'Yard'!S$11*$B$45*'LAFs'!$I$39/'LAFs'!J$83*(1-'Contrib'!S$131)*J10/(24*'Input'!$F$60)*100</f>
        <v>0</v>
      </c>
      <c r="T64" s="17"/>
    </row>
    <row r="65" spans="1:20">
      <c r="A65" s="4" t="s">
        <v>203</v>
      </c>
      <c r="B65" s="42">
        <f>'Yard'!B$11*$B$46*'LAFs'!$I$41/'LAFs'!B$83*(1-'Contrib'!B$133)*B11/(24*'Input'!$F$60)*100</f>
        <v>0</v>
      </c>
      <c r="C65" s="42">
        <f>'Yard'!C$11*$B$46*'LAFs'!$I$41/'LAFs'!C$83*(1-'Contrib'!C$133)*C11/(24*'Input'!$F$60)*100</f>
        <v>0</v>
      </c>
      <c r="D65" s="42">
        <f>'Yard'!D$11*$B$46*'LAFs'!$I$41/'LAFs'!D$83*(1-'Contrib'!D$133)*D11/(24*'Input'!$F$60)*100</f>
        <v>0</v>
      </c>
      <c r="E65" s="42">
        <f>'Yard'!E$11*$B$46*'LAFs'!$I$41/'LAFs'!E$83*(1-'Contrib'!E$133)*E11/(24*'Input'!$F$60)*100</f>
        <v>0</v>
      </c>
      <c r="F65" s="42">
        <f>'Yard'!F$11*$B$46*'LAFs'!$I$41/'LAFs'!F$83*(1-'Contrib'!F$133)*F11/(24*'Input'!$F$60)*100</f>
        <v>0</v>
      </c>
      <c r="G65" s="42">
        <f>'Yard'!G$11*$B$46*'LAFs'!$I$41/'LAFs'!G$83*(1-'Contrib'!G$133)*G11/(24*'Input'!$F$60)*100</f>
        <v>0</v>
      </c>
      <c r="H65" s="42">
        <f>'Yard'!H$11*$B$46*'LAFs'!$I$41/'LAFs'!H$83*(1-'Contrib'!H$133)*H11/(24*'Input'!$F$60)*100</f>
        <v>0</v>
      </c>
      <c r="I65" s="42">
        <f>'Yard'!I$11*$B$46*'LAFs'!$I$41/'LAFs'!I$83*(1-'Contrib'!I$133)*I11/(24*'Input'!$F$60)*100</f>
        <v>0</v>
      </c>
      <c r="J65" s="42">
        <f>'Yard'!J$11*$B$46*'LAFs'!$I$41/'LAFs'!J$83*(1-'Contrib'!J$133)*J11/(24*'Input'!$F$60)*100</f>
        <v>0</v>
      </c>
      <c r="K65" s="42">
        <f>'Yard'!K$11*$B$46*'LAFs'!$I$41/'LAFs'!B$83*(1-'Contrib'!K$133)*B11/(24*'Input'!$F$60)*100</f>
        <v>0</v>
      </c>
      <c r="L65" s="42">
        <f>'Yard'!L$11*$B$46*'LAFs'!$I$41/'LAFs'!C$83*(1-'Contrib'!L$133)*C11/(24*'Input'!$F$60)*100</f>
        <v>0</v>
      </c>
      <c r="M65" s="42">
        <f>'Yard'!M$11*$B$46*'LAFs'!$I$41/'LAFs'!D$83*(1-'Contrib'!M$133)*D11/(24*'Input'!$F$60)*100</f>
        <v>0</v>
      </c>
      <c r="N65" s="42">
        <f>'Yard'!N$11*$B$46*'LAFs'!$I$41/'LAFs'!E$83*(1-'Contrib'!N$133)*E11/(24*'Input'!$F$60)*100</f>
        <v>0</v>
      </c>
      <c r="O65" s="42">
        <f>'Yard'!O$11*$B$46*'LAFs'!$I$41/'LAFs'!F$83*(1-'Contrib'!O$133)*F11/(24*'Input'!$F$60)*100</f>
        <v>0</v>
      </c>
      <c r="P65" s="42">
        <f>'Yard'!P$11*$B$46*'LAFs'!$I$41/'LAFs'!G$83*(1-'Contrib'!P$133)*G11/(24*'Input'!$F$60)*100</f>
        <v>0</v>
      </c>
      <c r="Q65" s="42">
        <f>'Yard'!Q$11*$B$46*'LAFs'!$I$41/'LAFs'!H$83*(1-'Contrib'!Q$133)*H11/(24*'Input'!$F$60)*100</f>
        <v>0</v>
      </c>
      <c r="R65" s="42">
        <f>'Yard'!R$11*$B$46*'LAFs'!$I$41/'LAFs'!I$83*(1-'Contrib'!R$133)*I11/(24*'Input'!$F$60)*100</f>
        <v>0</v>
      </c>
      <c r="S65" s="42">
        <f>'Yard'!S$11*$B$46*'LAFs'!$I$41/'LAFs'!J$83*(1-'Contrib'!S$133)*J11/(24*'Input'!$F$60)*100</f>
        <v>0</v>
      </c>
      <c r="T65" s="17"/>
    </row>
    <row r="66" spans="1:20">
      <c r="A66" s="4" t="s">
        <v>212</v>
      </c>
      <c r="B66" s="42">
        <f>'Yard'!B$11*$B$47*'LAFs'!$I$43/'LAFs'!B$83*(1-'Contrib'!B$135)*B12/(24*'Input'!$F$60)*100</f>
        <v>0</v>
      </c>
      <c r="C66" s="42">
        <f>'Yard'!C$11*$B$47*'LAFs'!$I$43/'LAFs'!C$83*(1-'Contrib'!C$135)*C12/(24*'Input'!$F$60)*100</f>
        <v>0</v>
      </c>
      <c r="D66" s="42">
        <f>'Yard'!D$11*$B$47*'LAFs'!$I$43/'LAFs'!D$83*(1-'Contrib'!D$135)*D12/(24*'Input'!$F$60)*100</f>
        <v>0</v>
      </c>
      <c r="E66" s="42">
        <f>'Yard'!E$11*$B$47*'LAFs'!$I$43/'LAFs'!E$83*(1-'Contrib'!E$135)*E12/(24*'Input'!$F$60)*100</f>
        <v>0</v>
      </c>
      <c r="F66" s="42">
        <f>'Yard'!F$11*$B$47*'LAFs'!$I$43/'LAFs'!F$83*(1-'Contrib'!F$135)*F12/(24*'Input'!$F$60)*100</f>
        <v>0</v>
      </c>
      <c r="G66" s="42">
        <f>'Yard'!G$11*$B$47*'LAFs'!$I$43/'LAFs'!G$83*(1-'Contrib'!G$135)*G12/(24*'Input'!$F$60)*100</f>
        <v>0</v>
      </c>
      <c r="H66" s="42">
        <f>'Yard'!H$11*$B$47*'LAFs'!$I$43/'LAFs'!H$83*(1-'Contrib'!H$135)*H12/(24*'Input'!$F$60)*100</f>
        <v>0</v>
      </c>
      <c r="I66" s="42">
        <f>'Yard'!I$11*$B$47*'LAFs'!$I$43/'LAFs'!I$83*(1-'Contrib'!I$135)*I12/(24*'Input'!$F$60)*100</f>
        <v>0</v>
      </c>
      <c r="J66" s="42">
        <f>'Yard'!J$11*$B$47*'LAFs'!$I$43/'LAFs'!J$83*(1-'Contrib'!J$135)*J12/(24*'Input'!$F$60)*100</f>
        <v>0</v>
      </c>
      <c r="K66" s="42">
        <f>'Yard'!K$11*$B$47*'LAFs'!$I$43/'LAFs'!B$83*(1-'Contrib'!K$135)*B12/(24*'Input'!$F$60)*100</f>
        <v>0</v>
      </c>
      <c r="L66" s="42">
        <f>'Yard'!L$11*$B$47*'LAFs'!$I$43/'LAFs'!C$83*(1-'Contrib'!L$135)*C12/(24*'Input'!$F$60)*100</f>
        <v>0</v>
      </c>
      <c r="M66" s="42">
        <f>'Yard'!M$11*$B$47*'LAFs'!$I$43/'LAFs'!D$83*(1-'Contrib'!M$135)*D12/(24*'Input'!$F$60)*100</f>
        <v>0</v>
      </c>
      <c r="N66" s="42">
        <f>'Yard'!N$11*$B$47*'LAFs'!$I$43/'LAFs'!E$83*(1-'Contrib'!N$135)*E12/(24*'Input'!$F$60)*100</f>
        <v>0</v>
      </c>
      <c r="O66" s="42">
        <f>'Yard'!O$11*$B$47*'LAFs'!$I$43/'LAFs'!F$83*(1-'Contrib'!O$135)*F12/(24*'Input'!$F$60)*100</f>
        <v>0</v>
      </c>
      <c r="P66" s="42">
        <f>'Yard'!P$11*$B$47*'LAFs'!$I$43/'LAFs'!G$83*(1-'Contrib'!P$135)*G12/(24*'Input'!$F$60)*100</f>
        <v>0</v>
      </c>
      <c r="Q66" s="42">
        <f>'Yard'!Q$11*$B$47*'LAFs'!$I$43/'LAFs'!H$83*(1-'Contrib'!Q$135)*H12/(24*'Input'!$F$60)*100</f>
        <v>0</v>
      </c>
      <c r="R66" s="42">
        <f>'Yard'!R$11*$B$47*'LAFs'!$I$43/'LAFs'!I$83*(1-'Contrib'!R$135)*I12/(24*'Input'!$F$60)*100</f>
        <v>0</v>
      </c>
      <c r="S66" s="42">
        <f>'Yard'!S$11*$B$47*'LAFs'!$I$43/'LAFs'!J$83*(1-'Contrib'!S$135)*J12/(24*'Input'!$F$60)*100</f>
        <v>0</v>
      </c>
      <c r="T66" s="17"/>
    </row>
    <row r="67" spans="1:20">
      <c r="A67" s="4" t="s">
        <v>214</v>
      </c>
      <c r="B67" s="42">
        <f>'Yard'!B$11*$B$48*'LAFs'!$I$45/'LAFs'!B$83*(1-'Contrib'!B$137)*B13/(24*'Input'!$F$60)*100</f>
        <v>0</v>
      </c>
      <c r="C67" s="42">
        <f>'Yard'!C$11*$B$48*'LAFs'!$I$45/'LAFs'!C$83*(1-'Contrib'!C$137)*C13/(24*'Input'!$F$60)*100</f>
        <v>0</v>
      </c>
      <c r="D67" s="42">
        <f>'Yard'!D$11*$B$48*'LAFs'!$I$45/'LAFs'!D$83*(1-'Contrib'!D$137)*D13/(24*'Input'!$F$60)*100</f>
        <v>0</v>
      </c>
      <c r="E67" s="42">
        <f>'Yard'!E$11*$B$48*'LAFs'!$I$45/'LAFs'!E$83*(1-'Contrib'!E$137)*E13/(24*'Input'!$F$60)*100</f>
        <v>0</v>
      </c>
      <c r="F67" s="42">
        <f>'Yard'!F$11*$B$48*'LAFs'!$I$45/'LAFs'!F$83*(1-'Contrib'!F$137)*F13/(24*'Input'!$F$60)*100</f>
        <v>0</v>
      </c>
      <c r="G67" s="42">
        <f>'Yard'!G$11*$B$48*'LAFs'!$I$45/'LAFs'!G$83*(1-'Contrib'!G$137)*G13/(24*'Input'!$F$60)*100</f>
        <v>0</v>
      </c>
      <c r="H67" s="42">
        <f>'Yard'!H$11*$B$48*'LAFs'!$I$45/'LAFs'!H$83*(1-'Contrib'!H$137)*H13/(24*'Input'!$F$60)*100</f>
        <v>0</v>
      </c>
      <c r="I67" s="42">
        <f>'Yard'!I$11*$B$48*'LAFs'!$I$45/'LAFs'!I$83*(1-'Contrib'!I$137)*I13/(24*'Input'!$F$60)*100</f>
        <v>0</v>
      </c>
      <c r="J67" s="42">
        <f>'Yard'!J$11*$B$48*'LAFs'!$I$45/'LAFs'!J$83*(1-'Contrib'!J$137)*J13/(24*'Input'!$F$60)*100</f>
        <v>0</v>
      </c>
      <c r="K67" s="42">
        <f>'Yard'!K$11*$B$48*'LAFs'!$I$45/'LAFs'!B$83*(1-'Contrib'!K$137)*B13/(24*'Input'!$F$60)*100</f>
        <v>0</v>
      </c>
      <c r="L67" s="42">
        <f>'Yard'!L$11*$B$48*'LAFs'!$I$45/'LAFs'!C$83*(1-'Contrib'!L$137)*C13/(24*'Input'!$F$60)*100</f>
        <v>0</v>
      </c>
      <c r="M67" s="42">
        <f>'Yard'!M$11*$B$48*'LAFs'!$I$45/'LAFs'!D$83*(1-'Contrib'!M$137)*D13/(24*'Input'!$F$60)*100</f>
        <v>0</v>
      </c>
      <c r="N67" s="42">
        <f>'Yard'!N$11*$B$48*'LAFs'!$I$45/'LAFs'!E$83*(1-'Contrib'!N$137)*E13/(24*'Input'!$F$60)*100</f>
        <v>0</v>
      </c>
      <c r="O67" s="42">
        <f>'Yard'!O$11*$B$48*'LAFs'!$I$45/'LAFs'!F$83*(1-'Contrib'!O$137)*F13/(24*'Input'!$F$60)*100</f>
        <v>0</v>
      </c>
      <c r="P67" s="42">
        <f>'Yard'!P$11*$B$48*'LAFs'!$I$45/'LAFs'!G$83*(1-'Contrib'!P$137)*G13/(24*'Input'!$F$60)*100</f>
        <v>0</v>
      </c>
      <c r="Q67" s="42">
        <f>'Yard'!Q$11*$B$48*'LAFs'!$I$45/'LAFs'!H$83*(1-'Contrib'!Q$137)*H13/(24*'Input'!$F$60)*100</f>
        <v>0</v>
      </c>
      <c r="R67" s="42">
        <f>'Yard'!R$11*$B$48*'LAFs'!$I$45/'LAFs'!I$83*(1-'Contrib'!R$137)*I13/(24*'Input'!$F$60)*100</f>
        <v>0</v>
      </c>
      <c r="S67" s="42">
        <f>'Yard'!S$11*$B$48*'LAFs'!$I$45/'LAFs'!J$83*(1-'Contrib'!S$137)*J13/(24*'Input'!$F$60)*100</f>
        <v>0</v>
      </c>
      <c r="T67" s="17"/>
    </row>
    <row r="69" spans="1:20" ht="21" customHeight="1">
      <c r="A69" s="1" t="s">
        <v>1572</v>
      </c>
    </row>
    <row r="70" spans="1:20">
      <c r="A70" s="3" t="s">
        <v>546</v>
      </c>
    </row>
    <row r="71" spans="1:20">
      <c r="A71" s="31" t="s">
        <v>1573</v>
      </c>
    </row>
    <row r="72" spans="1:20">
      <c r="A72" s="31" t="s">
        <v>1561</v>
      </c>
    </row>
    <row r="73" spans="1:20">
      <c r="A73" s="31" t="s">
        <v>1354</v>
      </c>
    </row>
    <row r="74" spans="1:20">
      <c r="A74" s="3" t="s">
        <v>1214</v>
      </c>
    </row>
    <row r="76" spans="1:20">
      <c r="B76" s="15" t="s">
        <v>153</v>
      </c>
      <c r="C76" s="15" t="s">
        <v>330</v>
      </c>
      <c r="D76" s="15" t="s">
        <v>331</v>
      </c>
      <c r="E76" s="15" t="s">
        <v>332</v>
      </c>
      <c r="F76" s="15" t="s">
        <v>333</v>
      </c>
      <c r="G76" s="15" t="s">
        <v>334</v>
      </c>
      <c r="H76" s="15" t="s">
        <v>335</v>
      </c>
      <c r="I76" s="15" t="s">
        <v>336</v>
      </c>
      <c r="J76" s="15" t="s">
        <v>337</v>
      </c>
      <c r="K76" s="15" t="s">
        <v>318</v>
      </c>
      <c r="L76" s="15" t="s">
        <v>1395</v>
      </c>
      <c r="M76" s="15" t="s">
        <v>1396</v>
      </c>
      <c r="N76" s="15" t="s">
        <v>1397</v>
      </c>
      <c r="O76" s="15" t="s">
        <v>1398</v>
      </c>
      <c r="P76" s="15" t="s">
        <v>1399</v>
      </c>
      <c r="Q76" s="15" t="s">
        <v>1400</v>
      </c>
      <c r="R76" s="15" t="s">
        <v>1401</v>
      </c>
      <c r="S76" s="15" t="s">
        <v>1402</v>
      </c>
    </row>
    <row r="77" spans="1:20">
      <c r="A77" s="4" t="s">
        <v>197</v>
      </c>
      <c r="B77" s="42">
        <f>B62*'Input'!B$384*'Input'!$E$60</f>
        <v>0</v>
      </c>
      <c r="C77" s="42">
        <f>C62*'Input'!C$384*'Input'!$E$60</f>
        <v>0</v>
      </c>
      <c r="D77" s="42">
        <f>D62*'Input'!D$384*'Input'!$E$60</f>
        <v>0</v>
      </c>
      <c r="E77" s="42">
        <f>E62*'Input'!E$384*'Input'!$E$60</f>
        <v>0</v>
      </c>
      <c r="F77" s="42">
        <f>F62*'Input'!F$384*'Input'!$E$60</f>
        <v>0</v>
      </c>
      <c r="G77" s="42">
        <f>G62*'Input'!G$384*'Input'!$E$60</f>
        <v>0</v>
      </c>
      <c r="H77" s="42">
        <f>H62*'Input'!H$384*'Input'!$E$60</f>
        <v>0</v>
      </c>
      <c r="I77" s="42">
        <f>I62*'Input'!I$384*'Input'!$E$60</f>
        <v>0</v>
      </c>
      <c r="J77" s="42">
        <f>J62*'Input'!J$384*'Input'!$E$60</f>
        <v>0</v>
      </c>
      <c r="K77" s="42">
        <f>K62*'Input'!B$384*'Input'!$E$60</f>
        <v>0</v>
      </c>
      <c r="L77" s="42">
        <f>L62*'Input'!C$384*'Input'!$E$60</f>
        <v>0</v>
      </c>
      <c r="M77" s="42">
        <f>M62*'Input'!D$384*'Input'!$E$60</f>
        <v>0</v>
      </c>
      <c r="N77" s="42">
        <f>N62*'Input'!E$384*'Input'!$E$60</f>
        <v>0</v>
      </c>
      <c r="O77" s="42">
        <f>O62*'Input'!F$384*'Input'!$E$60</f>
        <v>0</v>
      </c>
      <c r="P77" s="42">
        <f>P62*'Input'!G$384*'Input'!$E$60</f>
        <v>0</v>
      </c>
      <c r="Q77" s="42">
        <f>Q62*'Input'!H$384*'Input'!$E$60</f>
        <v>0</v>
      </c>
      <c r="R77" s="42">
        <f>R62*'Input'!I$384*'Input'!$E$60</f>
        <v>0</v>
      </c>
      <c r="S77" s="42">
        <f>S62*'Input'!J$384*'Input'!$E$60</f>
        <v>0</v>
      </c>
      <c r="T77" s="17"/>
    </row>
    <row r="78" spans="1:20">
      <c r="A78" s="4" t="s">
        <v>199</v>
      </c>
      <c r="B78" s="42">
        <f>B63*'Input'!B$384*'Input'!$E$60</f>
        <v>0</v>
      </c>
      <c r="C78" s="42">
        <f>C63*'Input'!C$384*'Input'!$E$60</f>
        <v>0</v>
      </c>
      <c r="D78" s="42">
        <f>D63*'Input'!D$384*'Input'!$E$60</f>
        <v>0</v>
      </c>
      <c r="E78" s="42">
        <f>E63*'Input'!E$384*'Input'!$E$60</f>
        <v>0</v>
      </c>
      <c r="F78" s="42">
        <f>F63*'Input'!F$384*'Input'!$E$60</f>
        <v>0</v>
      </c>
      <c r="G78" s="42">
        <f>G63*'Input'!G$384*'Input'!$E$60</f>
        <v>0</v>
      </c>
      <c r="H78" s="42">
        <f>H63*'Input'!H$384*'Input'!$E$60</f>
        <v>0</v>
      </c>
      <c r="I78" s="42">
        <f>I63*'Input'!I$384*'Input'!$E$60</f>
        <v>0</v>
      </c>
      <c r="J78" s="42">
        <f>J63*'Input'!J$384*'Input'!$E$60</f>
        <v>0</v>
      </c>
      <c r="K78" s="42">
        <f>K63*'Input'!B$384*'Input'!$E$60</f>
        <v>0</v>
      </c>
      <c r="L78" s="42">
        <f>L63*'Input'!C$384*'Input'!$E$60</f>
        <v>0</v>
      </c>
      <c r="M78" s="42">
        <f>M63*'Input'!D$384*'Input'!$E$60</f>
        <v>0</v>
      </c>
      <c r="N78" s="42">
        <f>N63*'Input'!E$384*'Input'!$E$60</f>
        <v>0</v>
      </c>
      <c r="O78" s="42">
        <f>O63*'Input'!F$384*'Input'!$E$60</f>
        <v>0</v>
      </c>
      <c r="P78" s="42">
        <f>P63*'Input'!G$384*'Input'!$E$60</f>
        <v>0</v>
      </c>
      <c r="Q78" s="42">
        <f>Q63*'Input'!H$384*'Input'!$E$60</f>
        <v>0</v>
      </c>
      <c r="R78" s="42">
        <f>R63*'Input'!I$384*'Input'!$E$60</f>
        <v>0</v>
      </c>
      <c r="S78" s="42">
        <f>S63*'Input'!J$384*'Input'!$E$60</f>
        <v>0</v>
      </c>
      <c r="T78" s="17"/>
    </row>
    <row r="79" spans="1:20">
      <c r="A79" s="4" t="s">
        <v>201</v>
      </c>
      <c r="B79" s="42">
        <f>B64*'Input'!B$384*'Input'!$E$60</f>
        <v>0</v>
      </c>
      <c r="C79" s="42">
        <f>C64*'Input'!C$384*'Input'!$E$60</f>
        <v>0</v>
      </c>
      <c r="D79" s="42">
        <f>D64*'Input'!D$384*'Input'!$E$60</f>
        <v>0</v>
      </c>
      <c r="E79" s="42">
        <f>E64*'Input'!E$384*'Input'!$E$60</f>
        <v>0</v>
      </c>
      <c r="F79" s="42">
        <f>F64*'Input'!F$384*'Input'!$E$60</f>
        <v>0</v>
      </c>
      <c r="G79" s="42">
        <f>G64*'Input'!G$384*'Input'!$E$60</f>
        <v>0</v>
      </c>
      <c r="H79" s="42">
        <f>H64*'Input'!H$384*'Input'!$E$60</f>
        <v>0</v>
      </c>
      <c r="I79" s="42">
        <f>I64*'Input'!I$384*'Input'!$E$60</f>
        <v>0</v>
      </c>
      <c r="J79" s="42">
        <f>J64*'Input'!J$384*'Input'!$E$60</f>
        <v>0</v>
      </c>
      <c r="K79" s="42">
        <f>K64*'Input'!B$384*'Input'!$E$60</f>
        <v>0</v>
      </c>
      <c r="L79" s="42">
        <f>L64*'Input'!C$384*'Input'!$E$60</f>
        <v>0</v>
      </c>
      <c r="M79" s="42">
        <f>M64*'Input'!D$384*'Input'!$E$60</f>
        <v>0</v>
      </c>
      <c r="N79" s="42">
        <f>N64*'Input'!E$384*'Input'!$E$60</f>
        <v>0</v>
      </c>
      <c r="O79" s="42">
        <f>O64*'Input'!F$384*'Input'!$E$60</f>
        <v>0</v>
      </c>
      <c r="P79" s="42">
        <f>P64*'Input'!G$384*'Input'!$E$60</f>
        <v>0</v>
      </c>
      <c r="Q79" s="42">
        <f>Q64*'Input'!H$384*'Input'!$E$60</f>
        <v>0</v>
      </c>
      <c r="R79" s="42">
        <f>R64*'Input'!I$384*'Input'!$E$60</f>
        <v>0</v>
      </c>
      <c r="S79" s="42">
        <f>S64*'Input'!J$384*'Input'!$E$60</f>
        <v>0</v>
      </c>
      <c r="T79" s="17"/>
    </row>
    <row r="80" spans="1:20">
      <c r="A80" s="4" t="s">
        <v>203</v>
      </c>
      <c r="B80" s="42">
        <f>B65*'Input'!B$384*'Input'!$E$60</f>
        <v>0</v>
      </c>
      <c r="C80" s="42">
        <f>C65*'Input'!C$384*'Input'!$E$60</f>
        <v>0</v>
      </c>
      <c r="D80" s="42">
        <f>D65*'Input'!D$384*'Input'!$E$60</f>
        <v>0</v>
      </c>
      <c r="E80" s="42">
        <f>E65*'Input'!E$384*'Input'!$E$60</f>
        <v>0</v>
      </c>
      <c r="F80" s="42">
        <f>F65*'Input'!F$384*'Input'!$E$60</f>
        <v>0</v>
      </c>
      <c r="G80" s="42">
        <f>G65*'Input'!G$384*'Input'!$E$60</f>
        <v>0</v>
      </c>
      <c r="H80" s="42">
        <f>H65*'Input'!H$384*'Input'!$E$60</f>
        <v>0</v>
      </c>
      <c r="I80" s="42">
        <f>I65*'Input'!I$384*'Input'!$E$60</f>
        <v>0</v>
      </c>
      <c r="J80" s="42">
        <f>J65*'Input'!J$384*'Input'!$E$60</f>
        <v>0</v>
      </c>
      <c r="K80" s="42">
        <f>K65*'Input'!B$384*'Input'!$E$60</f>
        <v>0</v>
      </c>
      <c r="L80" s="42">
        <f>L65*'Input'!C$384*'Input'!$E$60</f>
        <v>0</v>
      </c>
      <c r="M80" s="42">
        <f>M65*'Input'!D$384*'Input'!$E$60</f>
        <v>0</v>
      </c>
      <c r="N80" s="42">
        <f>N65*'Input'!E$384*'Input'!$E$60</f>
        <v>0</v>
      </c>
      <c r="O80" s="42">
        <f>O65*'Input'!F$384*'Input'!$E$60</f>
        <v>0</v>
      </c>
      <c r="P80" s="42">
        <f>P65*'Input'!G$384*'Input'!$E$60</f>
        <v>0</v>
      </c>
      <c r="Q80" s="42">
        <f>Q65*'Input'!H$384*'Input'!$E$60</f>
        <v>0</v>
      </c>
      <c r="R80" s="42">
        <f>R65*'Input'!I$384*'Input'!$E$60</f>
        <v>0</v>
      </c>
      <c r="S80" s="42">
        <f>S65*'Input'!J$384*'Input'!$E$60</f>
        <v>0</v>
      </c>
      <c r="T80" s="17"/>
    </row>
    <row r="81" spans="1:20">
      <c r="A81" s="4" t="s">
        <v>212</v>
      </c>
      <c r="B81" s="42">
        <f>B66*'Input'!B$384*'Input'!$E$60</f>
        <v>0</v>
      </c>
      <c r="C81" s="42">
        <f>C66*'Input'!C$384*'Input'!$E$60</f>
        <v>0</v>
      </c>
      <c r="D81" s="42">
        <f>D66*'Input'!D$384*'Input'!$E$60</f>
        <v>0</v>
      </c>
      <c r="E81" s="42">
        <f>E66*'Input'!E$384*'Input'!$E$60</f>
        <v>0</v>
      </c>
      <c r="F81" s="42">
        <f>F66*'Input'!F$384*'Input'!$E$60</f>
        <v>0</v>
      </c>
      <c r="G81" s="42">
        <f>G66*'Input'!G$384*'Input'!$E$60</f>
        <v>0</v>
      </c>
      <c r="H81" s="42">
        <f>H66*'Input'!H$384*'Input'!$E$60</f>
        <v>0</v>
      </c>
      <c r="I81" s="42">
        <f>I66*'Input'!I$384*'Input'!$E$60</f>
        <v>0</v>
      </c>
      <c r="J81" s="42">
        <f>J66*'Input'!J$384*'Input'!$E$60</f>
        <v>0</v>
      </c>
      <c r="K81" s="42">
        <f>K66*'Input'!B$384*'Input'!$E$60</f>
        <v>0</v>
      </c>
      <c r="L81" s="42">
        <f>L66*'Input'!C$384*'Input'!$E$60</f>
        <v>0</v>
      </c>
      <c r="M81" s="42">
        <f>M66*'Input'!D$384*'Input'!$E$60</f>
        <v>0</v>
      </c>
      <c r="N81" s="42">
        <f>N66*'Input'!E$384*'Input'!$E$60</f>
        <v>0</v>
      </c>
      <c r="O81" s="42">
        <f>O66*'Input'!F$384*'Input'!$E$60</f>
        <v>0</v>
      </c>
      <c r="P81" s="42">
        <f>P66*'Input'!G$384*'Input'!$E$60</f>
        <v>0</v>
      </c>
      <c r="Q81" s="42">
        <f>Q66*'Input'!H$384*'Input'!$E$60</f>
        <v>0</v>
      </c>
      <c r="R81" s="42">
        <f>R66*'Input'!I$384*'Input'!$E$60</f>
        <v>0</v>
      </c>
      <c r="S81" s="42">
        <f>S66*'Input'!J$384*'Input'!$E$60</f>
        <v>0</v>
      </c>
      <c r="T81" s="17"/>
    </row>
    <row r="82" spans="1:20">
      <c r="A82" s="4" t="s">
        <v>214</v>
      </c>
      <c r="B82" s="42">
        <f>B67*'Input'!B$384*'Input'!$E$60</f>
        <v>0</v>
      </c>
      <c r="C82" s="42">
        <f>C67*'Input'!C$384*'Input'!$E$60</f>
        <v>0</v>
      </c>
      <c r="D82" s="42">
        <f>D67*'Input'!D$384*'Input'!$E$60</f>
        <v>0</v>
      </c>
      <c r="E82" s="42">
        <f>E67*'Input'!E$384*'Input'!$E$60</f>
        <v>0</v>
      </c>
      <c r="F82" s="42">
        <f>F67*'Input'!F$384*'Input'!$E$60</f>
        <v>0</v>
      </c>
      <c r="G82" s="42">
        <f>G67*'Input'!G$384*'Input'!$E$60</f>
        <v>0</v>
      </c>
      <c r="H82" s="42">
        <f>H67*'Input'!H$384*'Input'!$E$60</f>
        <v>0</v>
      </c>
      <c r="I82" s="42">
        <f>I67*'Input'!I$384*'Input'!$E$60</f>
        <v>0</v>
      </c>
      <c r="J82" s="42">
        <f>J67*'Input'!J$384*'Input'!$E$60</f>
        <v>0</v>
      </c>
      <c r="K82" s="42">
        <f>K67*'Input'!B$384*'Input'!$E$60</f>
        <v>0</v>
      </c>
      <c r="L82" s="42">
        <f>L67*'Input'!C$384*'Input'!$E$60</f>
        <v>0</v>
      </c>
      <c r="M82" s="42">
        <f>M67*'Input'!D$384*'Input'!$E$60</f>
        <v>0</v>
      </c>
      <c r="N82" s="42">
        <f>N67*'Input'!E$384*'Input'!$E$60</f>
        <v>0</v>
      </c>
      <c r="O82" s="42">
        <f>O67*'Input'!F$384*'Input'!$E$60</f>
        <v>0</v>
      </c>
      <c r="P82" s="42">
        <f>P67*'Input'!G$384*'Input'!$E$60</f>
        <v>0</v>
      </c>
      <c r="Q82" s="42">
        <f>Q67*'Input'!H$384*'Input'!$E$60</f>
        <v>0</v>
      </c>
      <c r="R82" s="42">
        <f>R67*'Input'!I$384*'Input'!$E$60</f>
        <v>0</v>
      </c>
      <c r="S82" s="42">
        <f>S67*'Input'!J$384*'Input'!$E$60</f>
        <v>0</v>
      </c>
      <c r="T82" s="17"/>
    </row>
  </sheetData>
  <sheetProtection sheet="1" objects="1" scenarios="1"/>
  <hyperlinks>
    <hyperlink ref="A17" location="'Standing'!B51" display="x1 = 3203. Yardstick components p/kWh (taking account of standing charges)"/>
    <hyperlink ref="A27" location="'Reactive'!B20" display="x1 = 3402. Standard components p/kWh for reactive power (absolute value)"/>
    <hyperlink ref="A28" location="'Input'!B383" display="x2 = 1092. Average kVAr by kVA, by network level"/>
    <hyperlink ref="A29" location="'Input'!E59" display="x3 = 1010. Power factor for all flows in the network model (in Financial and general assumptions)"/>
    <hyperlink ref="A39" location="'Loads'!B45" display="x1 = 2502. Load coefficient"/>
    <hyperlink ref="A52" location="'Yard'!B10" display="x1 = 3101. Unit cost at each level, £/kW/year (relative to system simultaneous maximum load)"/>
    <hyperlink ref="A53" location="'Reactive'!B42" display="x2 = 3404. Absolute value of load coefficient (kW peak / average kW)"/>
    <hyperlink ref="A54" location="'LAFs'!I13" display="x3 = 2201. Loss adjustment factor to transmission (in Loss adjustment factors to transmission)"/>
    <hyperlink ref="A55" location="'LAFs'!B82" display="x4 = 2204. Loss adjustment factor to transmission for each network level"/>
    <hyperlink ref="A56" location="'Contrib'!B105" display="x5 = 3004. Proportion of annual charge covered by contributions (for all charging levels)"/>
    <hyperlink ref="A57" location="'Reactive'!B7" display="x6 = 3401. Network use factors for generator reactive unit charges"/>
    <hyperlink ref="A58" location="'Input'!F59" display="x7 = 1010. Days in the charging year (in Financial and general assumptions)"/>
    <hyperlink ref="A71" location="'Reactive'!B61" display="x1 = 3405. Pay-as-you-go components p/kWh for reactive power (absolute value)"/>
    <hyperlink ref="A72" location="'Input'!B383" display="x2 = 1092. Average kVAr by kVA, by network level"/>
    <hyperlink ref="A73" location="'Input'!E59" display="x3 = 1010. Power factor for all flows in the network model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4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4" ht="21" customHeight="1">
      <c r="A1" s="1">
        <f>"Aggregation for "&amp;'Input'!B7&amp;" in "&amp;'Input'!C7&amp;" ("&amp;'Input'!D7&amp;")"</f>
        <v>0</v>
      </c>
    </row>
    <row r="2" spans="1:24">
      <c r="A2" s="3" t="s">
        <v>1574</v>
      </c>
    </row>
    <row r="4" spans="1:24" ht="21" customHeight="1">
      <c r="A4" s="1" t="s">
        <v>1575</v>
      </c>
    </row>
    <row r="5" spans="1:24">
      <c r="A5" s="3" t="s">
        <v>546</v>
      </c>
    </row>
    <row r="6" spans="1:24">
      <c r="A6" s="31" t="s">
        <v>1576</v>
      </c>
    </row>
    <row r="7" spans="1:24">
      <c r="A7" s="31" t="s">
        <v>1577</v>
      </c>
    </row>
    <row r="8" spans="1:24">
      <c r="A8" s="31" t="s">
        <v>1578</v>
      </c>
    </row>
    <row r="9" spans="1:24">
      <c r="A9" s="31" t="s">
        <v>1579</v>
      </c>
    </row>
    <row r="10" spans="1:24">
      <c r="A10" s="31" t="s">
        <v>1580</v>
      </c>
    </row>
    <row r="11" spans="1:24">
      <c r="A11" s="31" t="s">
        <v>1581</v>
      </c>
    </row>
    <row r="12" spans="1:24">
      <c r="A12" s="3" t="s">
        <v>905</v>
      </c>
    </row>
    <row r="14" spans="1:24">
      <c r="B14" s="15" t="s">
        <v>153</v>
      </c>
      <c r="C14" s="15" t="s">
        <v>330</v>
      </c>
      <c r="D14" s="15" t="s">
        <v>331</v>
      </c>
      <c r="E14" s="15" t="s">
        <v>332</v>
      </c>
      <c r="F14" s="15" t="s">
        <v>333</v>
      </c>
      <c r="G14" s="15" t="s">
        <v>334</v>
      </c>
      <c r="H14" s="15" t="s">
        <v>335</v>
      </c>
      <c r="I14" s="15" t="s">
        <v>336</v>
      </c>
      <c r="J14" s="15" t="s">
        <v>337</v>
      </c>
      <c r="K14" s="15" t="s">
        <v>978</v>
      </c>
      <c r="L14" s="15" t="s">
        <v>990</v>
      </c>
      <c r="M14" s="15" t="s">
        <v>318</v>
      </c>
      <c r="N14" s="15" t="s">
        <v>1395</v>
      </c>
      <c r="O14" s="15" t="s">
        <v>1396</v>
      </c>
      <c r="P14" s="15" t="s">
        <v>1397</v>
      </c>
      <c r="Q14" s="15" t="s">
        <v>1398</v>
      </c>
      <c r="R14" s="15" t="s">
        <v>1399</v>
      </c>
      <c r="S14" s="15" t="s">
        <v>1400</v>
      </c>
      <c r="T14" s="15" t="s">
        <v>1401</v>
      </c>
      <c r="U14" s="15" t="s">
        <v>1402</v>
      </c>
      <c r="V14" s="15" t="s">
        <v>1403</v>
      </c>
      <c r="W14" s="15" t="s">
        <v>1404</v>
      </c>
    </row>
    <row r="15" spans="1:24">
      <c r="A15" s="4" t="s">
        <v>185</v>
      </c>
      <c r="B15" s="43">
        <f>'Standing'!$B$79</f>
        <v>0</v>
      </c>
      <c r="C15" s="43">
        <f>'Standing'!$C$79</f>
        <v>0</v>
      </c>
      <c r="D15" s="43">
        <f>'Standing'!$D$79</f>
        <v>0</v>
      </c>
      <c r="E15" s="43">
        <f>'Standing'!$E$79</f>
        <v>0</v>
      </c>
      <c r="F15" s="43">
        <f>'Standing'!$F$79</f>
        <v>0</v>
      </c>
      <c r="G15" s="43">
        <f>'Standing'!$G$79</f>
        <v>0</v>
      </c>
      <c r="H15" s="43">
        <f>'Standing'!$H$79</f>
        <v>0</v>
      </c>
      <c r="I15" s="43">
        <f>'Standing'!$I$79</f>
        <v>0</v>
      </c>
      <c r="J15" s="43">
        <f>'Standing'!$J$79</f>
        <v>0</v>
      </c>
      <c r="K15" s="10"/>
      <c r="L15" s="10"/>
      <c r="M15" s="43">
        <f>'Standing'!$K$79</f>
        <v>0</v>
      </c>
      <c r="N15" s="43">
        <f>'Standing'!$L$79</f>
        <v>0</v>
      </c>
      <c r="O15" s="43">
        <f>'Standing'!$M$79</f>
        <v>0</v>
      </c>
      <c r="P15" s="43">
        <f>'Standing'!$N$79</f>
        <v>0</v>
      </c>
      <c r="Q15" s="43">
        <f>'Standing'!$O$79</f>
        <v>0</v>
      </c>
      <c r="R15" s="43">
        <f>'Standing'!$P$79</f>
        <v>0</v>
      </c>
      <c r="S15" s="43">
        <f>'Standing'!$Q$79</f>
        <v>0</v>
      </c>
      <c r="T15" s="43">
        <f>'Standing'!$R$79</f>
        <v>0</v>
      </c>
      <c r="U15" s="43">
        <f>'Standing'!$S$79</f>
        <v>0</v>
      </c>
      <c r="V15" s="10"/>
      <c r="W15" s="10"/>
      <c r="X15" s="17"/>
    </row>
    <row r="16" spans="1:24">
      <c r="A16" s="4" t="s">
        <v>186</v>
      </c>
      <c r="B16" s="43">
        <f>'Standing'!$B$80</f>
        <v>0</v>
      </c>
      <c r="C16" s="43">
        <f>'Standing'!$C$80</f>
        <v>0</v>
      </c>
      <c r="D16" s="43">
        <f>'Standing'!$D$80</f>
        <v>0</v>
      </c>
      <c r="E16" s="43">
        <f>'Standing'!$E$80</f>
        <v>0</v>
      </c>
      <c r="F16" s="43">
        <f>'Standing'!$F$80</f>
        <v>0</v>
      </c>
      <c r="G16" s="43">
        <f>'Standing'!$G$80</f>
        <v>0</v>
      </c>
      <c r="H16" s="43">
        <f>'Standing'!$H$80</f>
        <v>0</v>
      </c>
      <c r="I16" s="43">
        <f>'Standing'!$I$80</f>
        <v>0</v>
      </c>
      <c r="J16" s="43">
        <f>'Standing'!$J$80</f>
        <v>0</v>
      </c>
      <c r="K16" s="10"/>
      <c r="L16" s="10"/>
      <c r="M16" s="43">
        <f>'Standing'!$K$80</f>
        <v>0</v>
      </c>
      <c r="N16" s="43">
        <f>'Standing'!$L$80</f>
        <v>0</v>
      </c>
      <c r="O16" s="43">
        <f>'Standing'!$M$80</f>
        <v>0</v>
      </c>
      <c r="P16" s="43">
        <f>'Standing'!$N$80</f>
        <v>0</v>
      </c>
      <c r="Q16" s="43">
        <f>'Standing'!$O$80</f>
        <v>0</v>
      </c>
      <c r="R16" s="43">
        <f>'Standing'!$P$80</f>
        <v>0</v>
      </c>
      <c r="S16" s="43">
        <f>'Standing'!$Q$80</f>
        <v>0</v>
      </c>
      <c r="T16" s="43">
        <f>'Standing'!$R$80</f>
        <v>0</v>
      </c>
      <c r="U16" s="43">
        <f>'Standing'!$S$80</f>
        <v>0</v>
      </c>
      <c r="V16" s="10"/>
      <c r="W16" s="10"/>
      <c r="X16" s="17"/>
    </row>
    <row r="17" spans="1:24">
      <c r="A17" s="4" t="s">
        <v>223</v>
      </c>
      <c r="B17" s="43">
        <f>'Standing'!$B$81</f>
        <v>0</v>
      </c>
      <c r="C17" s="43">
        <f>'Standing'!$C$81</f>
        <v>0</v>
      </c>
      <c r="D17" s="43">
        <f>'Standing'!$D$81</f>
        <v>0</v>
      </c>
      <c r="E17" s="43">
        <f>'Standing'!$E$81</f>
        <v>0</v>
      </c>
      <c r="F17" s="43">
        <f>'Standing'!$F$81</f>
        <v>0</v>
      </c>
      <c r="G17" s="43">
        <f>'Standing'!$G$81</f>
        <v>0</v>
      </c>
      <c r="H17" s="43">
        <f>'Standing'!$H$81</f>
        <v>0</v>
      </c>
      <c r="I17" s="43">
        <f>'Standing'!$I$81</f>
        <v>0</v>
      </c>
      <c r="J17" s="43">
        <f>'Standing'!$J$81</f>
        <v>0</v>
      </c>
      <c r="K17" s="10"/>
      <c r="L17" s="10"/>
      <c r="M17" s="43">
        <f>'Standing'!$K$81</f>
        <v>0</v>
      </c>
      <c r="N17" s="43">
        <f>'Standing'!$L$81</f>
        <v>0</v>
      </c>
      <c r="O17" s="43">
        <f>'Standing'!$M$81</f>
        <v>0</v>
      </c>
      <c r="P17" s="43">
        <f>'Standing'!$N$81</f>
        <v>0</v>
      </c>
      <c r="Q17" s="43">
        <f>'Standing'!$O$81</f>
        <v>0</v>
      </c>
      <c r="R17" s="43">
        <f>'Standing'!$P$81</f>
        <v>0</v>
      </c>
      <c r="S17" s="43">
        <f>'Standing'!$Q$81</f>
        <v>0</v>
      </c>
      <c r="T17" s="43">
        <f>'Standing'!$R$81</f>
        <v>0</v>
      </c>
      <c r="U17" s="43">
        <f>'Standing'!$S$81</f>
        <v>0</v>
      </c>
      <c r="V17" s="10"/>
      <c r="W17" s="10"/>
      <c r="X17" s="17"/>
    </row>
    <row r="18" spans="1:24">
      <c r="A18" s="4" t="s">
        <v>187</v>
      </c>
      <c r="B18" s="43">
        <f>'Standing'!$B$82</f>
        <v>0</v>
      </c>
      <c r="C18" s="43">
        <f>'Standing'!$C$82</f>
        <v>0</v>
      </c>
      <c r="D18" s="43">
        <f>'Standing'!$D$82</f>
        <v>0</v>
      </c>
      <c r="E18" s="43">
        <f>'Standing'!$E$82</f>
        <v>0</v>
      </c>
      <c r="F18" s="43">
        <f>'Standing'!$F$82</f>
        <v>0</v>
      </c>
      <c r="G18" s="43">
        <f>'Standing'!$G$82</f>
        <v>0</v>
      </c>
      <c r="H18" s="43">
        <f>'Standing'!$H$82</f>
        <v>0</v>
      </c>
      <c r="I18" s="43">
        <f>'Standing'!$I$82</f>
        <v>0</v>
      </c>
      <c r="J18" s="43">
        <f>'Standing'!$J$82</f>
        <v>0</v>
      </c>
      <c r="K18" s="10"/>
      <c r="L18" s="10"/>
      <c r="M18" s="43">
        <f>'Standing'!$K$82</f>
        <v>0</v>
      </c>
      <c r="N18" s="43">
        <f>'Standing'!$L$82</f>
        <v>0</v>
      </c>
      <c r="O18" s="43">
        <f>'Standing'!$M$82</f>
        <v>0</v>
      </c>
      <c r="P18" s="43">
        <f>'Standing'!$N$82</f>
        <v>0</v>
      </c>
      <c r="Q18" s="43">
        <f>'Standing'!$O$82</f>
        <v>0</v>
      </c>
      <c r="R18" s="43">
        <f>'Standing'!$P$82</f>
        <v>0</v>
      </c>
      <c r="S18" s="43">
        <f>'Standing'!$Q$82</f>
        <v>0</v>
      </c>
      <c r="T18" s="43">
        <f>'Standing'!$R$82</f>
        <v>0</v>
      </c>
      <c r="U18" s="43">
        <f>'Standing'!$S$82</f>
        <v>0</v>
      </c>
      <c r="V18" s="10"/>
      <c r="W18" s="10"/>
      <c r="X18" s="17"/>
    </row>
    <row r="19" spans="1:24">
      <c r="A19" s="4" t="s">
        <v>188</v>
      </c>
      <c r="B19" s="43">
        <f>'Standing'!$B$83</f>
        <v>0</v>
      </c>
      <c r="C19" s="43">
        <f>'Standing'!$C$83</f>
        <v>0</v>
      </c>
      <c r="D19" s="43">
        <f>'Standing'!$D$83</f>
        <v>0</v>
      </c>
      <c r="E19" s="43">
        <f>'Standing'!$E$83</f>
        <v>0</v>
      </c>
      <c r="F19" s="43">
        <f>'Standing'!$F$83</f>
        <v>0</v>
      </c>
      <c r="G19" s="43">
        <f>'Standing'!$G$83</f>
        <v>0</v>
      </c>
      <c r="H19" s="43">
        <f>'Standing'!$H$83</f>
        <v>0</v>
      </c>
      <c r="I19" s="43">
        <f>'Standing'!$I$83</f>
        <v>0</v>
      </c>
      <c r="J19" s="43">
        <f>'Standing'!$J$83</f>
        <v>0</v>
      </c>
      <c r="K19" s="10"/>
      <c r="L19" s="10"/>
      <c r="M19" s="43">
        <f>'Standing'!$K$83</f>
        <v>0</v>
      </c>
      <c r="N19" s="43">
        <f>'Standing'!$L$83</f>
        <v>0</v>
      </c>
      <c r="O19" s="43">
        <f>'Standing'!$M$83</f>
        <v>0</v>
      </c>
      <c r="P19" s="43">
        <f>'Standing'!$N$83</f>
        <v>0</v>
      </c>
      <c r="Q19" s="43">
        <f>'Standing'!$O$83</f>
        <v>0</v>
      </c>
      <c r="R19" s="43">
        <f>'Standing'!$P$83</f>
        <v>0</v>
      </c>
      <c r="S19" s="43">
        <f>'Standing'!$Q$83</f>
        <v>0</v>
      </c>
      <c r="T19" s="43">
        <f>'Standing'!$R$83</f>
        <v>0</v>
      </c>
      <c r="U19" s="43">
        <f>'Standing'!$S$83</f>
        <v>0</v>
      </c>
      <c r="V19" s="10"/>
      <c r="W19" s="10"/>
      <c r="X19" s="17"/>
    </row>
    <row r="20" spans="1:24">
      <c r="A20" s="4" t="s">
        <v>224</v>
      </c>
      <c r="B20" s="43">
        <f>'Standing'!$B$84</f>
        <v>0</v>
      </c>
      <c r="C20" s="43">
        <f>'Standing'!$C$84</f>
        <v>0</v>
      </c>
      <c r="D20" s="43">
        <f>'Standing'!$D$84</f>
        <v>0</v>
      </c>
      <c r="E20" s="43">
        <f>'Standing'!$E$84</f>
        <v>0</v>
      </c>
      <c r="F20" s="43">
        <f>'Standing'!$F$84</f>
        <v>0</v>
      </c>
      <c r="G20" s="43">
        <f>'Standing'!$G$84</f>
        <v>0</v>
      </c>
      <c r="H20" s="43">
        <f>'Standing'!$H$84</f>
        <v>0</v>
      </c>
      <c r="I20" s="43">
        <f>'Standing'!$I$84</f>
        <v>0</v>
      </c>
      <c r="J20" s="43">
        <f>'Standing'!$J$84</f>
        <v>0</v>
      </c>
      <c r="K20" s="10"/>
      <c r="L20" s="10"/>
      <c r="M20" s="43">
        <f>'Standing'!$K$84</f>
        <v>0</v>
      </c>
      <c r="N20" s="43">
        <f>'Standing'!$L$84</f>
        <v>0</v>
      </c>
      <c r="O20" s="43">
        <f>'Standing'!$M$84</f>
        <v>0</v>
      </c>
      <c r="P20" s="43">
        <f>'Standing'!$N$84</f>
        <v>0</v>
      </c>
      <c r="Q20" s="43">
        <f>'Standing'!$O$84</f>
        <v>0</v>
      </c>
      <c r="R20" s="43">
        <f>'Standing'!$P$84</f>
        <v>0</v>
      </c>
      <c r="S20" s="43">
        <f>'Standing'!$Q$84</f>
        <v>0</v>
      </c>
      <c r="T20" s="43">
        <f>'Standing'!$R$84</f>
        <v>0</v>
      </c>
      <c r="U20" s="43">
        <f>'Standing'!$S$84</f>
        <v>0</v>
      </c>
      <c r="V20" s="10"/>
      <c r="W20" s="10"/>
      <c r="X20" s="17"/>
    </row>
    <row r="21" spans="1:24">
      <c r="A21" s="4" t="s">
        <v>189</v>
      </c>
      <c r="B21" s="43">
        <f>'Standing'!$B$85</f>
        <v>0</v>
      </c>
      <c r="C21" s="43">
        <f>'Standing'!$C$85</f>
        <v>0</v>
      </c>
      <c r="D21" s="43">
        <f>'Standing'!$D$85</f>
        <v>0</v>
      </c>
      <c r="E21" s="43">
        <f>'Standing'!$E$85</f>
        <v>0</v>
      </c>
      <c r="F21" s="43">
        <f>'Standing'!$F$85</f>
        <v>0</v>
      </c>
      <c r="G21" s="43">
        <f>'Standing'!$G$85</f>
        <v>0</v>
      </c>
      <c r="H21" s="43">
        <f>'Standing'!$H$85</f>
        <v>0</v>
      </c>
      <c r="I21" s="43">
        <f>'Standing'!$I$85</f>
        <v>0</v>
      </c>
      <c r="J21" s="43">
        <f>'Standing'!$J$85</f>
        <v>0</v>
      </c>
      <c r="K21" s="10"/>
      <c r="L21" s="10"/>
      <c r="M21" s="43">
        <f>'Standing'!$K$85</f>
        <v>0</v>
      </c>
      <c r="N21" s="43">
        <f>'Standing'!$L$85</f>
        <v>0</v>
      </c>
      <c r="O21" s="43">
        <f>'Standing'!$M$85</f>
        <v>0</v>
      </c>
      <c r="P21" s="43">
        <f>'Standing'!$N$85</f>
        <v>0</v>
      </c>
      <c r="Q21" s="43">
        <f>'Standing'!$O$85</f>
        <v>0</v>
      </c>
      <c r="R21" s="43">
        <f>'Standing'!$P$85</f>
        <v>0</v>
      </c>
      <c r="S21" s="43">
        <f>'Standing'!$Q$85</f>
        <v>0</v>
      </c>
      <c r="T21" s="43">
        <f>'Standing'!$R$85</f>
        <v>0</v>
      </c>
      <c r="U21" s="43">
        <f>'Standing'!$S$85</f>
        <v>0</v>
      </c>
      <c r="V21" s="10"/>
      <c r="W21" s="10"/>
      <c r="X21" s="17"/>
    </row>
    <row r="22" spans="1:24">
      <c r="A22" s="4" t="s">
        <v>190</v>
      </c>
      <c r="B22" s="43">
        <f>'Standing'!$B$86</f>
        <v>0</v>
      </c>
      <c r="C22" s="43">
        <f>'Standing'!$C$86</f>
        <v>0</v>
      </c>
      <c r="D22" s="43">
        <f>'Standing'!$D$86</f>
        <v>0</v>
      </c>
      <c r="E22" s="43">
        <f>'Standing'!$E$86</f>
        <v>0</v>
      </c>
      <c r="F22" s="43">
        <f>'Standing'!$F$86</f>
        <v>0</v>
      </c>
      <c r="G22" s="43">
        <f>'Standing'!$G$86</f>
        <v>0</v>
      </c>
      <c r="H22" s="43">
        <f>'Standing'!$H$86</f>
        <v>0</v>
      </c>
      <c r="I22" s="43">
        <f>'Standing'!$I$86</f>
        <v>0</v>
      </c>
      <c r="J22" s="43">
        <f>'Standing'!$J$86</f>
        <v>0</v>
      </c>
      <c r="K22" s="10"/>
      <c r="L22" s="10"/>
      <c r="M22" s="43">
        <f>'Standing'!$K$86</f>
        <v>0</v>
      </c>
      <c r="N22" s="43">
        <f>'Standing'!$L$86</f>
        <v>0</v>
      </c>
      <c r="O22" s="43">
        <f>'Standing'!$M$86</f>
        <v>0</v>
      </c>
      <c r="P22" s="43">
        <f>'Standing'!$N$86</f>
        <v>0</v>
      </c>
      <c r="Q22" s="43">
        <f>'Standing'!$O$86</f>
        <v>0</v>
      </c>
      <c r="R22" s="43">
        <f>'Standing'!$P$86</f>
        <v>0</v>
      </c>
      <c r="S22" s="43">
        <f>'Standing'!$Q$86</f>
        <v>0</v>
      </c>
      <c r="T22" s="43">
        <f>'Standing'!$R$86</f>
        <v>0</v>
      </c>
      <c r="U22" s="43">
        <f>'Standing'!$S$86</f>
        <v>0</v>
      </c>
      <c r="V22" s="10"/>
      <c r="W22" s="10"/>
      <c r="X22" s="17"/>
    </row>
    <row r="23" spans="1:24">
      <c r="A23" s="4" t="s">
        <v>210</v>
      </c>
      <c r="B23" s="43">
        <f>'Standing'!$B$87</f>
        <v>0</v>
      </c>
      <c r="C23" s="43">
        <f>'Standing'!$C$87</f>
        <v>0</v>
      </c>
      <c r="D23" s="43">
        <f>'Standing'!$D$87</f>
        <v>0</v>
      </c>
      <c r="E23" s="43">
        <f>'Standing'!$E$87</f>
        <v>0</v>
      </c>
      <c r="F23" s="43">
        <f>'Standing'!$F$87</f>
        <v>0</v>
      </c>
      <c r="G23" s="43">
        <f>'Standing'!$G$87</f>
        <v>0</v>
      </c>
      <c r="H23" s="43">
        <f>'Standing'!$H$87</f>
        <v>0</v>
      </c>
      <c r="I23" s="43">
        <f>'Standing'!$I$87</f>
        <v>0</v>
      </c>
      <c r="J23" s="43">
        <f>'Standing'!$J$87</f>
        <v>0</v>
      </c>
      <c r="K23" s="10"/>
      <c r="L23" s="10"/>
      <c r="M23" s="43">
        <f>'Standing'!$K$87</f>
        <v>0</v>
      </c>
      <c r="N23" s="43">
        <f>'Standing'!$L$87</f>
        <v>0</v>
      </c>
      <c r="O23" s="43">
        <f>'Standing'!$M$87</f>
        <v>0</v>
      </c>
      <c r="P23" s="43">
        <f>'Standing'!$N$87</f>
        <v>0</v>
      </c>
      <c r="Q23" s="43">
        <f>'Standing'!$O$87</f>
        <v>0</v>
      </c>
      <c r="R23" s="43">
        <f>'Standing'!$P$87</f>
        <v>0</v>
      </c>
      <c r="S23" s="43">
        <f>'Standing'!$Q$87</f>
        <v>0</v>
      </c>
      <c r="T23" s="43">
        <f>'Standing'!$R$87</f>
        <v>0</v>
      </c>
      <c r="U23" s="43">
        <f>'Standing'!$S$87</f>
        <v>0</v>
      </c>
      <c r="V23" s="10"/>
      <c r="W23" s="10"/>
      <c r="X23" s="17"/>
    </row>
    <row r="24" spans="1:24">
      <c r="A24" s="4" t="s">
        <v>191</v>
      </c>
      <c r="B24" s="43">
        <f>'Standing'!$B$88</f>
        <v>0</v>
      </c>
      <c r="C24" s="43">
        <f>'Standing'!$C$88</f>
        <v>0</v>
      </c>
      <c r="D24" s="43">
        <f>'Standing'!$D$88</f>
        <v>0</v>
      </c>
      <c r="E24" s="43">
        <f>'Standing'!$E$88</f>
        <v>0</v>
      </c>
      <c r="F24" s="43">
        <f>'Standing'!$F$88</f>
        <v>0</v>
      </c>
      <c r="G24" s="43">
        <f>'Standing'!$G$88</f>
        <v>0</v>
      </c>
      <c r="H24" s="43">
        <f>'Standing'!$H$88</f>
        <v>0</v>
      </c>
      <c r="I24" s="43">
        <f>'Standing'!$I$88</f>
        <v>0</v>
      </c>
      <c r="J24" s="43">
        <f>'Standing'!$J$88</f>
        <v>0</v>
      </c>
      <c r="K24" s="10"/>
      <c r="L24" s="10"/>
      <c r="M24" s="43">
        <f>'Standing'!$K$88</f>
        <v>0</v>
      </c>
      <c r="N24" s="43">
        <f>'Standing'!$L$88</f>
        <v>0</v>
      </c>
      <c r="O24" s="43">
        <f>'Standing'!$M$88</f>
        <v>0</v>
      </c>
      <c r="P24" s="43">
        <f>'Standing'!$N$88</f>
        <v>0</v>
      </c>
      <c r="Q24" s="43">
        <f>'Standing'!$O$88</f>
        <v>0</v>
      </c>
      <c r="R24" s="43">
        <f>'Standing'!$P$88</f>
        <v>0</v>
      </c>
      <c r="S24" s="43">
        <f>'Standing'!$Q$88</f>
        <v>0</v>
      </c>
      <c r="T24" s="43">
        <f>'Standing'!$R$88</f>
        <v>0</v>
      </c>
      <c r="U24" s="43">
        <f>'Standing'!$S$88</f>
        <v>0</v>
      </c>
      <c r="V24" s="10"/>
      <c r="W24" s="10"/>
      <c r="X24" s="17"/>
    </row>
    <row r="25" spans="1:24">
      <c r="A25" s="4" t="s">
        <v>192</v>
      </c>
      <c r="B25" s="43">
        <f>'Standing'!$B$89</f>
        <v>0</v>
      </c>
      <c r="C25" s="43">
        <f>'Standing'!$C$89</f>
        <v>0</v>
      </c>
      <c r="D25" s="43">
        <f>'Standing'!$D$89</f>
        <v>0</v>
      </c>
      <c r="E25" s="43">
        <f>'Standing'!$E$89</f>
        <v>0</v>
      </c>
      <c r="F25" s="43">
        <f>'Standing'!$F$89</f>
        <v>0</v>
      </c>
      <c r="G25" s="43">
        <f>'Standing'!$G$89</f>
        <v>0</v>
      </c>
      <c r="H25" s="43">
        <f>'Standing'!$H$89</f>
        <v>0</v>
      </c>
      <c r="I25" s="43">
        <f>'Standing'!$I$89</f>
        <v>0</v>
      </c>
      <c r="J25" s="43">
        <f>'Standing'!$J$89</f>
        <v>0</v>
      </c>
      <c r="K25" s="10"/>
      <c r="L25" s="10"/>
      <c r="M25" s="43">
        <f>'Standing'!$K$89</f>
        <v>0</v>
      </c>
      <c r="N25" s="43">
        <f>'Standing'!$L$89</f>
        <v>0</v>
      </c>
      <c r="O25" s="43">
        <f>'Standing'!$M$89</f>
        <v>0</v>
      </c>
      <c r="P25" s="43">
        <f>'Standing'!$N$89</f>
        <v>0</v>
      </c>
      <c r="Q25" s="43">
        <f>'Standing'!$O$89</f>
        <v>0</v>
      </c>
      <c r="R25" s="43">
        <f>'Standing'!$P$89</f>
        <v>0</v>
      </c>
      <c r="S25" s="43">
        <f>'Standing'!$Q$89</f>
        <v>0</v>
      </c>
      <c r="T25" s="43">
        <f>'Standing'!$R$89</f>
        <v>0</v>
      </c>
      <c r="U25" s="43">
        <f>'Standing'!$S$89</f>
        <v>0</v>
      </c>
      <c r="V25" s="10"/>
      <c r="W25" s="10"/>
      <c r="X25" s="17"/>
    </row>
    <row r="26" spans="1:24">
      <c r="A26" s="4" t="s">
        <v>193</v>
      </c>
      <c r="B26" s="43">
        <f>'Standing'!$B$90</f>
        <v>0</v>
      </c>
      <c r="C26" s="43">
        <f>'Standing'!$C$90</f>
        <v>0</v>
      </c>
      <c r="D26" s="43">
        <f>'Standing'!$D$90</f>
        <v>0</v>
      </c>
      <c r="E26" s="43">
        <f>'Standing'!$E$90</f>
        <v>0</v>
      </c>
      <c r="F26" s="43">
        <f>'Standing'!$F$90</f>
        <v>0</v>
      </c>
      <c r="G26" s="43">
        <f>'Standing'!$G$90</f>
        <v>0</v>
      </c>
      <c r="H26" s="43">
        <f>'Standing'!$H$90</f>
        <v>0</v>
      </c>
      <c r="I26" s="43">
        <f>'Standing'!$I$90</f>
        <v>0</v>
      </c>
      <c r="J26" s="43">
        <f>'Standing'!$J$90</f>
        <v>0</v>
      </c>
      <c r="K26" s="10"/>
      <c r="L26" s="10"/>
      <c r="M26" s="43">
        <f>'Standing'!$K$90</f>
        <v>0</v>
      </c>
      <c r="N26" s="43">
        <f>'Standing'!$L$90</f>
        <v>0</v>
      </c>
      <c r="O26" s="43">
        <f>'Standing'!$M$90</f>
        <v>0</v>
      </c>
      <c r="P26" s="43">
        <f>'Standing'!$N$90</f>
        <v>0</v>
      </c>
      <c r="Q26" s="43">
        <f>'Standing'!$O$90</f>
        <v>0</v>
      </c>
      <c r="R26" s="43">
        <f>'Standing'!$P$90</f>
        <v>0</v>
      </c>
      <c r="S26" s="43">
        <f>'Standing'!$Q$90</f>
        <v>0</v>
      </c>
      <c r="T26" s="43">
        <f>'Standing'!$R$90</f>
        <v>0</v>
      </c>
      <c r="U26" s="43">
        <f>'Standing'!$S$90</f>
        <v>0</v>
      </c>
      <c r="V26" s="10"/>
      <c r="W26" s="10"/>
      <c r="X26" s="17"/>
    </row>
    <row r="27" spans="1:24">
      <c r="A27" s="4" t="s">
        <v>194</v>
      </c>
      <c r="B27" s="43">
        <f>'Standing'!$B$91</f>
        <v>0</v>
      </c>
      <c r="C27" s="43">
        <f>'Standing'!$C$91</f>
        <v>0</v>
      </c>
      <c r="D27" s="43">
        <f>'Standing'!$D$91</f>
        <v>0</v>
      </c>
      <c r="E27" s="43">
        <f>'Standing'!$E$91</f>
        <v>0</v>
      </c>
      <c r="F27" s="43">
        <f>'Standing'!$F$91</f>
        <v>0</v>
      </c>
      <c r="G27" s="43">
        <f>'Standing'!$G$91</f>
        <v>0</v>
      </c>
      <c r="H27" s="43">
        <f>'Standing'!$H$91</f>
        <v>0</v>
      </c>
      <c r="I27" s="43">
        <f>'Standing'!$I$91</f>
        <v>0</v>
      </c>
      <c r="J27" s="43">
        <f>'Standing'!$J$91</f>
        <v>0</v>
      </c>
      <c r="K27" s="10"/>
      <c r="L27" s="10"/>
      <c r="M27" s="43">
        <f>'Standing'!$K$91</f>
        <v>0</v>
      </c>
      <c r="N27" s="43">
        <f>'Standing'!$L$91</f>
        <v>0</v>
      </c>
      <c r="O27" s="43">
        <f>'Standing'!$M$91</f>
        <v>0</v>
      </c>
      <c r="P27" s="43">
        <f>'Standing'!$N$91</f>
        <v>0</v>
      </c>
      <c r="Q27" s="43">
        <f>'Standing'!$O$91</f>
        <v>0</v>
      </c>
      <c r="R27" s="43">
        <f>'Standing'!$P$91</f>
        <v>0</v>
      </c>
      <c r="S27" s="43">
        <f>'Standing'!$Q$91</f>
        <v>0</v>
      </c>
      <c r="T27" s="43">
        <f>'Standing'!$R$91</f>
        <v>0</v>
      </c>
      <c r="U27" s="43">
        <f>'Standing'!$S$91</f>
        <v>0</v>
      </c>
      <c r="V27" s="10"/>
      <c r="W27" s="10"/>
      <c r="X27" s="17"/>
    </row>
    <row r="28" spans="1:24">
      <c r="A28" s="4" t="s">
        <v>211</v>
      </c>
      <c r="B28" s="43">
        <f>'Standing'!$B$92</f>
        <v>0</v>
      </c>
      <c r="C28" s="43">
        <f>'Standing'!$C$92</f>
        <v>0</v>
      </c>
      <c r="D28" s="43">
        <f>'Standing'!$D$92</f>
        <v>0</v>
      </c>
      <c r="E28" s="43">
        <f>'Standing'!$E$92</f>
        <v>0</v>
      </c>
      <c r="F28" s="43">
        <f>'Standing'!$F$92</f>
        <v>0</v>
      </c>
      <c r="G28" s="43">
        <f>'Standing'!$G$92</f>
        <v>0</v>
      </c>
      <c r="H28" s="43">
        <f>'Standing'!$H$92</f>
        <v>0</v>
      </c>
      <c r="I28" s="43">
        <f>'Standing'!$I$92</f>
        <v>0</v>
      </c>
      <c r="J28" s="43">
        <f>'Standing'!$J$92</f>
        <v>0</v>
      </c>
      <c r="K28" s="10"/>
      <c r="L28" s="10"/>
      <c r="M28" s="43">
        <f>'Standing'!$K$92</f>
        <v>0</v>
      </c>
      <c r="N28" s="43">
        <f>'Standing'!$L$92</f>
        <v>0</v>
      </c>
      <c r="O28" s="43">
        <f>'Standing'!$M$92</f>
        <v>0</v>
      </c>
      <c r="P28" s="43">
        <f>'Standing'!$N$92</f>
        <v>0</v>
      </c>
      <c r="Q28" s="43">
        <f>'Standing'!$O$92</f>
        <v>0</v>
      </c>
      <c r="R28" s="43">
        <f>'Standing'!$P$92</f>
        <v>0</v>
      </c>
      <c r="S28" s="43">
        <f>'Standing'!$Q$92</f>
        <v>0</v>
      </c>
      <c r="T28" s="43">
        <f>'Standing'!$R$92</f>
        <v>0</v>
      </c>
      <c r="U28" s="43">
        <f>'Standing'!$S$92</f>
        <v>0</v>
      </c>
      <c r="V28" s="10"/>
      <c r="W28" s="10"/>
      <c r="X28" s="17"/>
    </row>
    <row r="29" spans="1:24">
      <c r="A29" s="4" t="s">
        <v>225</v>
      </c>
      <c r="B29" s="43">
        <f>'Yard'!$B$81</f>
        <v>0</v>
      </c>
      <c r="C29" s="43">
        <f>'Yard'!$C$81</f>
        <v>0</v>
      </c>
      <c r="D29" s="43">
        <f>'Yard'!$D$81</f>
        <v>0</v>
      </c>
      <c r="E29" s="43">
        <f>'Yard'!$E$81</f>
        <v>0</v>
      </c>
      <c r="F29" s="43">
        <f>'Yard'!$F$81</f>
        <v>0</v>
      </c>
      <c r="G29" s="43">
        <f>'Yard'!$G$81</f>
        <v>0</v>
      </c>
      <c r="H29" s="43">
        <f>'Yard'!$H$81</f>
        <v>0</v>
      </c>
      <c r="I29" s="43">
        <f>'Yard'!$I$81</f>
        <v>0</v>
      </c>
      <c r="J29" s="43">
        <f>'Yard'!$J$81</f>
        <v>0</v>
      </c>
      <c r="K29" s="10"/>
      <c r="L29" s="10"/>
      <c r="M29" s="43">
        <f>'Yard'!$K$81</f>
        <v>0</v>
      </c>
      <c r="N29" s="43">
        <f>'Yard'!$L$81</f>
        <v>0</v>
      </c>
      <c r="O29" s="43">
        <f>'Yard'!$M$81</f>
        <v>0</v>
      </c>
      <c r="P29" s="43">
        <f>'Yard'!$N$81</f>
        <v>0</v>
      </c>
      <c r="Q29" s="43">
        <f>'Yard'!$O$81</f>
        <v>0</v>
      </c>
      <c r="R29" s="43">
        <f>'Yard'!$P$81</f>
        <v>0</v>
      </c>
      <c r="S29" s="43">
        <f>'Yard'!$Q$81</f>
        <v>0</v>
      </c>
      <c r="T29" s="43">
        <f>'Yard'!$R$81</f>
        <v>0</v>
      </c>
      <c r="U29" s="43">
        <f>'Yard'!$S$81</f>
        <v>0</v>
      </c>
      <c r="V29" s="43">
        <f>'Otex'!$B$162</f>
        <v>0</v>
      </c>
      <c r="W29" s="10"/>
      <c r="X29" s="17"/>
    </row>
    <row r="30" spans="1:24">
      <c r="A30" s="4" t="s">
        <v>226</v>
      </c>
      <c r="B30" s="43">
        <f>'Yard'!$B$82</f>
        <v>0</v>
      </c>
      <c r="C30" s="43">
        <f>'Yard'!$C$82</f>
        <v>0</v>
      </c>
      <c r="D30" s="43">
        <f>'Yard'!$D$82</f>
        <v>0</v>
      </c>
      <c r="E30" s="43">
        <f>'Yard'!$E$82</f>
        <v>0</v>
      </c>
      <c r="F30" s="43">
        <f>'Yard'!$F$82</f>
        <v>0</v>
      </c>
      <c r="G30" s="43">
        <f>'Yard'!$G$82</f>
        <v>0</v>
      </c>
      <c r="H30" s="43">
        <f>'Yard'!$H$82</f>
        <v>0</v>
      </c>
      <c r="I30" s="43">
        <f>'Yard'!$I$82</f>
        <v>0</v>
      </c>
      <c r="J30" s="43">
        <f>'Yard'!$J$82</f>
        <v>0</v>
      </c>
      <c r="K30" s="10"/>
      <c r="L30" s="10"/>
      <c r="M30" s="43">
        <f>'Yard'!$K$82</f>
        <v>0</v>
      </c>
      <c r="N30" s="43">
        <f>'Yard'!$L$82</f>
        <v>0</v>
      </c>
      <c r="O30" s="43">
        <f>'Yard'!$M$82</f>
        <v>0</v>
      </c>
      <c r="P30" s="43">
        <f>'Yard'!$N$82</f>
        <v>0</v>
      </c>
      <c r="Q30" s="43">
        <f>'Yard'!$O$82</f>
        <v>0</v>
      </c>
      <c r="R30" s="43">
        <f>'Yard'!$P$82</f>
        <v>0</v>
      </c>
      <c r="S30" s="43">
        <f>'Yard'!$Q$82</f>
        <v>0</v>
      </c>
      <c r="T30" s="43">
        <f>'Yard'!$R$82</f>
        <v>0</v>
      </c>
      <c r="U30" s="43">
        <f>'Yard'!$S$82</f>
        <v>0</v>
      </c>
      <c r="V30" s="43">
        <f>'Otex'!$B$163</f>
        <v>0</v>
      </c>
      <c r="W30" s="10"/>
      <c r="X30" s="17"/>
    </row>
    <row r="31" spans="1:24">
      <c r="A31" s="4" t="s">
        <v>227</v>
      </c>
      <c r="B31" s="43">
        <f>'Yard'!$B$83</f>
        <v>0</v>
      </c>
      <c r="C31" s="43">
        <f>'Yard'!$C$83</f>
        <v>0</v>
      </c>
      <c r="D31" s="43">
        <f>'Yard'!$D$83</f>
        <v>0</v>
      </c>
      <c r="E31" s="43">
        <f>'Yard'!$E$83</f>
        <v>0</v>
      </c>
      <c r="F31" s="43">
        <f>'Yard'!$F$83</f>
        <v>0</v>
      </c>
      <c r="G31" s="43">
        <f>'Yard'!$G$83</f>
        <v>0</v>
      </c>
      <c r="H31" s="43">
        <f>'Yard'!$H$83</f>
        <v>0</v>
      </c>
      <c r="I31" s="43">
        <f>'Yard'!$I$83</f>
        <v>0</v>
      </c>
      <c r="J31" s="43">
        <f>'Yard'!$J$83</f>
        <v>0</v>
      </c>
      <c r="K31" s="10"/>
      <c r="L31" s="10"/>
      <c r="M31" s="43">
        <f>'Yard'!$K$83</f>
        <v>0</v>
      </c>
      <c r="N31" s="43">
        <f>'Yard'!$L$83</f>
        <v>0</v>
      </c>
      <c r="O31" s="43">
        <f>'Yard'!$M$83</f>
        <v>0</v>
      </c>
      <c r="P31" s="43">
        <f>'Yard'!$N$83</f>
        <v>0</v>
      </c>
      <c r="Q31" s="43">
        <f>'Yard'!$O$83</f>
        <v>0</v>
      </c>
      <c r="R31" s="43">
        <f>'Yard'!$P$83</f>
        <v>0</v>
      </c>
      <c r="S31" s="43">
        <f>'Yard'!$Q$83</f>
        <v>0</v>
      </c>
      <c r="T31" s="43">
        <f>'Yard'!$R$83</f>
        <v>0</v>
      </c>
      <c r="U31" s="43">
        <f>'Yard'!$S$83</f>
        <v>0</v>
      </c>
      <c r="V31" s="43">
        <f>'Otex'!$B$164</f>
        <v>0</v>
      </c>
      <c r="W31" s="10"/>
      <c r="X31" s="17"/>
    </row>
    <row r="32" spans="1:24">
      <c r="A32" s="4" t="s">
        <v>228</v>
      </c>
      <c r="B32" s="43">
        <f>'Yard'!$B$84</f>
        <v>0</v>
      </c>
      <c r="C32" s="43">
        <f>'Yard'!$C$84</f>
        <v>0</v>
      </c>
      <c r="D32" s="43">
        <f>'Yard'!$D$84</f>
        <v>0</v>
      </c>
      <c r="E32" s="43">
        <f>'Yard'!$E$84</f>
        <v>0</v>
      </c>
      <c r="F32" s="43">
        <f>'Yard'!$F$84</f>
        <v>0</v>
      </c>
      <c r="G32" s="43">
        <f>'Yard'!$G$84</f>
        <v>0</v>
      </c>
      <c r="H32" s="43">
        <f>'Yard'!$H$84</f>
        <v>0</v>
      </c>
      <c r="I32" s="43">
        <f>'Yard'!$I$84</f>
        <v>0</v>
      </c>
      <c r="J32" s="43">
        <f>'Yard'!$J$84</f>
        <v>0</v>
      </c>
      <c r="K32" s="10"/>
      <c r="L32" s="10"/>
      <c r="M32" s="43">
        <f>'Yard'!$K$84</f>
        <v>0</v>
      </c>
      <c r="N32" s="43">
        <f>'Yard'!$L$84</f>
        <v>0</v>
      </c>
      <c r="O32" s="43">
        <f>'Yard'!$M$84</f>
        <v>0</v>
      </c>
      <c r="P32" s="43">
        <f>'Yard'!$N$84</f>
        <v>0</v>
      </c>
      <c r="Q32" s="43">
        <f>'Yard'!$O$84</f>
        <v>0</v>
      </c>
      <c r="R32" s="43">
        <f>'Yard'!$P$84</f>
        <v>0</v>
      </c>
      <c r="S32" s="43">
        <f>'Yard'!$Q$84</f>
        <v>0</v>
      </c>
      <c r="T32" s="43">
        <f>'Yard'!$R$84</f>
        <v>0</v>
      </c>
      <c r="U32" s="43">
        <f>'Yard'!$S$84</f>
        <v>0</v>
      </c>
      <c r="V32" s="43">
        <f>'Otex'!$B$165</f>
        <v>0</v>
      </c>
      <c r="W32" s="10"/>
      <c r="X32" s="17"/>
    </row>
    <row r="33" spans="1:24">
      <c r="A33" s="4" t="s">
        <v>229</v>
      </c>
      <c r="B33" s="43">
        <f>'Yard'!$B$85</f>
        <v>0</v>
      </c>
      <c r="C33" s="43">
        <f>'Yard'!$C$85</f>
        <v>0</v>
      </c>
      <c r="D33" s="43">
        <f>'Yard'!$D$85</f>
        <v>0</v>
      </c>
      <c r="E33" s="43">
        <f>'Yard'!$E$85</f>
        <v>0</v>
      </c>
      <c r="F33" s="43">
        <f>'Yard'!$F$85</f>
        <v>0</v>
      </c>
      <c r="G33" s="43">
        <f>'Yard'!$G$85</f>
        <v>0</v>
      </c>
      <c r="H33" s="43">
        <f>'Yard'!$H$85</f>
        <v>0</v>
      </c>
      <c r="I33" s="43">
        <f>'Yard'!$I$85</f>
        <v>0</v>
      </c>
      <c r="J33" s="43">
        <f>'Yard'!$J$85</f>
        <v>0</v>
      </c>
      <c r="K33" s="10"/>
      <c r="L33" s="10"/>
      <c r="M33" s="43">
        <f>'Yard'!$K$85</f>
        <v>0</v>
      </c>
      <c r="N33" s="43">
        <f>'Yard'!$L$85</f>
        <v>0</v>
      </c>
      <c r="O33" s="43">
        <f>'Yard'!$M$85</f>
        <v>0</v>
      </c>
      <c r="P33" s="43">
        <f>'Yard'!$N$85</f>
        <v>0</v>
      </c>
      <c r="Q33" s="43">
        <f>'Yard'!$O$85</f>
        <v>0</v>
      </c>
      <c r="R33" s="43">
        <f>'Yard'!$P$85</f>
        <v>0</v>
      </c>
      <c r="S33" s="43">
        <f>'Yard'!$Q$85</f>
        <v>0</v>
      </c>
      <c r="T33" s="43">
        <f>'Yard'!$R$85</f>
        <v>0</v>
      </c>
      <c r="U33" s="43">
        <f>'Yard'!$S$85</f>
        <v>0</v>
      </c>
      <c r="V33" s="43">
        <f>'Otex'!$B$166</f>
        <v>0</v>
      </c>
      <c r="W33" s="10"/>
      <c r="X33" s="17"/>
    </row>
    <row r="34" spans="1:24">
      <c r="A34" s="4" t="s">
        <v>195</v>
      </c>
      <c r="B34" s="43">
        <f>'Yard'!$B$42</f>
        <v>0</v>
      </c>
      <c r="C34" s="43">
        <f>'Yard'!$C$42</f>
        <v>0</v>
      </c>
      <c r="D34" s="43">
        <f>'Yard'!$D$42</f>
        <v>0</v>
      </c>
      <c r="E34" s="43">
        <f>'Yard'!$E$42</f>
        <v>0</v>
      </c>
      <c r="F34" s="43">
        <f>'Yard'!$F$42</f>
        <v>0</v>
      </c>
      <c r="G34" s="43">
        <f>'Yard'!$G$42</f>
        <v>0</v>
      </c>
      <c r="H34" s="43">
        <f>'Yard'!$H$42</f>
        <v>0</v>
      </c>
      <c r="I34" s="43">
        <f>'Yard'!$I$42</f>
        <v>0</v>
      </c>
      <c r="J34" s="43">
        <f>'Yard'!$J$42</f>
        <v>0</v>
      </c>
      <c r="K34" s="10"/>
      <c r="L34" s="10"/>
      <c r="M34" s="43">
        <f>'Yard'!$K$42</f>
        <v>0</v>
      </c>
      <c r="N34" s="43">
        <f>'Yard'!$L$42</f>
        <v>0</v>
      </c>
      <c r="O34" s="43">
        <f>'Yard'!$M$42</f>
        <v>0</v>
      </c>
      <c r="P34" s="43">
        <f>'Yard'!$N$42</f>
        <v>0</v>
      </c>
      <c r="Q34" s="43">
        <f>'Yard'!$O$42</f>
        <v>0</v>
      </c>
      <c r="R34" s="43">
        <f>'Yard'!$P$42</f>
        <v>0</v>
      </c>
      <c r="S34" s="43">
        <f>'Yard'!$Q$42</f>
        <v>0</v>
      </c>
      <c r="T34" s="43">
        <f>'Yard'!$R$42</f>
        <v>0</v>
      </c>
      <c r="U34" s="43">
        <f>'Yard'!$S$42</f>
        <v>0</v>
      </c>
      <c r="V34" s="10"/>
      <c r="W34" s="10"/>
      <c r="X34" s="17"/>
    </row>
    <row r="35" spans="1:24">
      <c r="A35" s="4" t="s">
        <v>196</v>
      </c>
      <c r="B35" s="43">
        <f>'Yard'!$B$43</f>
        <v>0</v>
      </c>
      <c r="C35" s="43">
        <f>'Yard'!$C$43</f>
        <v>0</v>
      </c>
      <c r="D35" s="43">
        <f>'Yard'!$D$43</f>
        <v>0</v>
      </c>
      <c r="E35" s="43">
        <f>'Yard'!$E$43</f>
        <v>0</v>
      </c>
      <c r="F35" s="43">
        <f>'Yard'!$F$43</f>
        <v>0</v>
      </c>
      <c r="G35" s="43">
        <f>'Yard'!$G$43</f>
        <v>0</v>
      </c>
      <c r="H35" s="43">
        <f>'Yard'!$H$43</f>
        <v>0</v>
      </c>
      <c r="I35" s="43">
        <f>'Yard'!$I$43</f>
        <v>0</v>
      </c>
      <c r="J35" s="43">
        <f>'Yard'!$J$43</f>
        <v>0</v>
      </c>
      <c r="K35" s="10"/>
      <c r="L35" s="10"/>
      <c r="M35" s="43">
        <f>'Yard'!$K$43</f>
        <v>0</v>
      </c>
      <c r="N35" s="43">
        <f>'Yard'!$L$43</f>
        <v>0</v>
      </c>
      <c r="O35" s="43">
        <f>'Yard'!$M$43</f>
        <v>0</v>
      </c>
      <c r="P35" s="43">
        <f>'Yard'!$N$43</f>
        <v>0</v>
      </c>
      <c r="Q35" s="43">
        <f>'Yard'!$O$43</f>
        <v>0</v>
      </c>
      <c r="R35" s="43">
        <f>'Yard'!$P$43</f>
        <v>0</v>
      </c>
      <c r="S35" s="43">
        <f>'Yard'!$Q$43</f>
        <v>0</v>
      </c>
      <c r="T35" s="43">
        <f>'Yard'!$R$43</f>
        <v>0</v>
      </c>
      <c r="U35" s="43">
        <f>'Yard'!$S$43</f>
        <v>0</v>
      </c>
      <c r="V35" s="10"/>
      <c r="W35" s="10"/>
      <c r="X35" s="17"/>
    </row>
    <row r="36" spans="1:24">
      <c r="A36" s="4" t="s">
        <v>197</v>
      </c>
      <c r="B36" s="43">
        <f>'Yard'!$B$44</f>
        <v>0</v>
      </c>
      <c r="C36" s="43">
        <f>'Yard'!$C$44</f>
        <v>0</v>
      </c>
      <c r="D36" s="43">
        <f>'Yard'!$D$44</f>
        <v>0</v>
      </c>
      <c r="E36" s="43">
        <f>'Yard'!$E$44</f>
        <v>0</v>
      </c>
      <c r="F36" s="43">
        <f>'Yard'!$F$44</f>
        <v>0</v>
      </c>
      <c r="G36" s="43">
        <f>'Yard'!$G$44</f>
        <v>0</v>
      </c>
      <c r="H36" s="43">
        <f>'Yard'!$H$44</f>
        <v>0</v>
      </c>
      <c r="I36" s="43">
        <f>'Yard'!$I$44</f>
        <v>0</v>
      </c>
      <c r="J36" s="43">
        <f>'Yard'!$J$44</f>
        <v>0</v>
      </c>
      <c r="K36" s="10"/>
      <c r="L36" s="10"/>
      <c r="M36" s="43">
        <f>'Yard'!$K$44</f>
        <v>0</v>
      </c>
      <c r="N36" s="43">
        <f>'Yard'!$L$44</f>
        <v>0</v>
      </c>
      <c r="O36" s="43">
        <f>'Yard'!$M$44</f>
        <v>0</v>
      </c>
      <c r="P36" s="43">
        <f>'Yard'!$N$44</f>
        <v>0</v>
      </c>
      <c r="Q36" s="43">
        <f>'Yard'!$O$44</f>
        <v>0</v>
      </c>
      <c r="R36" s="43">
        <f>'Yard'!$P$44</f>
        <v>0</v>
      </c>
      <c r="S36" s="43">
        <f>'Yard'!$Q$44</f>
        <v>0</v>
      </c>
      <c r="T36" s="43">
        <f>'Yard'!$R$44</f>
        <v>0</v>
      </c>
      <c r="U36" s="43">
        <f>'Yard'!$S$44</f>
        <v>0</v>
      </c>
      <c r="V36" s="10"/>
      <c r="W36" s="10"/>
      <c r="X36" s="17"/>
    </row>
    <row r="37" spans="1:24">
      <c r="A37" s="4" t="s">
        <v>198</v>
      </c>
      <c r="B37" s="43">
        <f>'Yard'!$B$45</f>
        <v>0</v>
      </c>
      <c r="C37" s="43">
        <f>'Yard'!$C$45</f>
        <v>0</v>
      </c>
      <c r="D37" s="43">
        <f>'Yard'!$D$45</f>
        <v>0</v>
      </c>
      <c r="E37" s="43">
        <f>'Yard'!$E$45</f>
        <v>0</v>
      </c>
      <c r="F37" s="43">
        <f>'Yard'!$F$45</f>
        <v>0</v>
      </c>
      <c r="G37" s="43">
        <f>'Yard'!$G$45</f>
        <v>0</v>
      </c>
      <c r="H37" s="43">
        <f>'Yard'!$H$45</f>
        <v>0</v>
      </c>
      <c r="I37" s="43">
        <f>'Yard'!$I$45</f>
        <v>0</v>
      </c>
      <c r="J37" s="43">
        <f>'Yard'!$J$45</f>
        <v>0</v>
      </c>
      <c r="K37" s="10"/>
      <c r="L37" s="10"/>
      <c r="M37" s="43">
        <f>'Yard'!$K$45</f>
        <v>0</v>
      </c>
      <c r="N37" s="43">
        <f>'Yard'!$L$45</f>
        <v>0</v>
      </c>
      <c r="O37" s="43">
        <f>'Yard'!$M$45</f>
        <v>0</v>
      </c>
      <c r="P37" s="43">
        <f>'Yard'!$N$45</f>
        <v>0</v>
      </c>
      <c r="Q37" s="43">
        <f>'Yard'!$O$45</f>
        <v>0</v>
      </c>
      <c r="R37" s="43">
        <f>'Yard'!$P$45</f>
        <v>0</v>
      </c>
      <c r="S37" s="43">
        <f>'Yard'!$Q$45</f>
        <v>0</v>
      </c>
      <c r="T37" s="43">
        <f>'Yard'!$R$45</f>
        <v>0</v>
      </c>
      <c r="U37" s="43">
        <f>'Yard'!$S$45</f>
        <v>0</v>
      </c>
      <c r="V37" s="10"/>
      <c r="W37" s="10"/>
      <c r="X37" s="17"/>
    </row>
    <row r="38" spans="1:24">
      <c r="A38" s="4" t="s">
        <v>199</v>
      </c>
      <c r="B38" s="43">
        <f>'Yard'!$B$86</f>
        <v>0</v>
      </c>
      <c r="C38" s="43">
        <f>'Yard'!$C$86</f>
        <v>0</v>
      </c>
      <c r="D38" s="43">
        <f>'Yard'!$D$86</f>
        <v>0</v>
      </c>
      <c r="E38" s="43">
        <f>'Yard'!$E$86</f>
        <v>0</v>
      </c>
      <c r="F38" s="43">
        <f>'Yard'!$F$86</f>
        <v>0</v>
      </c>
      <c r="G38" s="43">
        <f>'Yard'!$G$86</f>
        <v>0</v>
      </c>
      <c r="H38" s="43">
        <f>'Yard'!$H$86</f>
        <v>0</v>
      </c>
      <c r="I38" s="43">
        <f>'Yard'!$I$86</f>
        <v>0</v>
      </c>
      <c r="J38" s="43">
        <f>'Yard'!$J$86</f>
        <v>0</v>
      </c>
      <c r="K38" s="10"/>
      <c r="L38" s="10"/>
      <c r="M38" s="43">
        <f>'Yard'!$K$86</f>
        <v>0</v>
      </c>
      <c r="N38" s="43">
        <f>'Yard'!$L$86</f>
        <v>0</v>
      </c>
      <c r="O38" s="43">
        <f>'Yard'!$M$86</f>
        <v>0</v>
      </c>
      <c r="P38" s="43">
        <f>'Yard'!$N$86</f>
        <v>0</v>
      </c>
      <c r="Q38" s="43">
        <f>'Yard'!$O$86</f>
        <v>0</v>
      </c>
      <c r="R38" s="43">
        <f>'Yard'!$P$86</f>
        <v>0</v>
      </c>
      <c r="S38" s="43">
        <f>'Yard'!$Q$86</f>
        <v>0</v>
      </c>
      <c r="T38" s="43">
        <f>'Yard'!$R$86</f>
        <v>0</v>
      </c>
      <c r="U38" s="43">
        <f>'Yard'!$S$86</f>
        <v>0</v>
      </c>
      <c r="V38" s="10"/>
      <c r="W38" s="10"/>
      <c r="X38" s="17"/>
    </row>
    <row r="39" spans="1:24">
      <c r="A39" s="4" t="s">
        <v>200</v>
      </c>
      <c r="B39" s="43">
        <f>'Yard'!$B$87</f>
        <v>0</v>
      </c>
      <c r="C39" s="43">
        <f>'Yard'!$C$87</f>
        <v>0</v>
      </c>
      <c r="D39" s="43">
        <f>'Yard'!$D$87</f>
        <v>0</v>
      </c>
      <c r="E39" s="43">
        <f>'Yard'!$E$87</f>
        <v>0</v>
      </c>
      <c r="F39" s="43">
        <f>'Yard'!$F$87</f>
        <v>0</v>
      </c>
      <c r="G39" s="43">
        <f>'Yard'!$G$87</f>
        <v>0</v>
      </c>
      <c r="H39" s="43">
        <f>'Yard'!$H$87</f>
        <v>0</v>
      </c>
      <c r="I39" s="43">
        <f>'Yard'!$I$87</f>
        <v>0</v>
      </c>
      <c r="J39" s="43">
        <f>'Yard'!$J$87</f>
        <v>0</v>
      </c>
      <c r="K39" s="10"/>
      <c r="L39" s="10"/>
      <c r="M39" s="43">
        <f>'Yard'!$K$87</f>
        <v>0</v>
      </c>
      <c r="N39" s="43">
        <f>'Yard'!$L$87</f>
        <v>0</v>
      </c>
      <c r="O39" s="43">
        <f>'Yard'!$M$87</f>
        <v>0</v>
      </c>
      <c r="P39" s="43">
        <f>'Yard'!$N$87</f>
        <v>0</v>
      </c>
      <c r="Q39" s="43">
        <f>'Yard'!$O$87</f>
        <v>0</v>
      </c>
      <c r="R39" s="43">
        <f>'Yard'!$P$87</f>
        <v>0</v>
      </c>
      <c r="S39" s="43">
        <f>'Yard'!$Q$87</f>
        <v>0</v>
      </c>
      <c r="T39" s="43">
        <f>'Yard'!$R$87</f>
        <v>0</v>
      </c>
      <c r="U39" s="43">
        <f>'Yard'!$S$87</f>
        <v>0</v>
      </c>
      <c r="V39" s="10"/>
      <c r="W39" s="10"/>
      <c r="X39" s="17"/>
    </row>
    <row r="40" spans="1:24">
      <c r="A40" s="4" t="s">
        <v>201</v>
      </c>
      <c r="B40" s="43">
        <f>'Yard'!$B$48</f>
        <v>0</v>
      </c>
      <c r="C40" s="43">
        <f>'Yard'!$C$48</f>
        <v>0</v>
      </c>
      <c r="D40" s="43">
        <f>'Yard'!$D$48</f>
        <v>0</v>
      </c>
      <c r="E40" s="43">
        <f>'Yard'!$E$48</f>
        <v>0</v>
      </c>
      <c r="F40" s="43">
        <f>'Yard'!$F$48</f>
        <v>0</v>
      </c>
      <c r="G40" s="43">
        <f>'Yard'!$G$48</f>
        <v>0</v>
      </c>
      <c r="H40" s="43">
        <f>'Yard'!$H$48</f>
        <v>0</v>
      </c>
      <c r="I40" s="43">
        <f>'Yard'!$I$48</f>
        <v>0</v>
      </c>
      <c r="J40" s="43">
        <f>'Yard'!$J$48</f>
        <v>0</v>
      </c>
      <c r="K40" s="10"/>
      <c r="L40" s="10"/>
      <c r="M40" s="43">
        <f>'Yard'!$K$48</f>
        <v>0</v>
      </c>
      <c r="N40" s="43">
        <f>'Yard'!$L$48</f>
        <v>0</v>
      </c>
      <c r="O40" s="43">
        <f>'Yard'!$M$48</f>
        <v>0</v>
      </c>
      <c r="P40" s="43">
        <f>'Yard'!$N$48</f>
        <v>0</v>
      </c>
      <c r="Q40" s="43">
        <f>'Yard'!$O$48</f>
        <v>0</v>
      </c>
      <c r="R40" s="43">
        <f>'Yard'!$P$48</f>
        <v>0</v>
      </c>
      <c r="S40" s="43">
        <f>'Yard'!$Q$48</f>
        <v>0</v>
      </c>
      <c r="T40" s="43">
        <f>'Yard'!$R$48</f>
        <v>0</v>
      </c>
      <c r="U40" s="43">
        <f>'Yard'!$S$48</f>
        <v>0</v>
      </c>
      <c r="V40" s="10"/>
      <c r="W40" s="10"/>
      <c r="X40" s="17"/>
    </row>
    <row r="41" spans="1:24">
      <c r="A41" s="4" t="s">
        <v>202</v>
      </c>
      <c r="B41" s="43">
        <f>'Yard'!$B$49</f>
        <v>0</v>
      </c>
      <c r="C41" s="43">
        <f>'Yard'!$C$49</f>
        <v>0</v>
      </c>
      <c r="D41" s="43">
        <f>'Yard'!$D$49</f>
        <v>0</v>
      </c>
      <c r="E41" s="43">
        <f>'Yard'!$E$49</f>
        <v>0</v>
      </c>
      <c r="F41" s="43">
        <f>'Yard'!$F$49</f>
        <v>0</v>
      </c>
      <c r="G41" s="43">
        <f>'Yard'!$G$49</f>
        <v>0</v>
      </c>
      <c r="H41" s="43">
        <f>'Yard'!$H$49</f>
        <v>0</v>
      </c>
      <c r="I41" s="43">
        <f>'Yard'!$I$49</f>
        <v>0</v>
      </c>
      <c r="J41" s="43">
        <f>'Yard'!$J$49</f>
        <v>0</v>
      </c>
      <c r="K41" s="10"/>
      <c r="L41" s="10"/>
      <c r="M41" s="43">
        <f>'Yard'!$K$49</f>
        <v>0</v>
      </c>
      <c r="N41" s="43">
        <f>'Yard'!$L$49</f>
        <v>0</v>
      </c>
      <c r="O41" s="43">
        <f>'Yard'!$M$49</f>
        <v>0</v>
      </c>
      <c r="P41" s="43">
        <f>'Yard'!$N$49</f>
        <v>0</v>
      </c>
      <c r="Q41" s="43">
        <f>'Yard'!$O$49</f>
        <v>0</v>
      </c>
      <c r="R41" s="43">
        <f>'Yard'!$P$49</f>
        <v>0</v>
      </c>
      <c r="S41" s="43">
        <f>'Yard'!$Q$49</f>
        <v>0</v>
      </c>
      <c r="T41" s="43">
        <f>'Yard'!$R$49</f>
        <v>0</v>
      </c>
      <c r="U41" s="43">
        <f>'Yard'!$S$49</f>
        <v>0</v>
      </c>
      <c r="V41" s="10"/>
      <c r="W41" s="10"/>
      <c r="X41" s="17"/>
    </row>
    <row r="42" spans="1:24">
      <c r="A42" s="4" t="s">
        <v>203</v>
      </c>
      <c r="B42" s="43">
        <f>'Yard'!$B$88</f>
        <v>0</v>
      </c>
      <c r="C42" s="43">
        <f>'Yard'!$C$88</f>
        <v>0</v>
      </c>
      <c r="D42" s="43">
        <f>'Yard'!$D$88</f>
        <v>0</v>
      </c>
      <c r="E42" s="43">
        <f>'Yard'!$E$88</f>
        <v>0</v>
      </c>
      <c r="F42" s="43">
        <f>'Yard'!$F$88</f>
        <v>0</v>
      </c>
      <c r="G42" s="43">
        <f>'Yard'!$G$88</f>
        <v>0</v>
      </c>
      <c r="H42" s="43">
        <f>'Yard'!$H$88</f>
        <v>0</v>
      </c>
      <c r="I42" s="43">
        <f>'Yard'!$I$88</f>
        <v>0</v>
      </c>
      <c r="J42" s="43">
        <f>'Yard'!$J$88</f>
        <v>0</v>
      </c>
      <c r="K42" s="10"/>
      <c r="L42" s="10"/>
      <c r="M42" s="43">
        <f>'Yard'!$K$88</f>
        <v>0</v>
      </c>
      <c r="N42" s="43">
        <f>'Yard'!$L$88</f>
        <v>0</v>
      </c>
      <c r="O42" s="43">
        <f>'Yard'!$M$88</f>
        <v>0</v>
      </c>
      <c r="P42" s="43">
        <f>'Yard'!$N$88</f>
        <v>0</v>
      </c>
      <c r="Q42" s="43">
        <f>'Yard'!$O$88</f>
        <v>0</v>
      </c>
      <c r="R42" s="43">
        <f>'Yard'!$P$88</f>
        <v>0</v>
      </c>
      <c r="S42" s="43">
        <f>'Yard'!$Q$88</f>
        <v>0</v>
      </c>
      <c r="T42" s="43">
        <f>'Yard'!$R$88</f>
        <v>0</v>
      </c>
      <c r="U42" s="43">
        <f>'Yard'!$S$88</f>
        <v>0</v>
      </c>
      <c r="V42" s="10"/>
      <c r="W42" s="10"/>
      <c r="X42" s="17"/>
    </row>
    <row r="43" spans="1:24">
      <c r="A43" s="4" t="s">
        <v>204</v>
      </c>
      <c r="B43" s="43">
        <f>'Yard'!$B$89</f>
        <v>0</v>
      </c>
      <c r="C43" s="43">
        <f>'Yard'!$C$89</f>
        <v>0</v>
      </c>
      <c r="D43" s="43">
        <f>'Yard'!$D$89</f>
        <v>0</v>
      </c>
      <c r="E43" s="43">
        <f>'Yard'!$E$89</f>
        <v>0</v>
      </c>
      <c r="F43" s="43">
        <f>'Yard'!$F$89</f>
        <v>0</v>
      </c>
      <c r="G43" s="43">
        <f>'Yard'!$G$89</f>
        <v>0</v>
      </c>
      <c r="H43" s="43">
        <f>'Yard'!$H$89</f>
        <v>0</v>
      </c>
      <c r="I43" s="43">
        <f>'Yard'!$I$89</f>
        <v>0</v>
      </c>
      <c r="J43" s="43">
        <f>'Yard'!$J$89</f>
        <v>0</v>
      </c>
      <c r="K43" s="10"/>
      <c r="L43" s="10"/>
      <c r="M43" s="43">
        <f>'Yard'!$K$89</f>
        <v>0</v>
      </c>
      <c r="N43" s="43">
        <f>'Yard'!$L$89</f>
        <v>0</v>
      </c>
      <c r="O43" s="43">
        <f>'Yard'!$M$89</f>
        <v>0</v>
      </c>
      <c r="P43" s="43">
        <f>'Yard'!$N$89</f>
        <v>0</v>
      </c>
      <c r="Q43" s="43">
        <f>'Yard'!$O$89</f>
        <v>0</v>
      </c>
      <c r="R43" s="43">
        <f>'Yard'!$P$89</f>
        <v>0</v>
      </c>
      <c r="S43" s="43">
        <f>'Yard'!$Q$89</f>
        <v>0</v>
      </c>
      <c r="T43" s="43">
        <f>'Yard'!$R$89</f>
        <v>0</v>
      </c>
      <c r="U43" s="43">
        <f>'Yard'!$S$89</f>
        <v>0</v>
      </c>
      <c r="V43" s="10"/>
      <c r="W43" s="10"/>
      <c r="X43" s="17"/>
    </row>
    <row r="44" spans="1:24">
      <c r="A44" s="4" t="s">
        <v>212</v>
      </c>
      <c r="B44" s="43">
        <f>'Yard'!$B$52</f>
        <v>0</v>
      </c>
      <c r="C44" s="43">
        <f>'Yard'!$C$52</f>
        <v>0</v>
      </c>
      <c r="D44" s="43">
        <f>'Yard'!$D$52</f>
        <v>0</v>
      </c>
      <c r="E44" s="43">
        <f>'Yard'!$E$52</f>
        <v>0</v>
      </c>
      <c r="F44" s="43">
        <f>'Yard'!$F$52</f>
        <v>0</v>
      </c>
      <c r="G44" s="43">
        <f>'Yard'!$G$52</f>
        <v>0</v>
      </c>
      <c r="H44" s="43">
        <f>'Yard'!$H$52</f>
        <v>0</v>
      </c>
      <c r="I44" s="43">
        <f>'Yard'!$I$52</f>
        <v>0</v>
      </c>
      <c r="J44" s="43">
        <f>'Yard'!$J$52</f>
        <v>0</v>
      </c>
      <c r="K44" s="10"/>
      <c r="L44" s="10"/>
      <c r="M44" s="43">
        <f>'Yard'!$K$52</f>
        <v>0</v>
      </c>
      <c r="N44" s="43">
        <f>'Yard'!$L$52</f>
        <v>0</v>
      </c>
      <c r="O44" s="43">
        <f>'Yard'!$M$52</f>
        <v>0</v>
      </c>
      <c r="P44" s="43">
        <f>'Yard'!$N$52</f>
        <v>0</v>
      </c>
      <c r="Q44" s="43">
        <f>'Yard'!$O$52</f>
        <v>0</v>
      </c>
      <c r="R44" s="43">
        <f>'Yard'!$P$52</f>
        <v>0</v>
      </c>
      <c r="S44" s="43">
        <f>'Yard'!$Q$52</f>
        <v>0</v>
      </c>
      <c r="T44" s="43">
        <f>'Yard'!$R$52</f>
        <v>0</v>
      </c>
      <c r="U44" s="43">
        <f>'Yard'!$S$52</f>
        <v>0</v>
      </c>
      <c r="V44" s="10"/>
      <c r="W44" s="10"/>
      <c r="X44" s="17"/>
    </row>
    <row r="45" spans="1:24">
      <c r="A45" s="4" t="s">
        <v>213</v>
      </c>
      <c r="B45" s="43">
        <f>'Yard'!$B$53</f>
        <v>0</v>
      </c>
      <c r="C45" s="43">
        <f>'Yard'!$C$53</f>
        <v>0</v>
      </c>
      <c r="D45" s="43">
        <f>'Yard'!$D$53</f>
        <v>0</v>
      </c>
      <c r="E45" s="43">
        <f>'Yard'!$E$53</f>
        <v>0</v>
      </c>
      <c r="F45" s="43">
        <f>'Yard'!$F$53</f>
        <v>0</v>
      </c>
      <c r="G45" s="43">
        <f>'Yard'!$G$53</f>
        <v>0</v>
      </c>
      <c r="H45" s="43">
        <f>'Yard'!$H$53</f>
        <v>0</v>
      </c>
      <c r="I45" s="43">
        <f>'Yard'!$I$53</f>
        <v>0</v>
      </c>
      <c r="J45" s="43">
        <f>'Yard'!$J$53</f>
        <v>0</v>
      </c>
      <c r="K45" s="10"/>
      <c r="L45" s="10"/>
      <c r="M45" s="43">
        <f>'Yard'!$K$53</f>
        <v>0</v>
      </c>
      <c r="N45" s="43">
        <f>'Yard'!$L$53</f>
        <v>0</v>
      </c>
      <c r="O45" s="43">
        <f>'Yard'!$M$53</f>
        <v>0</v>
      </c>
      <c r="P45" s="43">
        <f>'Yard'!$N$53</f>
        <v>0</v>
      </c>
      <c r="Q45" s="43">
        <f>'Yard'!$O$53</f>
        <v>0</v>
      </c>
      <c r="R45" s="43">
        <f>'Yard'!$P$53</f>
        <v>0</v>
      </c>
      <c r="S45" s="43">
        <f>'Yard'!$Q$53</f>
        <v>0</v>
      </c>
      <c r="T45" s="43">
        <f>'Yard'!$R$53</f>
        <v>0</v>
      </c>
      <c r="U45" s="43">
        <f>'Yard'!$S$53</f>
        <v>0</v>
      </c>
      <c r="V45" s="10"/>
      <c r="W45" s="10"/>
      <c r="X45" s="17"/>
    </row>
    <row r="46" spans="1:24">
      <c r="A46" s="4" t="s">
        <v>214</v>
      </c>
      <c r="B46" s="43">
        <f>'Yard'!$B$90</f>
        <v>0</v>
      </c>
      <c r="C46" s="43">
        <f>'Yard'!$C$90</f>
        <v>0</v>
      </c>
      <c r="D46" s="43">
        <f>'Yard'!$D$90</f>
        <v>0</v>
      </c>
      <c r="E46" s="43">
        <f>'Yard'!$E$90</f>
        <v>0</v>
      </c>
      <c r="F46" s="43">
        <f>'Yard'!$F$90</f>
        <v>0</v>
      </c>
      <c r="G46" s="43">
        <f>'Yard'!$G$90</f>
        <v>0</v>
      </c>
      <c r="H46" s="43">
        <f>'Yard'!$H$90</f>
        <v>0</v>
      </c>
      <c r="I46" s="43">
        <f>'Yard'!$I$90</f>
        <v>0</v>
      </c>
      <c r="J46" s="43">
        <f>'Yard'!$J$90</f>
        <v>0</v>
      </c>
      <c r="K46" s="10"/>
      <c r="L46" s="10"/>
      <c r="M46" s="43">
        <f>'Yard'!$K$90</f>
        <v>0</v>
      </c>
      <c r="N46" s="43">
        <f>'Yard'!$L$90</f>
        <v>0</v>
      </c>
      <c r="O46" s="43">
        <f>'Yard'!$M$90</f>
        <v>0</v>
      </c>
      <c r="P46" s="43">
        <f>'Yard'!$N$90</f>
        <v>0</v>
      </c>
      <c r="Q46" s="43">
        <f>'Yard'!$O$90</f>
        <v>0</v>
      </c>
      <c r="R46" s="43">
        <f>'Yard'!$P$90</f>
        <v>0</v>
      </c>
      <c r="S46" s="43">
        <f>'Yard'!$Q$90</f>
        <v>0</v>
      </c>
      <c r="T46" s="43">
        <f>'Yard'!$R$90</f>
        <v>0</v>
      </c>
      <c r="U46" s="43">
        <f>'Yard'!$S$90</f>
        <v>0</v>
      </c>
      <c r="V46" s="10"/>
      <c r="W46" s="10"/>
      <c r="X46" s="17"/>
    </row>
    <row r="47" spans="1:24">
      <c r="A47" s="4" t="s">
        <v>215</v>
      </c>
      <c r="B47" s="43">
        <f>'Yard'!$B$91</f>
        <v>0</v>
      </c>
      <c r="C47" s="43">
        <f>'Yard'!$C$91</f>
        <v>0</v>
      </c>
      <c r="D47" s="43">
        <f>'Yard'!$D$91</f>
        <v>0</v>
      </c>
      <c r="E47" s="43">
        <f>'Yard'!$E$91</f>
        <v>0</v>
      </c>
      <c r="F47" s="43">
        <f>'Yard'!$F$91</f>
        <v>0</v>
      </c>
      <c r="G47" s="43">
        <f>'Yard'!$G$91</f>
        <v>0</v>
      </c>
      <c r="H47" s="43">
        <f>'Yard'!$H$91</f>
        <v>0</v>
      </c>
      <c r="I47" s="43">
        <f>'Yard'!$I$91</f>
        <v>0</v>
      </c>
      <c r="J47" s="43">
        <f>'Yard'!$J$91</f>
        <v>0</v>
      </c>
      <c r="K47" s="10"/>
      <c r="L47" s="10"/>
      <c r="M47" s="43">
        <f>'Yard'!$K$91</f>
        <v>0</v>
      </c>
      <c r="N47" s="43">
        <f>'Yard'!$L$91</f>
        <v>0</v>
      </c>
      <c r="O47" s="43">
        <f>'Yard'!$M$91</f>
        <v>0</v>
      </c>
      <c r="P47" s="43">
        <f>'Yard'!$N$91</f>
        <v>0</v>
      </c>
      <c r="Q47" s="43">
        <f>'Yard'!$O$91</f>
        <v>0</v>
      </c>
      <c r="R47" s="43">
        <f>'Yard'!$P$91</f>
        <v>0</v>
      </c>
      <c r="S47" s="43">
        <f>'Yard'!$Q$91</f>
        <v>0</v>
      </c>
      <c r="T47" s="43">
        <f>'Yard'!$R$91</f>
        <v>0</v>
      </c>
      <c r="U47" s="43">
        <f>'Yard'!$S$91</f>
        <v>0</v>
      </c>
      <c r="V47" s="10"/>
      <c r="W47" s="10"/>
      <c r="X47" s="17"/>
    </row>
    <row r="49" spans="1:24" ht="21" customHeight="1">
      <c r="A49" s="1" t="s">
        <v>1582</v>
      </c>
    </row>
    <row r="50" spans="1:24">
      <c r="A50" s="3" t="s">
        <v>546</v>
      </c>
    </row>
    <row r="51" spans="1:24">
      <c r="A51" s="31" t="s">
        <v>1583</v>
      </c>
    </row>
    <row r="52" spans="1:24">
      <c r="A52" s="31" t="s">
        <v>1584</v>
      </c>
    </row>
    <row r="53" spans="1:24">
      <c r="A53" s="31" t="s">
        <v>1585</v>
      </c>
    </row>
    <row r="54" spans="1:24">
      <c r="A54" s="31" t="s">
        <v>1586</v>
      </c>
    </row>
    <row r="55" spans="1:24">
      <c r="A55" s="31" t="s">
        <v>1587</v>
      </c>
    </row>
    <row r="56" spans="1:24">
      <c r="A56" s="3" t="s">
        <v>955</v>
      </c>
    </row>
    <row r="58" spans="1:24">
      <c r="B58" s="15" t="s">
        <v>153</v>
      </c>
      <c r="C58" s="15" t="s">
        <v>330</v>
      </c>
      <c r="D58" s="15" t="s">
        <v>331</v>
      </c>
      <c r="E58" s="15" t="s">
        <v>332</v>
      </c>
      <c r="F58" s="15" t="s">
        <v>333</v>
      </c>
      <c r="G58" s="15" t="s">
        <v>334</v>
      </c>
      <c r="H58" s="15" t="s">
        <v>335</v>
      </c>
      <c r="I58" s="15" t="s">
        <v>336</v>
      </c>
      <c r="J58" s="15" t="s">
        <v>337</v>
      </c>
      <c r="K58" s="15" t="s">
        <v>978</v>
      </c>
      <c r="L58" s="15" t="s">
        <v>990</v>
      </c>
      <c r="M58" s="15" t="s">
        <v>318</v>
      </c>
      <c r="N58" s="15" t="s">
        <v>1395</v>
      </c>
      <c r="O58" s="15" t="s">
        <v>1396</v>
      </c>
      <c r="P58" s="15" t="s">
        <v>1397</v>
      </c>
      <c r="Q58" s="15" t="s">
        <v>1398</v>
      </c>
      <c r="R58" s="15" t="s">
        <v>1399</v>
      </c>
      <c r="S58" s="15" t="s">
        <v>1400</v>
      </c>
      <c r="T58" s="15" t="s">
        <v>1401</v>
      </c>
      <c r="U58" s="15" t="s">
        <v>1402</v>
      </c>
      <c r="V58" s="15" t="s">
        <v>1403</v>
      </c>
      <c r="W58" s="15" t="s">
        <v>1404</v>
      </c>
    </row>
    <row r="59" spans="1:24">
      <c r="A59" s="4" t="s">
        <v>185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7"/>
    </row>
    <row r="60" spans="1:24">
      <c r="A60" s="4" t="s">
        <v>186</v>
      </c>
      <c r="B60" s="43">
        <f>'Standing'!$B$106</f>
        <v>0</v>
      </c>
      <c r="C60" s="43">
        <f>'Standing'!$C$106</f>
        <v>0</v>
      </c>
      <c r="D60" s="43">
        <f>'Standing'!$D$106</f>
        <v>0</v>
      </c>
      <c r="E60" s="43">
        <f>'Standing'!$E$106</f>
        <v>0</v>
      </c>
      <c r="F60" s="43">
        <f>'Standing'!$F$106</f>
        <v>0</v>
      </c>
      <c r="G60" s="43">
        <f>'Standing'!$G$106</f>
        <v>0</v>
      </c>
      <c r="H60" s="43">
        <f>'Standing'!$H$106</f>
        <v>0</v>
      </c>
      <c r="I60" s="43">
        <f>'Standing'!$I$106</f>
        <v>0</v>
      </c>
      <c r="J60" s="43">
        <f>'Standing'!$J$106</f>
        <v>0</v>
      </c>
      <c r="K60" s="10"/>
      <c r="L60" s="10"/>
      <c r="M60" s="43">
        <f>'Standing'!$K$106</f>
        <v>0</v>
      </c>
      <c r="N60" s="43">
        <f>'Standing'!$L$106</f>
        <v>0</v>
      </c>
      <c r="O60" s="43">
        <f>'Standing'!$M$106</f>
        <v>0</v>
      </c>
      <c r="P60" s="43">
        <f>'Standing'!$N$106</f>
        <v>0</v>
      </c>
      <c r="Q60" s="43">
        <f>'Standing'!$O$106</f>
        <v>0</v>
      </c>
      <c r="R60" s="43">
        <f>'Standing'!$P$106</f>
        <v>0</v>
      </c>
      <c r="S60" s="43">
        <f>'Standing'!$Q$106</f>
        <v>0</v>
      </c>
      <c r="T60" s="43">
        <f>'Standing'!$R$106</f>
        <v>0</v>
      </c>
      <c r="U60" s="43">
        <f>'Standing'!$S$106</f>
        <v>0</v>
      </c>
      <c r="V60" s="10"/>
      <c r="W60" s="10"/>
      <c r="X60" s="17"/>
    </row>
    <row r="61" spans="1:24">
      <c r="A61" s="4" t="s">
        <v>223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7"/>
    </row>
    <row r="62" spans="1:24">
      <c r="A62" s="4" t="s">
        <v>187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7"/>
    </row>
    <row r="63" spans="1:24">
      <c r="A63" s="4" t="s">
        <v>188</v>
      </c>
      <c r="B63" s="43">
        <f>'Standing'!$B$107</f>
        <v>0</v>
      </c>
      <c r="C63" s="43">
        <f>'Standing'!$C$107</f>
        <v>0</v>
      </c>
      <c r="D63" s="43">
        <f>'Standing'!$D$107</f>
        <v>0</v>
      </c>
      <c r="E63" s="43">
        <f>'Standing'!$E$107</f>
        <v>0</v>
      </c>
      <c r="F63" s="43">
        <f>'Standing'!$F$107</f>
        <v>0</v>
      </c>
      <c r="G63" s="43">
        <f>'Standing'!$G$107</f>
        <v>0</v>
      </c>
      <c r="H63" s="43">
        <f>'Standing'!$H$107</f>
        <v>0</v>
      </c>
      <c r="I63" s="43">
        <f>'Standing'!$I$107</f>
        <v>0</v>
      </c>
      <c r="J63" s="43">
        <f>'Standing'!$J$107</f>
        <v>0</v>
      </c>
      <c r="K63" s="10"/>
      <c r="L63" s="10"/>
      <c r="M63" s="43">
        <f>'Standing'!$K$107</f>
        <v>0</v>
      </c>
      <c r="N63" s="43">
        <f>'Standing'!$L$107</f>
        <v>0</v>
      </c>
      <c r="O63" s="43">
        <f>'Standing'!$M$107</f>
        <v>0</v>
      </c>
      <c r="P63" s="43">
        <f>'Standing'!$N$107</f>
        <v>0</v>
      </c>
      <c r="Q63" s="43">
        <f>'Standing'!$O$107</f>
        <v>0</v>
      </c>
      <c r="R63" s="43">
        <f>'Standing'!$P$107</f>
        <v>0</v>
      </c>
      <c r="S63" s="43">
        <f>'Standing'!$Q$107</f>
        <v>0</v>
      </c>
      <c r="T63" s="43">
        <f>'Standing'!$R$107</f>
        <v>0</v>
      </c>
      <c r="U63" s="43">
        <f>'Standing'!$S$107</f>
        <v>0</v>
      </c>
      <c r="V63" s="10"/>
      <c r="W63" s="10"/>
      <c r="X63" s="17"/>
    </row>
    <row r="64" spans="1:24">
      <c r="A64" s="4" t="s">
        <v>224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7"/>
    </row>
    <row r="65" spans="1:24">
      <c r="A65" s="4" t="s">
        <v>189</v>
      </c>
      <c r="B65" s="43">
        <f>'Standing'!$B$108</f>
        <v>0</v>
      </c>
      <c r="C65" s="43">
        <f>'Standing'!$C$108</f>
        <v>0</v>
      </c>
      <c r="D65" s="43">
        <f>'Standing'!$D$108</f>
        <v>0</v>
      </c>
      <c r="E65" s="43">
        <f>'Standing'!$E$108</f>
        <v>0</v>
      </c>
      <c r="F65" s="43">
        <f>'Standing'!$F$108</f>
        <v>0</v>
      </c>
      <c r="G65" s="43">
        <f>'Standing'!$G$108</f>
        <v>0</v>
      </c>
      <c r="H65" s="43">
        <f>'Standing'!$H$108</f>
        <v>0</v>
      </c>
      <c r="I65" s="43">
        <f>'Standing'!$I$108</f>
        <v>0</v>
      </c>
      <c r="J65" s="43">
        <f>'Standing'!$J$108</f>
        <v>0</v>
      </c>
      <c r="K65" s="10"/>
      <c r="L65" s="10"/>
      <c r="M65" s="43">
        <f>'Standing'!$K$108</f>
        <v>0</v>
      </c>
      <c r="N65" s="43">
        <f>'Standing'!$L$108</f>
        <v>0</v>
      </c>
      <c r="O65" s="43">
        <f>'Standing'!$M$108</f>
        <v>0</v>
      </c>
      <c r="P65" s="43">
        <f>'Standing'!$N$108</f>
        <v>0</v>
      </c>
      <c r="Q65" s="43">
        <f>'Standing'!$O$108</f>
        <v>0</v>
      </c>
      <c r="R65" s="43">
        <f>'Standing'!$P$108</f>
        <v>0</v>
      </c>
      <c r="S65" s="43">
        <f>'Standing'!$Q$108</f>
        <v>0</v>
      </c>
      <c r="T65" s="43">
        <f>'Standing'!$R$108</f>
        <v>0</v>
      </c>
      <c r="U65" s="43">
        <f>'Standing'!$S$108</f>
        <v>0</v>
      </c>
      <c r="V65" s="10"/>
      <c r="W65" s="10"/>
      <c r="X65" s="17"/>
    </row>
    <row r="66" spans="1:24">
      <c r="A66" s="4" t="s">
        <v>190</v>
      </c>
      <c r="B66" s="43">
        <f>'Standing'!$B$109</f>
        <v>0</v>
      </c>
      <c r="C66" s="43">
        <f>'Standing'!$C$109</f>
        <v>0</v>
      </c>
      <c r="D66" s="43">
        <f>'Standing'!$D$109</f>
        <v>0</v>
      </c>
      <c r="E66" s="43">
        <f>'Standing'!$E$109</f>
        <v>0</v>
      </c>
      <c r="F66" s="43">
        <f>'Standing'!$F$109</f>
        <v>0</v>
      </c>
      <c r="G66" s="43">
        <f>'Standing'!$G$109</f>
        <v>0</v>
      </c>
      <c r="H66" s="43">
        <f>'Standing'!$H$109</f>
        <v>0</v>
      </c>
      <c r="I66" s="43">
        <f>'Standing'!$I$109</f>
        <v>0</v>
      </c>
      <c r="J66" s="43">
        <f>'Standing'!$J$109</f>
        <v>0</v>
      </c>
      <c r="K66" s="10"/>
      <c r="L66" s="10"/>
      <c r="M66" s="43">
        <f>'Standing'!$K$109</f>
        <v>0</v>
      </c>
      <c r="N66" s="43">
        <f>'Standing'!$L$109</f>
        <v>0</v>
      </c>
      <c r="O66" s="43">
        <f>'Standing'!$M$109</f>
        <v>0</v>
      </c>
      <c r="P66" s="43">
        <f>'Standing'!$N$109</f>
        <v>0</v>
      </c>
      <c r="Q66" s="43">
        <f>'Standing'!$O$109</f>
        <v>0</v>
      </c>
      <c r="R66" s="43">
        <f>'Standing'!$P$109</f>
        <v>0</v>
      </c>
      <c r="S66" s="43">
        <f>'Standing'!$Q$109</f>
        <v>0</v>
      </c>
      <c r="T66" s="43">
        <f>'Standing'!$R$109</f>
        <v>0</v>
      </c>
      <c r="U66" s="43">
        <f>'Standing'!$S$109</f>
        <v>0</v>
      </c>
      <c r="V66" s="10"/>
      <c r="W66" s="10"/>
      <c r="X66" s="17"/>
    </row>
    <row r="67" spans="1:24">
      <c r="A67" s="4" t="s">
        <v>210</v>
      </c>
      <c r="B67" s="43">
        <f>'Standing'!$B$110</f>
        <v>0</v>
      </c>
      <c r="C67" s="43">
        <f>'Standing'!$C$110</f>
        <v>0</v>
      </c>
      <c r="D67" s="43">
        <f>'Standing'!$D$110</f>
        <v>0</v>
      </c>
      <c r="E67" s="43">
        <f>'Standing'!$E$110</f>
        <v>0</v>
      </c>
      <c r="F67" s="43">
        <f>'Standing'!$F$110</f>
        <v>0</v>
      </c>
      <c r="G67" s="43">
        <f>'Standing'!$G$110</f>
        <v>0</v>
      </c>
      <c r="H67" s="43">
        <f>'Standing'!$H$110</f>
        <v>0</v>
      </c>
      <c r="I67" s="43">
        <f>'Standing'!$I$110</f>
        <v>0</v>
      </c>
      <c r="J67" s="43">
        <f>'Standing'!$J$110</f>
        <v>0</v>
      </c>
      <c r="K67" s="10"/>
      <c r="L67" s="10"/>
      <c r="M67" s="43">
        <f>'Standing'!$K$110</f>
        <v>0</v>
      </c>
      <c r="N67" s="43">
        <f>'Standing'!$L$110</f>
        <v>0</v>
      </c>
      <c r="O67" s="43">
        <f>'Standing'!$M$110</f>
        <v>0</v>
      </c>
      <c r="P67" s="43">
        <f>'Standing'!$N$110</f>
        <v>0</v>
      </c>
      <c r="Q67" s="43">
        <f>'Standing'!$O$110</f>
        <v>0</v>
      </c>
      <c r="R67" s="43">
        <f>'Standing'!$P$110</f>
        <v>0</v>
      </c>
      <c r="S67" s="43">
        <f>'Standing'!$Q$110</f>
        <v>0</v>
      </c>
      <c r="T67" s="43">
        <f>'Standing'!$R$110</f>
        <v>0</v>
      </c>
      <c r="U67" s="43">
        <f>'Standing'!$S$110</f>
        <v>0</v>
      </c>
      <c r="V67" s="10"/>
      <c r="W67" s="10"/>
      <c r="X67" s="17"/>
    </row>
    <row r="68" spans="1:24">
      <c r="A68" s="4" t="s">
        <v>191</v>
      </c>
      <c r="B68" s="43">
        <f>'Standing'!$B$111</f>
        <v>0</v>
      </c>
      <c r="C68" s="43">
        <f>'Standing'!$C$111</f>
        <v>0</v>
      </c>
      <c r="D68" s="43">
        <f>'Standing'!$D$111</f>
        <v>0</v>
      </c>
      <c r="E68" s="43">
        <f>'Standing'!$E$111</f>
        <v>0</v>
      </c>
      <c r="F68" s="43">
        <f>'Standing'!$F$111</f>
        <v>0</v>
      </c>
      <c r="G68" s="43">
        <f>'Standing'!$G$111</f>
        <v>0</v>
      </c>
      <c r="H68" s="43">
        <f>'Standing'!$H$111</f>
        <v>0</v>
      </c>
      <c r="I68" s="43">
        <f>'Standing'!$I$111</f>
        <v>0</v>
      </c>
      <c r="J68" s="43">
        <f>'Standing'!$J$111</f>
        <v>0</v>
      </c>
      <c r="K68" s="10"/>
      <c r="L68" s="10"/>
      <c r="M68" s="43">
        <f>'Standing'!$K$111</f>
        <v>0</v>
      </c>
      <c r="N68" s="43">
        <f>'Standing'!$L$111</f>
        <v>0</v>
      </c>
      <c r="O68" s="43">
        <f>'Standing'!$M$111</f>
        <v>0</v>
      </c>
      <c r="P68" s="43">
        <f>'Standing'!$N$111</f>
        <v>0</v>
      </c>
      <c r="Q68" s="43">
        <f>'Standing'!$O$111</f>
        <v>0</v>
      </c>
      <c r="R68" s="43">
        <f>'Standing'!$P$111</f>
        <v>0</v>
      </c>
      <c r="S68" s="43">
        <f>'Standing'!$Q$111</f>
        <v>0</v>
      </c>
      <c r="T68" s="43">
        <f>'Standing'!$R$111</f>
        <v>0</v>
      </c>
      <c r="U68" s="43">
        <f>'Standing'!$S$111</f>
        <v>0</v>
      </c>
      <c r="V68" s="10"/>
      <c r="W68" s="10"/>
      <c r="X68" s="17"/>
    </row>
    <row r="69" spans="1:24">
      <c r="A69" s="4" t="s">
        <v>192</v>
      </c>
      <c r="B69" s="43">
        <f>'Standing'!$B$112</f>
        <v>0</v>
      </c>
      <c r="C69" s="43">
        <f>'Standing'!$C$112</f>
        <v>0</v>
      </c>
      <c r="D69" s="43">
        <f>'Standing'!$D$112</f>
        <v>0</v>
      </c>
      <c r="E69" s="43">
        <f>'Standing'!$E$112</f>
        <v>0</v>
      </c>
      <c r="F69" s="43">
        <f>'Standing'!$F$112</f>
        <v>0</v>
      </c>
      <c r="G69" s="43">
        <f>'Standing'!$G$112</f>
        <v>0</v>
      </c>
      <c r="H69" s="43">
        <f>'Standing'!$H$112</f>
        <v>0</v>
      </c>
      <c r="I69" s="43">
        <f>'Standing'!$I$112</f>
        <v>0</v>
      </c>
      <c r="J69" s="43">
        <f>'Standing'!$J$112</f>
        <v>0</v>
      </c>
      <c r="K69" s="10"/>
      <c r="L69" s="10"/>
      <c r="M69" s="43">
        <f>'Standing'!$K$112</f>
        <v>0</v>
      </c>
      <c r="N69" s="43">
        <f>'Standing'!$L$112</f>
        <v>0</v>
      </c>
      <c r="O69" s="43">
        <f>'Standing'!$M$112</f>
        <v>0</v>
      </c>
      <c r="P69" s="43">
        <f>'Standing'!$N$112</f>
        <v>0</v>
      </c>
      <c r="Q69" s="43">
        <f>'Standing'!$O$112</f>
        <v>0</v>
      </c>
      <c r="R69" s="43">
        <f>'Standing'!$P$112</f>
        <v>0</v>
      </c>
      <c r="S69" s="43">
        <f>'Standing'!$Q$112</f>
        <v>0</v>
      </c>
      <c r="T69" s="43">
        <f>'Standing'!$R$112</f>
        <v>0</v>
      </c>
      <c r="U69" s="43">
        <f>'Standing'!$S$112</f>
        <v>0</v>
      </c>
      <c r="V69" s="10"/>
      <c r="W69" s="10"/>
      <c r="X69" s="17"/>
    </row>
    <row r="70" spans="1:24">
      <c r="A70" s="4" t="s">
        <v>193</v>
      </c>
      <c r="B70" s="43">
        <f>'Standing'!$B$113</f>
        <v>0</v>
      </c>
      <c r="C70" s="43">
        <f>'Standing'!$C$113</f>
        <v>0</v>
      </c>
      <c r="D70" s="43">
        <f>'Standing'!$D$113</f>
        <v>0</v>
      </c>
      <c r="E70" s="43">
        <f>'Standing'!$E$113</f>
        <v>0</v>
      </c>
      <c r="F70" s="43">
        <f>'Standing'!$F$113</f>
        <v>0</v>
      </c>
      <c r="G70" s="43">
        <f>'Standing'!$G$113</f>
        <v>0</v>
      </c>
      <c r="H70" s="43">
        <f>'Standing'!$H$113</f>
        <v>0</v>
      </c>
      <c r="I70" s="43">
        <f>'Standing'!$I$113</f>
        <v>0</v>
      </c>
      <c r="J70" s="43">
        <f>'Standing'!$J$113</f>
        <v>0</v>
      </c>
      <c r="K70" s="10"/>
      <c r="L70" s="10"/>
      <c r="M70" s="43">
        <f>'Standing'!$K$113</f>
        <v>0</v>
      </c>
      <c r="N70" s="43">
        <f>'Standing'!$L$113</f>
        <v>0</v>
      </c>
      <c r="O70" s="43">
        <f>'Standing'!$M$113</f>
        <v>0</v>
      </c>
      <c r="P70" s="43">
        <f>'Standing'!$N$113</f>
        <v>0</v>
      </c>
      <c r="Q70" s="43">
        <f>'Standing'!$O$113</f>
        <v>0</v>
      </c>
      <c r="R70" s="43">
        <f>'Standing'!$P$113</f>
        <v>0</v>
      </c>
      <c r="S70" s="43">
        <f>'Standing'!$Q$113</f>
        <v>0</v>
      </c>
      <c r="T70" s="43">
        <f>'Standing'!$R$113</f>
        <v>0</v>
      </c>
      <c r="U70" s="43">
        <f>'Standing'!$S$113</f>
        <v>0</v>
      </c>
      <c r="V70" s="10"/>
      <c r="W70" s="10"/>
      <c r="X70" s="17"/>
    </row>
    <row r="71" spans="1:24">
      <c r="A71" s="4" t="s">
        <v>194</v>
      </c>
      <c r="B71" s="43">
        <f>'Standing'!$B$114</f>
        <v>0</v>
      </c>
      <c r="C71" s="43">
        <f>'Standing'!$C$114</f>
        <v>0</v>
      </c>
      <c r="D71" s="43">
        <f>'Standing'!$D$114</f>
        <v>0</v>
      </c>
      <c r="E71" s="43">
        <f>'Standing'!$E$114</f>
        <v>0</v>
      </c>
      <c r="F71" s="43">
        <f>'Standing'!$F$114</f>
        <v>0</v>
      </c>
      <c r="G71" s="43">
        <f>'Standing'!$G$114</f>
        <v>0</v>
      </c>
      <c r="H71" s="43">
        <f>'Standing'!$H$114</f>
        <v>0</v>
      </c>
      <c r="I71" s="43">
        <f>'Standing'!$I$114</f>
        <v>0</v>
      </c>
      <c r="J71" s="43">
        <f>'Standing'!$J$114</f>
        <v>0</v>
      </c>
      <c r="K71" s="10"/>
      <c r="L71" s="10"/>
      <c r="M71" s="43">
        <f>'Standing'!$K$114</f>
        <v>0</v>
      </c>
      <c r="N71" s="43">
        <f>'Standing'!$L$114</f>
        <v>0</v>
      </c>
      <c r="O71" s="43">
        <f>'Standing'!$M$114</f>
        <v>0</v>
      </c>
      <c r="P71" s="43">
        <f>'Standing'!$N$114</f>
        <v>0</v>
      </c>
      <c r="Q71" s="43">
        <f>'Standing'!$O$114</f>
        <v>0</v>
      </c>
      <c r="R71" s="43">
        <f>'Standing'!$P$114</f>
        <v>0</v>
      </c>
      <c r="S71" s="43">
        <f>'Standing'!$Q$114</f>
        <v>0</v>
      </c>
      <c r="T71" s="43">
        <f>'Standing'!$R$114</f>
        <v>0</v>
      </c>
      <c r="U71" s="43">
        <f>'Standing'!$S$114</f>
        <v>0</v>
      </c>
      <c r="V71" s="10"/>
      <c r="W71" s="10"/>
      <c r="X71" s="17"/>
    </row>
    <row r="72" spans="1:24">
      <c r="A72" s="4" t="s">
        <v>211</v>
      </c>
      <c r="B72" s="43">
        <f>'Standing'!$B$115</f>
        <v>0</v>
      </c>
      <c r="C72" s="43">
        <f>'Standing'!$C$115</f>
        <v>0</v>
      </c>
      <c r="D72" s="43">
        <f>'Standing'!$D$115</f>
        <v>0</v>
      </c>
      <c r="E72" s="43">
        <f>'Standing'!$E$115</f>
        <v>0</v>
      </c>
      <c r="F72" s="43">
        <f>'Standing'!$F$115</f>
        <v>0</v>
      </c>
      <c r="G72" s="43">
        <f>'Standing'!$G$115</f>
        <v>0</v>
      </c>
      <c r="H72" s="43">
        <f>'Standing'!$H$115</f>
        <v>0</v>
      </c>
      <c r="I72" s="43">
        <f>'Standing'!$I$115</f>
        <v>0</v>
      </c>
      <c r="J72" s="43">
        <f>'Standing'!$J$115</f>
        <v>0</v>
      </c>
      <c r="K72" s="10"/>
      <c r="L72" s="10"/>
      <c r="M72" s="43">
        <f>'Standing'!$K$115</f>
        <v>0</v>
      </c>
      <c r="N72" s="43">
        <f>'Standing'!$L$115</f>
        <v>0</v>
      </c>
      <c r="O72" s="43">
        <f>'Standing'!$M$115</f>
        <v>0</v>
      </c>
      <c r="P72" s="43">
        <f>'Standing'!$N$115</f>
        <v>0</v>
      </c>
      <c r="Q72" s="43">
        <f>'Standing'!$O$115</f>
        <v>0</v>
      </c>
      <c r="R72" s="43">
        <f>'Standing'!$P$115</f>
        <v>0</v>
      </c>
      <c r="S72" s="43">
        <f>'Standing'!$Q$115</f>
        <v>0</v>
      </c>
      <c r="T72" s="43">
        <f>'Standing'!$R$115</f>
        <v>0</v>
      </c>
      <c r="U72" s="43">
        <f>'Standing'!$S$115</f>
        <v>0</v>
      </c>
      <c r="V72" s="10"/>
      <c r="W72" s="10"/>
      <c r="X72" s="17"/>
    </row>
    <row r="73" spans="1:24">
      <c r="A73" s="4" t="s">
        <v>225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7"/>
    </row>
    <row r="74" spans="1:24">
      <c r="A74" s="4" t="s">
        <v>226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7"/>
    </row>
    <row r="75" spans="1:24">
      <c r="A75" s="4" t="s">
        <v>227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7"/>
    </row>
    <row r="76" spans="1:24">
      <c r="A76" s="4" t="s">
        <v>228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7"/>
    </row>
    <row r="77" spans="1:24">
      <c r="A77" s="4" t="s">
        <v>229</v>
      </c>
      <c r="B77" s="43">
        <f>'Yard'!$B$113</f>
        <v>0</v>
      </c>
      <c r="C77" s="43">
        <f>'Yard'!$C$113</f>
        <v>0</v>
      </c>
      <c r="D77" s="43">
        <f>'Yard'!$D$113</f>
        <v>0</v>
      </c>
      <c r="E77" s="43">
        <f>'Yard'!$E$113</f>
        <v>0</v>
      </c>
      <c r="F77" s="43">
        <f>'Yard'!$F$113</f>
        <v>0</v>
      </c>
      <c r="G77" s="43">
        <f>'Yard'!$G$113</f>
        <v>0</v>
      </c>
      <c r="H77" s="43">
        <f>'Yard'!$H$113</f>
        <v>0</v>
      </c>
      <c r="I77" s="43">
        <f>'Yard'!$I$113</f>
        <v>0</v>
      </c>
      <c r="J77" s="43">
        <f>'Yard'!$J$113</f>
        <v>0</v>
      </c>
      <c r="K77" s="10"/>
      <c r="L77" s="10"/>
      <c r="M77" s="43">
        <f>'Yard'!$K$113</f>
        <v>0</v>
      </c>
      <c r="N77" s="43">
        <f>'Yard'!$L$113</f>
        <v>0</v>
      </c>
      <c r="O77" s="43">
        <f>'Yard'!$M$113</f>
        <v>0</v>
      </c>
      <c r="P77" s="43">
        <f>'Yard'!$N$113</f>
        <v>0</v>
      </c>
      <c r="Q77" s="43">
        <f>'Yard'!$O$113</f>
        <v>0</v>
      </c>
      <c r="R77" s="43">
        <f>'Yard'!$P$113</f>
        <v>0</v>
      </c>
      <c r="S77" s="43">
        <f>'Yard'!$Q$113</f>
        <v>0</v>
      </c>
      <c r="T77" s="43">
        <f>'Yard'!$R$113</f>
        <v>0</v>
      </c>
      <c r="U77" s="43">
        <f>'Yard'!$S$113</f>
        <v>0</v>
      </c>
      <c r="V77" s="43">
        <f>'Otex'!$B$166</f>
        <v>0</v>
      </c>
      <c r="W77" s="10"/>
      <c r="X77" s="17"/>
    </row>
    <row r="78" spans="1:24">
      <c r="A78" s="4" t="s">
        <v>195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7"/>
    </row>
    <row r="79" spans="1:24">
      <c r="A79" s="4" t="s">
        <v>196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7"/>
    </row>
    <row r="80" spans="1:24">
      <c r="A80" s="4" t="s">
        <v>197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7"/>
    </row>
    <row r="81" spans="1:24">
      <c r="A81" s="4" t="s">
        <v>198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7"/>
    </row>
    <row r="82" spans="1:24">
      <c r="A82" s="4" t="s">
        <v>199</v>
      </c>
      <c r="B82" s="43">
        <f>'Yard'!$B$114</f>
        <v>0</v>
      </c>
      <c r="C82" s="43">
        <f>'Yard'!$C$114</f>
        <v>0</v>
      </c>
      <c r="D82" s="43">
        <f>'Yard'!$D$114</f>
        <v>0</v>
      </c>
      <c r="E82" s="43">
        <f>'Yard'!$E$114</f>
        <v>0</v>
      </c>
      <c r="F82" s="43">
        <f>'Yard'!$F$114</f>
        <v>0</v>
      </c>
      <c r="G82" s="43">
        <f>'Yard'!$G$114</f>
        <v>0</v>
      </c>
      <c r="H82" s="43">
        <f>'Yard'!$H$114</f>
        <v>0</v>
      </c>
      <c r="I82" s="43">
        <f>'Yard'!$I$114</f>
        <v>0</v>
      </c>
      <c r="J82" s="43">
        <f>'Yard'!$J$114</f>
        <v>0</v>
      </c>
      <c r="K82" s="10"/>
      <c r="L82" s="10"/>
      <c r="M82" s="43">
        <f>'Yard'!$K$114</f>
        <v>0</v>
      </c>
      <c r="N82" s="43">
        <f>'Yard'!$L$114</f>
        <v>0</v>
      </c>
      <c r="O82" s="43">
        <f>'Yard'!$M$114</f>
        <v>0</v>
      </c>
      <c r="P82" s="43">
        <f>'Yard'!$N$114</f>
        <v>0</v>
      </c>
      <c r="Q82" s="43">
        <f>'Yard'!$O$114</f>
        <v>0</v>
      </c>
      <c r="R82" s="43">
        <f>'Yard'!$P$114</f>
        <v>0</v>
      </c>
      <c r="S82" s="43">
        <f>'Yard'!$Q$114</f>
        <v>0</v>
      </c>
      <c r="T82" s="43">
        <f>'Yard'!$R$114</f>
        <v>0</v>
      </c>
      <c r="U82" s="43">
        <f>'Yard'!$S$114</f>
        <v>0</v>
      </c>
      <c r="V82" s="10"/>
      <c r="W82" s="10"/>
      <c r="X82" s="17"/>
    </row>
    <row r="83" spans="1:24">
      <c r="A83" s="4" t="s">
        <v>200</v>
      </c>
      <c r="B83" s="43">
        <f>'Yard'!$B$115</f>
        <v>0</v>
      </c>
      <c r="C83" s="43">
        <f>'Yard'!$C$115</f>
        <v>0</v>
      </c>
      <c r="D83" s="43">
        <f>'Yard'!$D$115</f>
        <v>0</v>
      </c>
      <c r="E83" s="43">
        <f>'Yard'!$E$115</f>
        <v>0</v>
      </c>
      <c r="F83" s="43">
        <f>'Yard'!$F$115</f>
        <v>0</v>
      </c>
      <c r="G83" s="43">
        <f>'Yard'!$G$115</f>
        <v>0</v>
      </c>
      <c r="H83" s="43">
        <f>'Yard'!$H$115</f>
        <v>0</v>
      </c>
      <c r="I83" s="43">
        <f>'Yard'!$I$115</f>
        <v>0</v>
      </c>
      <c r="J83" s="43">
        <f>'Yard'!$J$115</f>
        <v>0</v>
      </c>
      <c r="K83" s="10"/>
      <c r="L83" s="10"/>
      <c r="M83" s="43">
        <f>'Yard'!$K$115</f>
        <v>0</v>
      </c>
      <c r="N83" s="43">
        <f>'Yard'!$L$115</f>
        <v>0</v>
      </c>
      <c r="O83" s="43">
        <f>'Yard'!$M$115</f>
        <v>0</v>
      </c>
      <c r="P83" s="43">
        <f>'Yard'!$N$115</f>
        <v>0</v>
      </c>
      <c r="Q83" s="43">
        <f>'Yard'!$O$115</f>
        <v>0</v>
      </c>
      <c r="R83" s="43">
        <f>'Yard'!$P$115</f>
        <v>0</v>
      </c>
      <c r="S83" s="43">
        <f>'Yard'!$Q$115</f>
        <v>0</v>
      </c>
      <c r="T83" s="43">
        <f>'Yard'!$R$115</f>
        <v>0</v>
      </c>
      <c r="U83" s="43">
        <f>'Yard'!$S$115</f>
        <v>0</v>
      </c>
      <c r="V83" s="10"/>
      <c r="W83" s="10"/>
      <c r="X83" s="17"/>
    </row>
    <row r="84" spans="1:24">
      <c r="A84" s="4" t="s">
        <v>201</v>
      </c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7"/>
    </row>
    <row r="85" spans="1:24">
      <c r="A85" s="4" t="s">
        <v>202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7"/>
    </row>
    <row r="86" spans="1:24">
      <c r="A86" s="4" t="s">
        <v>203</v>
      </c>
      <c r="B86" s="43">
        <f>'Yard'!$B$116</f>
        <v>0</v>
      </c>
      <c r="C86" s="43">
        <f>'Yard'!$C$116</f>
        <v>0</v>
      </c>
      <c r="D86" s="43">
        <f>'Yard'!$D$116</f>
        <v>0</v>
      </c>
      <c r="E86" s="43">
        <f>'Yard'!$E$116</f>
        <v>0</v>
      </c>
      <c r="F86" s="43">
        <f>'Yard'!$F$116</f>
        <v>0</v>
      </c>
      <c r="G86" s="43">
        <f>'Yard'!$G$116</f>
        <v>0</v>
      </c>
      <c r="H86" s="43">
        <f>'Yard'!$H$116</f>
        <v>0</v>
      </c>
      <c r="I86" s="43">
        <f>'Yard'!$I$116</f>
        <v>0</v>
      </c>
      <c r="J86" s="43">
        <f>'Yard'!$J$116</f>
        <v>0</v>
      </c>
      <c r="K86" s="10"/>
      <c r="L86" s="10"/>
      <c r="M86" s="43">
        <f>'Yard'!$K$116</f>
        <v>0</v>
      </c>
      <c r="N86" s="43">
        <f>'Yard'!$L$116</f>
        <v>0</v>
      </c>
      <c r="O86" s="43">
        <f>'Yard'!$M$116</f>
        <v>0</v>
      </c>
      <c r="P86" s="43">
        <f>'Yard'!$N$116</f>
        <v>0</v>
      </c>
      <c r="Q86" s="43">
        <f>'Yard'!$O$116</f>
        <v>0</v>
      </c>
      <c r="R86" s="43">
        <f>'Yard'!$P$116</f>
        <v>0</v>
      </c>
      <c r="S86" s="43">
        <f>'Yard'!$Q$116</f>
        <v>0</v>
      </c>
      <c r="T86" s="43">
        <f>'Yard'!$R$116</f>
        <v>0</v>
      </c>
      <c r="U86" s="43">
        <f>'Yard'!$S$116</f>
        <v>0</v>
      </c>
      <c r="V86" s="10"/>
      <c r="W86" s="10"/>
      <c r="X86" s="17"/>
    </row>
    <row r="87" spans="1:24">
      <c r="A87" s="4" t="s">
        <v>204</v>
      </c>
      <c r="B87" s="43">
        <f>'Yard'!$B$117</f>
        <v>0</v>
      </c>
      <c r="C87" s="43">
        <f>'Yard'!$C$117</f>
        <v>0</v>
      </c>
      <c r="D87" s="43">
        <f>'Yard'!$D$117</f>
        <v>0</v>
      </c>
      <c r="E87" s="43">
        <f>'Yard'!$E$117</f>
        <v>0</v>
      </c>
      <c r="F87" s="43">
        <f>'Yard'!$F$117</f>
        <v>0</v>
      </c>
      <c r="G87" s="43">
        <f>'Yard'!$G$117</f>
        <v>0</v>
      </c>
      <c r="H87" s="43">
        <f>'Yard'!$H$117</f>
        <v>0</v>
      </c>
      <c r="I87" s="43">
        <f>'Yard'!$I$117</f>
        <v>0</v>
      </c>
      <c r="J87" s="43">
        <f>'Yard'!$J$117</f>
        <v>0</v>
      </c>
      <c r="K87" s="10"/>
      <c r="L87" s="10"/>
      <c r="M87" s="43">
        <f>'Yard'!$K$117</f>
        <v>0</v>
      </c>
      <c r="N87" s="43">
        <f>'Yard'!$L$117</f>
        <v>0</v>
      </c>
      <c r="O87" s="43">
        <f>'Yard'!$M$117</f>
        <v>0</v>
      </c>
      <c r="P87" s="43">
        <f>'Yard'!$N$117</f>
        <v>0</v>
      </c>
      <c r="Q87" s="43">
        <f>'Yard'!$O$117</f>
        <v>0</v>
      </c>
      <c r="R87" s="43">
        <f>'Yard'!$P$117</f>
        <v>0</v>
      </c>
      <c r="S87" s="43">
        <f>'Yard'!$Q$117</f>
        <v>0</v>
      </c>
      <c r="T87" s="43">
        <f>'Yard'!$R$117</f>
        <v>0</v>
      </c>
      <c r="U87" s="43">
        <f>'Yard'!$S$117</f>
        <v>0</v>
      </c>
      <c r="V87" s="10"/>
      <c r="W87" s="10"/>
      <c r="X87" s="17"/>
    </row>
    <row r="88" spans="1:24">
      <c r="A88" s="4" t="s">
        <v>212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7"/>
    </row>
    <row r="89" spans="1:24">
      <c r="A89" s="4" t="s">
        <v>213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7"/>
    </row>
    <row r="90" spans="1:24">
      <c r="A90" s="4" t="s">
        <v>214</v>
      </c>
      <c r="B90" s="43">
        <f>'Yard'!$B$118</f>
        <v>0</v>
      </c>
      <c r="C90" s="43">
        <f>'Yard'!$C$118</f>
        <v>0</v>
      </c>
      <c r="D90" s="43">
        <f>'Yard'!$D$118</f>
        <v>0</v>
      </c>
      <c r="E90" s="43">
        <f>'Yard'!$E$118</f>
        <v>0</v>
      </c>
      <c r="F90" s="43">
        <f>'Yard'!$F$118</f>
        <v>0</v>
      </c>
      <c r="G90" s="43">
        <f>'Yard'!$G$118</f>
        <v>0</v>
      </c>
      <c r="H90" s="43">
        <f>'Yard'!$H$118</f>
        <v>0</v>
      </c>
      <c r="I90" s="43">
        <f>'Yard'!$I$118</f>
        <v>0</v>
      </c>
      <c r="J90" s="43">
        <f>'Yard'!$J$118</f>
        <v>0</v>
      </c>
      <c r="K90" s="10"/>
      <c r="L90" s="10"/>
      <c r="M90" s="43">
        <f>'Yard'!$K$118</f>
        <v>0</v>
      </c>
      <c r="N90" s="43">
        <f>'Yard'!$L$118</f>
        <v>0</v>
      </c>
      <c r="O90" s="43">
        <f>'Yard'!$M$118</f>
        <v>0</v>
      </c>
      <c r="P90" s="43">
        <f>'Yard'!$N$118</f>
        <v>0</v>
      </c>
      <c r="Q90" s="43">
        <f>'Yard'!$O$118</f>
        <v>0</v>
      </c>
      <c r="R90" s="43">
        <f>'Yard'!$P$118</f>
        <v>0</v>
      </c>
      <c r="S90" s="43">
        <f>'Yard'!$Q$118</f>
        <v>0</v>
      </c>
      <c r="T90" s="43">
        <f>'Yard'!$R$118</f>
        <v>0</v>
      </c>
      <c r="U90" s="43">
        <f>'Yard'!$S$118</f>
        <v>0</v>
      </c>
      <c r="V90" s="10"/>
      <c r="W90" s="10"/>
      <c r="X90" s="17"/>
    </row>
    <row r="91" spans="1:24">
      <c r="A91" s="4" t="s">
        <v>215</v>
      </c>
      <c r="B91" s="43">
        <f>'Yard'!$B$119</f>
        <v>0</v>
      </c>
      <c r="C91" s="43">
        <f>'Yard'!$C$119</f>
        <v>0</v>
      </c>
      <c r="D91" s="43">
        <f>'Yard'!$D$119</f>
        <v>0</v>
      </c>
      <c r="E91" s="43">
        <f>'Yard'!$E$119</f>
        <v>0</v>
      </c>
      <c r="F91" s="43">
        <f>'Yard'!$F$119</f>
        <v>0</v>
      </c>
      <c r="G91" s="43">
        <f>'Yard'!$G$119</f>
        <v>0</v>
      </c>
      <c r="H91" s="43">
        <f>'Yard'!$H$119</f>
        <v>0</v>
      </c>
      <c r="I91" s="43">
        <f>'Yard'!$I$119</f>
        <v>0</v>
      </c>
      <c r="J91" s="43">
        <f>'Yard'!$J$119</f>
        <v>0</v>
      </c>
      <c r="K91" s="10"/>
      <c r="L91" s="10"/>
      <c r="M91" s="43">
        <f>'Yard'!$K$119</f>
        <v>0</v>
      </c>
      <c r="N91" s="43">
        <f>'Yard'!$L$119</f>
        <v>0</v>
      </c>
      <c r="O91" s="43">
        <f>'Yard'!$M$119</f>
        <v>0</v>
      </c>
      <c r="P91" s="43">
        <f>'Yard'!$N$119</f>
        <v>0</v>
      </c>
      <c r="Q91" s="43">
        <f>'Yard'!$O$119</f>
        <v>0</v>
      </c>
      <c r="R91" s="43">
        <f>'Yard'!$P$119</f>
        <v>0</v>
      </c>
      <c r="S91" s="43">
        <f>'Yard'!$Q$119</f>
        <v>0</v>
      </c>
      <c r="T91" s="43">
        <f>'Yard'!$R$119</f>
        <v>0</v>
      </c>
      <c r="U91" s="43">
        <f>'Yard'!$S$119</f>
        <v>0</v>
      </c>
      <c r="V91" s="10"/>
      <c r="W91" s="10"/>
      <c r="X91" s="17"/>
    </row>
    <row r="93" spans="1:24" ht="21" customHeight="1">
      <c r="A93" s="1" t="s">
        <v>1588</v>
      </c>
    </row>
    <row r="94" spans="1:24">
      <c r="A94" s="3" t="s">
        <v>546</v>
      </c>
    </row>
    <row r="95" spans="1:24">
      <c r="A95" s="31" t="s">
        <v>1589</v>
      </c>
    </row>
    <row r="96" spans="1:24">
      <c r="A96" s="31" t="s">
        <v>1590</v>
      </c>
    </row>
    <row r="97" spans="1:24">
      <c r="A97" s="31" t="s">
        <v>1591</v>
      </c>
    </row>
    <row r="98" spans="1:24">
      <c r="A98" s="31" t="s">
        <v>1592</v>
      </c>
    </row>
    <row r="99" spans="1:24">
      <c r="A99" s="31" t="s">
        <v>1593</v>
      </c>
    </row>
    <row r="100" spans="1:24">
      <c r="A100" s="3" t="s">
        <v>955</v>
      </c>
    </row>
    <row r="102" spans="1:24">
      <c r="B102" s="15" t="s">
        <v>153</v>
      </c>
      <c r="C102" s="15" t="s">
        <v>330</v>
      </c>
      <c r="D102" s="15" t="s">
        <v>331</v>
      </c>
      <c r="E102" s="15" t="s">
        <v>332</v>
      </c>
      <c r="F102" s="15" t="s">
        <v>333</v>
      </c>
      <c r="G102" s="15" t="s">
        <v>334</v>
      </c>
      <c r="H102" s="15" t="s">
        <v>335</v>
      </c>
      <c r="I102" s="15" t="s">
        <v>336</v>
      </c>
      <c r="J102" s="15" t="s">
        <v>337</v>
      </c>
      <c r="K102" s="15" t="s">
        <v>978</v>
      </c>
      <c r="L102" s="15" t="s">
        <v>990</v>
      </c>
      <c r="M102" s="15" t="s">
        <v>318</v>
      </c>
      <c r="N102" s="15" t="s">
        <v>1395</v>
      </c>
      <c r="O102" s="15" t="s">
        <v>1396</v>
      </c>
      <c r="P102" s="15" t="s">
        <v>1397</v>
      </c>
      <c r="Q102" s="15" t="s">
        <v>1398</v>
      </c>
      <c r="R102" s="15" t="s">
        <v>1399</v>
      </c>
      <c r="S102" s="15" t="s">
        <v>1400</v>
      </c>
      <c r="T102" s="15" t="s">
        <v>1401</v>
      </c>
      <c r="U102" s="15" t="s">
        <v>1402</v>
      </c>
      <c r="V102" s="15" t="s">
        <v>1403</v>
      </c>
      <c r="W102" s="15" t="s">
        <v>1404</v>
      </c>
    </row>
    <row r="103" spans="1:24">
      <c r="A103" s="4" t="s">
        <v>185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7"/>
    </row>
    <row r="104" spans="1:24">
      <c r="A104" s="4" t="s">
        <v>186</v>
      </c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7"/>
    </row>
    <row r="105" spans="1:24">
      <c r="A105" s="4" t="s">
        <v>223</v>
      </c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7"/>
    </row>
    <row r="106" spans="1:24">
      <c r="A106" s="4" t="s">
        <v>187</v>
      </c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7"/>
    </row>
    <row r="107" spans="1:24">
      <c r="A107" s="4" t="s">
        <v>188</v>
      </c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7"/>
    </row>
    <row r="108" spans="1:24">
      <c r="A108" s="4" t="s">
        <v>224</v>
      </c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7"/>
    </row>
    <row r="109" spans="1:24">
      <c r="A109" s="4" t="s">
        <v>189</v>
      </c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7"/>
    </row>
    <row r="110" spans="1:24">
      <c r="A110" s="4" t="s">
        <v>190</v>
      </c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7"/>
    </row>
    <row r="111" spans="1:24">
      <c r="A111" s="4" t="s">
        <v>210</v>
      </c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7"/>
    </row>
    <row r="112" spans="1:24">
      <c r="A112" s="4" t="s">
        <v>191</v>
      </c>
      <c r="B112" s="43">
        <f>'Standing'!$B$125</f>
        <v>0</v>
      </c>
      <c r="C112" s="43">
        <f>'Standing'!$C$125</f>
        <v>0</v>
      </c>
      <c r="D112" s="43">
        <f>'Standing'!$D$125</f>
        <v>0</v>
      </c>
      <c r="E112" s="43">
        <f>'Standing'!$E$125</f>
        <v>0</v>
      </c>
      <c r="F112" s="43">
        <f>'Standing'!$F$125</f>
        <v>0</v>
      </c>
      <c r="G112" s="43">
        <f>'Standing'!$G$125</f>
        <v>0</v>
      </c>
      <c r="H112" s="43">
        <f>'Standing'!$H$125</f>
        <v>0</v>
      </c>
      <c r="I112" s="43">
        <f>'Standing'!$I$125</f>
        <v>0</v>
      </c>
      <c r="J112" s="43">
        <f>'Standing'!$J$125</f>
        <v>0</v>
      </c>
      <c r="K112" s="10"/>
      <c r="L112" s="10"/>
      <c r="M112" s="43">
        <f>'Standing'!$K$125</f>
        <v>0</v>
      </c>
      <c r="N112" s="43">
        <f>'Standing'!$L$125</f>
        <v>0</v>
      </c>
      <c r="O112" s="43">
        <f>'Standing'!$M$125</f>
        <v>0</v>
      </c>
      <c r="P112" s="43">
        <f>'Standing'!$N$125</f>
        <v>0</v>
      </c>
      <c r="Q112" s="43">
        <f>'Standing'!$O$125</f>
        <v>0</v>
      </c>
      <c r="R112" s="43">
        <f>'Standing'!$P$125</f>
        <v>0</v>
      </c>
      <c r="S112" s="43">
        <f>'Standing'!$Q$125</f>
        <v>0</v>
      </c>
      <c r="T112" s="43">
        <f>'Standing'!$R$125</f>
        <v>0</v>
      </c>
      <c r="U112" s="43">
        <f>'Standing'!$S$125</f>
        <v>0</v>
      </c>
      <c r="V112" s="10"/>
      <c r="W112" s="10"/>
      <c r="X112" s="17"/>
    </row>
    <row r="113" spans="1:24">
      <c r="A113" s="4" t="s">
        <v>192</v>
      </c>
      <c r="B113" s="43">
        <f>'Standing'!$B$126</f>
        <v>0</v>
      </c>
      <c r="C113" s="43">
        <f>'Standing'!$C$126</f>
        <v>0</v>
      </c>
      <c r="D113" s="43">
        <f>'Standing'!$D$126</f>
        <v>0</v>
      </c>
      <c r="E113" s="43">
        <f>'Standing'!$E$126</f>
        <v>0</v>
      </c>
      <c r="F113" s="43">
        <f>'Standing'!$F$126</f>
        <v>0</v>
      </c>
      <c r="G113" s="43">
        <f>'Standing'!$G$126</f>
        <v>0</v>
      </c>
      <c r="H113" s="43">
        <f>'Standing'!$H$126</f>
        <v>0</v>
      </c>
      <c r="I113" s="43">
        <f>'Standing'!$I$126</f>
        <v>0</v>
      </c>
      <c r="J113" s="43">
        <f>'Standing'!$J$126</f>
        <v>0</v>
      </c>
      <c r="K113" s="10"/>
      <c r="L113" s="10"/>
      <c r="M113" s="43">
        <f>'Standing'!$K$126</f>
        <v>0</v>
      </c>
      <c r="N113" s="43">
        <f>'Standing'!$L$126</f>
        <v>0</v>
      </c>
      <c r="O113" s="43">
        <f>'Standing'!$M$126</f>
        <v>0</v>
      </c>
      <c r="P113" s="43">
        <f>'Standing'!$N$126</f>
        <v>0</v>
      </c>
      <c r="Q113" s="43">
        <f>'Standing'!$O$126</f>
        <v>0</v>
      </c>
      <c r="R113" s="43">
        <f>'Standing'!$P$126</f>
        <v>0</v>
      </c>
      <c r="S113" s="43">
        <f>'Standing'!$Q$126</f>
        <v>0</v>
      </c>
      <c r="T113" s="43">
        <f>'Standing'!$R$126</f>
        <v>0</v>
      </c>
      <c r="U113" s="43">
        <f>'Standing'!$S$126</f>
        <v>0</v>
      </c>
      <c r="V113" s="10"/>
      <c r="W113" s="10"/>
      <c r="X113" s="17"/>
    </row>
    <row r="114" spans="1:24">
      <c r="A114" s="4" t="s">
        <v>193</v>
      </c>
      <c r="B114" s="43">
        <f>'Standing'!$B$127</f>
        <v>0</v>
      </c>
      <c r="C114" s="43">
        <f>'Standing'!$C$127</f>
        <v>0</v>
      </c>
      <c r="D114" s="43">
        <f>'Standing'!$D$127</f>
        <v>0</v>
      </c>
      <c r="E114" s="43">
        <f>'Standing'!$E$127</f>
        <v>0</v>
      </c>
      <c r="F114" s="43">
        <f>'Standing'!$F$127</f>
        <v>0</v>
      </c>
      <c r="G114" s="43">
        <f>'Standing'!$G$127</f>
        <v>0</v>
      </c>
      <c r="H114" s="43">
        <f>'Standing'!$H$127</f>
        <v>0</v>
      </c>
      <c r="I114" s="43">
        <f>'Standing'!$I$127</f>
        <v>0</v>
      </c>
      <c r="J114" s="43">
        <f>'Standing'!$J$127</f>
        <v>0</v>
      </c>
      <c r="K114" s="10"/>
      <c r="L114" s="10"/>
      <c r="M114" s="43">
        <f>'Standing'!$K$127</f>
        <v>0</v>
      </c>
      <c r="N114" s="43">
        <f>'Standing'!$L$127</f>
        <v>0</v>
      </c>
      <c r="O114" s="43">
        <f>'Standing'!$M$127</f>
        <v>0</v>
      </c>
      <c r="P114" s="43">
        <f>'Standing'!$N$127</f>
        <v>0</v>
      </c>
      <c r="Q114" s="43">
        <f>'Standing'!$O$127</f>
        <v>0</v>
      </c>
      <c r="R114" s="43">
        <f>'Standing'!$P$127</f>
        <v>0</v>
      </c>
      <c r="S114" s="43">
        <f>'Standing'!$Q$127</f>
        <v>0</v>
      </c>
      <c r="T114" s="43">
        <f>'Standing'!$R$127</f>
        <v>0</v>
      </c>
      <c r="U114" s="43">
        <f>'Standing'!$S$127</f>
        <v>0</v>
      </c>
      <c r="V114" s="10"/>
      <c r="W114" s="10"/>
      <c r="X114" s="17"/>
    </row>
    <row r="115" spans="1:24">
      <c r="A115" s="4" t="s">
        <v>194</v>
      </c>
      <c r="B115" s="43">
        <f>'Standing'!$B$128</f>
        <v>0</v>
      </c>
      <c r="C115" s="43">
        <f>'Standing'!$C$128</f>
        <v>0</v>
      </c>
      <c r="D115" s="43">
        <f>'Standing'!$D$128</f>
        <v>0</v>
      </c>
      <c r="E115" s="43">
        <f>'Standing'!$E$128</f>
        <v>0</v>
      </c>
      <c r="F115" s="43">
        <f>'Standing'!$F$128</f>
        <v>0</v>
      </c>
      <c r="G115" s="43">
        <f>'Standing'!$G$128</f>
        <v>0</v>
      </c>
      <c r="H115" s="43">
        <f>'Standing'!$H$128</f>
        <v>0</v>
      </c>
      <c r="I115" s="43">
        <f>'Standing'!$I$128</f>
        <v>0</v>
      </c>
      <c r="J115" s="43">
        <f>'Standing'!$J$128</f>
        <v>0</v>
      </c>
      <c r="K115" s="10"/>
      <c r="L115" s="10"/>
      <c r="M115" s="43">
        <f>'Standing'!$K$128</f>
        <v>0</v>
      </c>
      <c r="N115" s="43">
        <f>'Standing'!$L$128</f>
        <v>0</v>
      </c>
      <c r="O115" s="43">
        <f>'Standing'!$M$128</f>
        <v>0</v>
      </c>
      <c r="P115" s="43">
        <f>'Standing'!$N$128</f>
        <v>0</v>
      </c>
      <c r="Q115" s="43">
        <f>'Standing'!$O$128</f>
        <v>0</v>
      </c>
      <c r="R115" s="43">
        <f>'Standing'!$P$128</f>
        <v>0</v>
      </c>
      <c r="S115" s="43">
        <f>'Standing'!$Q$128</f>
        <v>0</v>
      </c>
      <c r="T115" s="43">
        <f>'Standing'!$R$128</f>
        <v>0</v>
      </c>
      <c r="U115" s="43">
        <f>'Standing'!$S$128</f>
        <v>0</v>
      </c>
      <c r="V115" s="10"/>
      <c r="W115" s="10"/>
      <c r="X115" s="17"/>
    </row>
    <row r="116" spans="1:24">
      <c r="A116" s="4" t="s">
        <v>211</v>
      </c>
      <c r="B116" s="43">
        <f>'Standing'!$B$129</f>
        <v>0</v>
      </c>
      <c r="C116" s="43">
        <f>'Standing'!$C$129</f>
        <v>0</v>
      </c>
      <c r="D116" s="43">
        <f>'Standing'!$D$129</f>
        <v>0</v>
      </c>
      <c r="E116" s="43">
        <f>'Standing'!$E$129</f>
        <v>0</v>
      </c>
      <c r="F116" s="43">
        <f>'Standing'!$F$129</f>
        <v>0</v>
      </c>
      <c r="G116" s="43">
        <f>'Standing'!$G$129</f>
        <v>0</v>
      </c>
      <c r="H116" s="43">
        <f>'Standing'!$H$129</f>
        <v>0</v>
      </c>
      <c r="I116" s="43">
        <f>'Standing'!$I$129</f>
        <v>0</v>
      </c>
      <c r="J116" s="43">
        <f>'Standing'!$J$129</f>
        <v>0</v>
      </c>
      <c r="K116" s="10"/>
      <c r="L116" s="10"/>
      <c r="M116" s="43">
        <f>'Standing'!$K$129</f>
        <v>0</v>
      </c>
      <c r="N116" s="43">
        <f>'Standing'!$L$129</f>
        <v>0</v>
      </c>
      <c r="O116" s="43">
        <f>'Standing'!$M$129</f>
        <v>0</v>
      </c>
      <c r="P116" s="43">
        <f>'Standing'!$N$129</f>
        <v>0</v>
      </c>
      <c r="Q116" s="43">
        <f>'Standing'!$O$129</f>
        <v>0</v>
      </c>
      <c r="R116" s="43">
        <f>'Standing'!$P$129</f>
        <v>0</v>
      </c>
      <c r="S116" s="43">
        <f>'Standing'!$Q$129</f>
        <v>0</v>
      </c>
      <c r="T116" s="43">
        <f>'Standing'!$R$129</f>
        <v>0</v>
      </c>
      <c r="U116" s="43">
        <f>'Standing'!$S$129</f>
        <v>0</v>
      </c>
      <c r="V116" s="10"/>
      <c r="W116" s="10"/>
      <c r="X116" s="17"/>
    </row>
    <row r="117" spans="1:24">
      <c r="A117" s="4" t="s">
        <v>225</v>
      </c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7"/>
    </row>
    <row r="118" spans="1:24">
      <c r="A118" s="4" t="s">
        <v>226</v>
      </c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7"/>
    </row>
    <row r="119" spans="1:24">
      <c r="A119" s="4" t="s">
        <v>227</v>
      </c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7"/>
    </row>
    <row r="120" spans="1:24">
      <c r="A120" s="4" t="s">
        <v>228</v>
      </c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7"/>
    </row>
    <row r="121" spans="1:24">
      <c r="A121" s="4" t="s">
        <v>229</v>
      </c>
      <c r="B121" s="43">
        <f>'Yard'!$B$136</f>
        <v>0</v>
      </c>
      <c r="C121" s="43">
        <f>'Yard'!$C$136</f>
        <v>0</v>
      </c>
      <c r="D121" s="43">
        <f>'Yard'!$D$136</f>
        <v>0</v>
      </c>
      <c r="E121" s="43">
        <f>'Yard'!$E$136</f>
        <v>0</v>
      </c>
      <c r="F121" s="43">
        <f>'Yard'!$F$136</f>
        <v>0</v>
      </c>
      <c r="G121" s="43">
        <f>'Yard'!$G$136</f>
        <v>0</v>
      </c>
      <c r="H121" s="43">
        <f>'Yard'!$H$136</f>
        <v>0</v>
      </c>
      <c r="I121" s="43">
        <f>'Yard'!$I$136</f>
        <v>0</v>
      </c>
      <c r="J121" s="43">
        <f>'Yard'!$J$136</f>
        <v>0</v>
      </c>
      <c r="K121" s="10"/>
      <c r="L121" s="10"/>
      <c r="M121" s="43">
        <f>'Yard'!$K$136</f>
        <v>0</v>
      </c>
      <c r="N121" s="43">
        <f>'Yard'!$L$136</f>
        <v>0</v>
      </c>
      <c r="O121" s="43">
        <f>'Yard'!$M$136</f>
        <v>0</v>
      </c>
      <c r="P121" s="43">
        <f>'Yard'!$N$136</f>
        <v>0</v>
      </c>
      <c r="Q121" s="43">
        <f>'Yard'!$O$136</f>
        <v>0</v>
      </c>
      <c r="R121" s="43">
        <f>'Yard'!$P$136</f>
        <v>0</v>
      </c>
      <c r="S121" s="43">
        <f>'Yard'!$Q$136</f>
        <v>0</v>
      </c>
      <c r="T121" s="43">
        <f>'Yard'!$R$136</f>
        <v>0</v>
      </c>
      <c r="U121" s="43">
        <f>'Yard'!$S$136</f>
        <v>0</v>
      </c>
      <c r="V121" s="43">
        <f>'Otex'!$B$166</f>
        <v>0</v>
      </c>
      <c r="W121" s="10"/>
      <c r="X121" s="17"/>
    </row>
    <row r="122" spans="1:24">
      <c r="A122" s="4" t="s">
        <v>195</v>
      </c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7"/>
    </row>
    <row r="123" spans="1:24">
      <c r="A123" s="4" t="s">
        <v>196</v>
      </c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7"/>
    </row>
    <row r="124" spans="1:24">
      <c r="A124" s="4" t="s">
        <v>197</v>
      </c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7"/>
    </row>
    <row r="125" spans="1:24">
      <c r="A125" s="4" t="s">
        <v>198</v>
      </c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7"/>
    </row>
    <row r="126" spans="1:24">
      <c r="A126" s="4" t="s">
        <v>199</v>
      </c>
      <c r="B126" s="43">
        <f>'Yard'!$B$137</f>
        <v>0</v>
      </c>
      <c r="C126" s="43">
        <f>'Yard'!$C$137</f>
        <v>0</v>
      </c>
      <c r="D126" s="43">
        <f>'Yard'!$D$137</f>
        <v>0</v>
      </c>
      <c r="E126" s="43">
        <f>'Yard'!$E$137</f>
        <v>0</v>
      </c>
      <c r="F126" s="43">
        <f>'Yard'!$F$137</f>
        <v>0</v>
      </c>
      <c r="G126" s="43">
        <f>'Yard'!$G$137</f>
        <v>0</v>
      </c>
      <c r="H126" s="43">
        <f>'Yard'!$H$137</f>
        <v>0</v>
      </c>
      <c r="I126" s="43">
        <f>'Yard'!$I$137</f>
        <v>0</v>
      </c>
      <c r="J126" s="43">
        <f>'Yard'!$J$137</f>
        <v>0</v>
      </c>
      <c r="K126" s="10"/>
      <c r="L126" s="10"/>
      <c r="M126" s="43">
        <f>'Yard'!$K$137</f>
        <v>0</v>
      </c>
      <c r="N126" s="43">
        <f>'Yard'!$L$137</f>
        <v>0</v>
      </c>
      <c r="O126" s="43">
        <f>'Yard'!$M$137</f>
        <v>0</v>
      </c>
      <c r="P126" s="43">
        <f>'Yard'!$N$137</f>
        <v>0</v>
      </c>
      <c r="Q126" s="43">
        <f>'Yard'!$O$137</f>
        <v>0</v>
      </c>
      <c r="R126" s="43">
        <f>'Yard'!$P$137</f>
        <v>0</v>
      </c>
      <c r="S126" s="43">
        <f>'Yard'!$Q$137</f>
        <v>0</v>
      </c>
      <c r="T126" s="43">
        <f>'Yard'!$R$137</f>
        <v>0</v>
      </c>
      <c r="U126" s="43">
        <f>'Yard'!$S$137</f>
        <v>0</v>
      </c>
      <c r="V126" s="10"/>
      <c r="W126" s="10"/>
      <c r="X126" s="17"/>
    </row>
    <row r="127" spans="1:24">
      <c r="A127" s="4" t="s">
        <v>200</v>
      </c>
      <c r="B127" s="43">
        <f>'Yard'!$B$138</f>
        <v>0</v>
      </c>
      <c r="C127" s="43">
        <f>'Yard'!$C$138</f>
        <v>0</v>
      </c>
      <c r="D127" s="43">
        <f>'Yard'!$D$138</f>
        <v>0</v>
      </c>
      <c r="E127" s="43">
        <f>'Yard'!$E$138</f>
        <v>0</v>
      </c>
      <c r="F127" s="43">
        <f>'Yard'!$F$138</f>
        <v>0</v>
      </c>
      <c r="G127" s="43">
        <f>'Yard'!$G$138</f>
        <v>0</v>
      </c>
      <c r="H127" s="43">
        <f>'Yard'!$H$138</f>
        <v>0</v>
      </c>
      <c r="I127" s="43">
        <f>'Yard'!$I$138</f>
        <v>0</v>
      </c>
      <c r="J127" s="43">
        <f>'Yard'!$J$138</f>
        <v>0</v>
      </c>
      <c r="K127" s="10"/>
      <c r="L127" s="10"/>
      <c r="M127" s="43">
        <f>'Yard'!$K$138</f>
        <v>0</v>
      </c>
      <c r="N127" s="43">
        <f>'Yard'!$L$138</f>
        <v>0</v>
      </c>
      <c r="O127" s="43">
        <f>'Yard'!$M$138</f>
        <v>0</v>
      </c>
      <c r="P127" s="43">
        <f>'Yard'!$N$138</f>
        <v>0</v>
      </c>
      <c r="Q127" s="43">
        <f>'Yard'!$O$138</f>
        <v>0</v>
      </c>
      <c r="R127" s="43">
        <f>'Yard'!$P$138</f>
        <v>0</v>
      </c>
      <c r="S127" s="43">
        <f>'Yard'!$Q$138</f>
        <v>0</v>
      </c>
      <c r="T127" s="43">
        <f>'Yard'!$R$138</f>
        <v>0</v>
      </c>
      <c r="U127" s="43">
        <f>'Yard'!$S$138</f>
        <v>0</v>
      </c>
      <c r="V127" s="10"/>
      <c r="W127" s="10"/>
      <c r="X127" s="17"/>
    </row>
    <row r="128" spans="1:24">
      <c r="A128" s="4" t="s">
        <v>201</v>
      </c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7"/>
    </row>
    <row r="129" spans="1:24">
      <c r="A129" s="4" t="s">
        <v>202</v>
      </c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7"/>
    </row>
    <row r="130" spans="1:24">
      <c r="A130" s="4" t="s">
        <v>203</v>
      </c>
      <c r="B130" s="43">
        <f>'Yard'!$B$139</f>
        <v>0</v>
      </c>
      <c r="C130" s="43">
        <f>'Yard'!$C$139</f>
        <v>0</v>
      </c>
      <c r="D130" s="43">
        <f>'Yard'!$D$139</f>
        <v>0</v>
      </c>
      <c r="E130" s="43">
        <f>'Yard'!$E$139</f>
        <v>0</v>
      </c>
      <c r="F130" s="43">
        <f>'Yard'!$F$139</f>
        <v>0</v>
      </c>
      <c r="G130" s="43">
        <f>'Yard'!$G$139</f>
        <v>0</v>
      </c>
      <c r="H130" s="43">
        <f>'Yard'!$H$139</f>
        <v>0</v>
      </c>
      <c r="I130" s="43">
        <f>'Yard'!$I$139</f>
        <v>0</v>
      </c>
      <c r="J130" s="43">
        <f>'Yard'!$J$139</f>
        <v>0</v>
      </c>
      <c r="K130" s="10"/>
      <c r="L130" s="10"/>
      <c r="M130" s="43">
        <f>'Yard'!$K$139</f>
        <v>0</v>
      </c>
      <c r="N130" s="43">
        <f>'Yard'!$L$139</f>
        <v>0</v>
      </c>
      <c r="O130" s="43">
        <f>'Yard'!$M$139</f>
        <v>0</v>
      </c>
      <c r="P130" s="43">
        <f>'Yard'!$N$139</f>
        <v>0</v>
      </c>
      <c r="Q130" s="43">
        <f>'Yard'!$O$139</f>
        <v>0</v>
      </c>
      <c r="R130" s="43">
        <f>'Yard'!$P$139</f>
        <v>0</v>
      </c>
      <c r="S130" s="43">
        <f>'Yard'!$Q$139</f>
        <v>0</v>
      </c>
      <c r="T130" s="43">
        <f>'Yard'!$R$139</f>
        <v>0</v>
      </c>
      <c r="U130" s="43">
        <f>'Yard'!$S$139</f>
        <v>0</v>
      </c>
      <c r="V130" s="10"/>
      <c r="W130" s="10"/>
      <c r="X130" s="17"/>
    </row>
    <row r="131" spans="1:24">
      <c r="A131" s="4" t="s">
        <v>204</v>
      </c>
      <c r="B131" s="43">
        <f>'Yard'!$B$140</f>
        <v>0</v>
      </c>
      <c r="C131" s="43">
        <f>'Yard'!$C$140</f>
        <v>0</v>
      </c>
      <c r="D131" s="43">
        <f>'Yard'!$D$140</f>
        <v>0</v>
      </c>
      <c r="E131" s="43">
        <f>'Yard'!$E$140</f>
        <v>0</v>
      </c>
      <c r="F131" s="43">
        <f>'Yard'!$F$140</f>
        <v>0</v>
      </c>
      <c r="G131" s="43">
        <f>'Yard'!$G$140</f>
        <v>0</v>
      </c>
      <c r="H131" s="43">
        <f>'Yard'!$H$140</f>
        <v>0</v>
      </c>
      <c r="I131" s="43">
        <f>'Yard'!$I$140</f>
        <v>0</v>
      </c>
      <c r="J131" s="43">
        <f>'Yard'!$J$140</f>
        <v>0</v>
      </c>
      <c r="K131" s="10"/>
      <c r="L131" s="10"/>
      <c r="M131" s="43">
        <f>'Yard'!$K$140</f>
        <v>0</v>
      </c>
      <c r="N131" s="43">
        <f>'Yard'!$L$140</f>
        <v>0</v>
      </c>
      <c r="O131" s="43">
        <f>'Yard'!$M$140</f>
        <v>0</v>
      </c>
      <c r="P131" s="43">
        <f>'Yard'!$N$140</f>
        <v>0</v>
      </c>
      <c r="Q131" s="43">
        <f>'Yard'!$O$140</f>
        <v>0</v>
      </c>
      <c r="R131" s="43">
        <f>'Yard'!$P$140</f>
        <v>0</v>
      </c>
      <c r="S131" s="43">
        <f>'Yard'!$Q$140</f>
        <v>0</v>
      </c>
      <c r="T131" s="43">
        <f>'Yard'!$R$140</f>
        <v>0</v>
      </c>
      <c r="U131" s="43">
        <f>'Yard'!$S$140</f>
        <v>0</v>
      </c>
      <c r="V131" s="10"/>
      <c r="W131" s="10"/>
      <c r="X131" s="17"/>
    </row>
    <row r="132" spans="1:24">
      <c r="A132" s="4" t="s">
        <v>212</v>
      </c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7"/>
    </row>
    <row r="133" spans="1:24">
      <c r="A133" s="4" t="s">
        <v>213</v>
      </c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7"/>
    </row>
    <row r="134" spans="1:24">
      <c r="A134" s="4" t="s">
        <v>214</v>
      </c>
      <c r="B134" s="43">
        <f>'Yard'!$B$141</f>
        <v>0</v>
      </c>
      <c r="C134" s="43">
        <f>'Yard'!$C$141</f>
        <v>0</v>
      </c>
      <c r="D134" s="43">
        <f>'Yard'!$D$141</f>
        <v>0</v>
      </c>
      <c r="E134" s="43">
        <f>'Yard'!$E$141</f>
        <v>0</v>
      </c>
      <c r="F134" s="43">
        <f>'Yard'!$F$141</f>
        <v>0</v>
      </c>
      <c r="G134" s="43">
        <f>'Yard'!$G$141</f>
        <v>0</v>
      </c>
      <c r="H134" s="43">
        <f>'Yard'!$H$141</f>
        <v>0</v>
      </c>
      <c r="I134" s="43">
        <f>'Yard'!$I$141</f>
        <v>0</v>
      </c>
      <c r="J134" s="43">
        <f>'Yard'!$J$141</f>
        <v>0</v>
      </c>
      <c r="K134" s="10"/>
      <c r="L134" s="10"/>
      <c r="M134" s="43">
        <f>'Yard'!$K$141</f>
        <v>0</v>
      </c>
      <c r="N134" s="43">
        <f>'Yard'!$L$141</f>
        <v>0</v>
      </c>
      <c r="O134" s="43">
        <f>'Yard'!$M$141</f>
        <v>0</v>
      </c>
      <c r="P134" s="43">
        <f>'Yard'!$N$141</f>
        <v>0</v>
      </c>
      <c r="Q134" s="43">
        <f>'Yard'!$O$141</f>
        <v>0</v>
      </c>
      <c r="R134" s="43">
        <f>'Yard'!$P$141</f>
        <v>0</v>
      </c>
      <c r="S134" s="43">
        <f>'Yard'!$Q$141</f>
        <v>0</v>
      </c>
      <c r="T134" s="43">
        <f>'Yard'!$R$141</f>
        <v>0</v>
      </c>
      <c r="U134" s="43">
        <f>'Yard'!$S$141</f>
        <v>0</v>
      </c>
      <c r="V134" s="10"/>
      <c r="W134" s="10"/>
      <c r="X134" s="17"/>
    </row>
    <row r="135" spans="1:24">
      <c r="A135" s="4" t="s">
        <v>215</v>
      </c>
      <c r="B135" s="43">
        <f>'Yard'!$B$142</f>
        <v>0</v>
      </c>
      <c r="C135" s="43">
        <f>'Yard'!$C$142</f>
        <v>0</v>
      </c>
      <c r="D135" s="43">
        <f>'Yard'!$D$142</f>
        <v>0</v>
      </c>
      <c r="E135" s="43">
        <f>'Yard'!$E$142</f>
        <v>0</v>
      </c>
      <c r="F135" s="43">
        <f>'Yard'!$F$142</f>
        <v>0</v>
      </c>
      <c r="G135" s="43">
        <f>'Yard'!$G$142</f>
        <v>0</v>
      </c>
      <c r="H135" s="43">
        <f>'Yard'!$H$142</f>
        <v>0</v>
      </c>
      <c r="I135" s="43">
        <f>'Yard'!$I$142</f>
        <v>0</v>
      </c>
      <c r="J135" s="43">
        <f>'Yard'!$J$142</f>
        <v>0</v>
      </c>
      <c r="K135" s="10"/>
      <c r="L135" s="10"/>
      <c r="M135" s="43">
        <f>'Yard'!$K$142</f>
        <v>0</v>
      </c>
      <c r="N135" s="43">
        <f>'Yard'!$L$142</f>
        <v>0</v>
      </c>
      <c r="O135" s="43">
        <f>'Yard'!$M$142</f>
        <v>0</v>
      </c>
      <c r="P135" s="43">
        <f>'Yard'!$N$142</f>
        <v>0</v>
      </c>
      <c r="Q135" s="43">
        <f>'Yard'!$O$142</f>
        <v>0</v>
      </c>
      <c r="R135" s="43">
        <f>'Yard'!$P$142</f>
        <v>0</v>
      </c>
      <c r="S135" s="43">
        <f>'Yard'!$Q$142</f>
        <v>0</v>
      </c>
      <c r="T135" s="43">
        <f>'Yard'!$R$142</f>
        <v>0</v>
      </c>
      <c r="U135" s="43">
        <f>'Yard'!$S$142</f>
        <v>0</v>
      </c>
      <c r="V135" s="10"/>
      <c r="W135" s="10"/>
      <c r="X135" s="17"/>
    </row>
    <row r="137" spans="1:24" ht="21" customHeight="1">
      <c r="A137" s="1" t="s">
        <v>1594</v>
      </c>
    </row>
    <row r="138" spans="1:24">
      <c r="A138" s="3" t="s">
        <v>546</v>
      </c>
    </row>
    <row r="139" spans="1:24">
      <c r="A139" s="31" t="s">
        <v>1595</v>
      </c>
    </row>
    <row r="140" spans="1:24">
      <c r="A140" s="31" t="s">
        <v>1596</v>
      </c>
    </row>
    <row r="141" spans="1:24">
      <c r="A141" s="31" t="s">
        <v>1597</v>
      </c>
    </row>
    <row r="142" spans="1:24">
      <c r="A142" s="31" t="s">
        <v>1598</v>
      </c>
    </row>
    <row r="143" spans="1:24">
      <c r="A143" s="31" t="s">
        <v>1599</v>
      </c>
    </row>
    <row r="144" spans="1:24">
      <c r="A144" s="3" t="s">
        <v>955</v>
      </c>
    </row>
    <row r="146" spans="1:24">
      <c r="B146" s="15" t="s">
        <v>153</v>
      </c>
      <c r="C146" s="15" t="s">
        <v>330</v>
      </c>
      <c r="D146" s="15" t="s">
        <v>331</v>
      </c>
      <c r="E146" s="15" t="s">
        <v>332</v>
      </c>
      <c r="F146" s="15" t="s">
        <v>333</v>
      </c>
      <c r="G146" s="15" t="s">
        <v>334</v>
      </c>
      <c r="H146" s="15" t="s">
        <v>335</v>
      </c>
      <c r="I146" s="15" t="s">
        <v>336</v>
      </c>
      <c r="J146" s="15" t="s">
        <v>337</v>
      </c>
      <c r="K146" s="15" t="s">
        <v>978</v>
      </c>
      <c r="L146" s="15" t="s">
        <v>990</v>
      </c>
      <c r="M146" s="15" t="s">
        <v>318</v>
      </c>
      <c r="N146" s="15" t="s">
        <v>1395</v>
      </c>
      <c r="O146" s="15" t="s">
        <v>1396</v>
      </c>
      <c r="P146" s="15" t="s">
        <v>1397</v>
      </c>
      <c r="Q146" s="15" t="s">
        <v>1398</v>
      </c>
      <c r="R146" s="15" t="s">
        <v>1399</v>
      </c>
      <c r="S146" s="15" t="s">
        <v>1400</v>
      </c>
      <c r="T146" s="15" t="s">
        <v>1401</v>
      </c>
      <c r="U146" s="15" t="s">
        <v>1402</v>
      </c>
      <c r="V146" s="15" t="s">
        <v>1403</v>
      </c>
      <c r="W146" s="15" t="s">
        <v>1404</v>
      </c>
    </row>
    <row r="147" spans="1:24">
      <c r="A147" s="4" t="s">
        <v>185</v>
      </c>
      <c r="B147" s="43">
        <f>'AggCap'!$B$89</f>
        <v>0</v>
      </c>
      <c r="C147" s="43">
        <f>'AggCap'!$C$89</f>
        <v>0</v>
      </c>
      <c r="D147" s="43">
        <f>'AggCap'!$D$89</f>
        <v>0</v>
      </c>
      <c r="E147" s="43">
        <f>'AggCap'!$E$89</f>
        <v>0</v>
      </c>
      <c r="F147" s="43">
        <f>'AggCap'!$F$89</f>
        <v>0</v>
      </c>
      <c r="G147" s="43">
        <f>'AggCap'!$G$89</f>
        <v>0</v>
      </c>
      <c r="H147" s="43">
        <f>'AggCap'!$H$89</f>
        <v>0</v>
      </c>
      <c r="I147" s="43">
        <f>'AggCap'!$I$89</f>
        <v>0</v>
      </c>
      <c r="J147" s="43">
        <f>'AggCap'!$J$89</f>
        <v>0</v>
      </c>
      <c r="K147" s="43">
        <f>'SM'!$B$118</f>
        <v>0</v>
      </c>
      <c r="L147" s="43">
        <f>'SM'!$C$118</f>
        <v>0</v>
      </c>
      <c r="M147" s="43">
        <f>'AggCap'!$K$89</f>
        <v>0</v>
      </c>
      <c r="N147" s="43">
        <f>'AggCap'!$L$89</f>
        <v>0</v>
      </c>
      <c r="O147" s="43">
        <f>'AggCap'!$M$89</f>
        <v>0</v>
      </c>
      <c r="P147" s="43">
        <f>'AggCap'!$N$89</f>
        <v>0</v>
      </c>
      <c r="Q147" s="43">
        <f>'AggCap'!$O$89</f>
        <v>0</v>
      </c>
      <c r="R147" s="43">
        <f>'AggCap'!$P$89</f>
        <v>0</v>
      </c>
      <c r="S147" s="43">
        <f>'AggCap'!$Q$89</f>
        <v>0</v>
      </c>
      <c r="T147" s="43">
        <f>'AggCap'!$R$89</f>
        <v>0</v>
      </c>
      <c r="U147" s="43">
        <f>'AggCap'!$S$89</f>
        <v>0</v>
      </c>
      <c r="V147" s="43">
        <f>'Otex'!$B$121</f>
        <v>0</v>
      </c>
      <c r="W147" s="43">
        <f>'Otex'!$C$121</f>
        <v>0</v>
      </c>
      <c r="X147" s="17"/>
    </row>
    <row r="148" spans="1:24">
      <c r="A148" s="4" t="s">
        <v>186</v>
      </c>
      <c r="B148" s="43">
        <f>'AggCap'!$B$90</f>
        <v>0</v>
      </c>
      <c r="C148" s="43">
        <f>'AggCap'!$C$90</f>
        <v>0</v>
      </c>
      <c r="D148" s="43">
        <f>'AggCap'!$D$90</f>
        <v>0</v>
      </c>
      <c r="E148" s="43">
        <f>'AggCap'!$E$90</f>
        <v>0</v>
      </c>
      <c r="F148" s="43">
        <f>'AggCap'!$F$90</f>
        <v>0</v>
      </c>
      <c r="G148" s="43">
        <f>'AggCap'!$G$90</f>
        <v>0</v>
      </c>
      <c r="H148" s="43">
        <f>'AggCap'!$H$90</f>
        <v>0</v>
      </c>
      <c r="I148" s="43">
        <f>'AggCap'!$I$90</f>
        <v>0</v>
      </c>
      <c r="J148" s="43">
        <f>'AggCap'!$J$90</f>
        <v>0</v>
      </c>
      <c r="K148" s="43">
        <f>'SM'!$B$119</f>
        <v>0</v>
      </c>
      <c r="L148" s="43">
        <f>'SM'!$C$119</f>
        <v>0</v>
      </c>
      <c r="M148" s="43">
        <f>'AggCap'!$K$90</f>
        <v>0</v>
      </c>
      <c r="N148" s="43">
        <f>'AggCap'!$L$90</f>
        <v>0</v>
      </c>
      <c r="O148" s="43">
        <f>'AggCap'!$M$90</f>
        <v>0</v>
      </c>
      <c r="P148" s="43">
        <f>'AggCap'!$N$90</f>
        <v>0</v>
      </c>
      <c r="Q148" s="43">
        <f>'AggCap'!$O$90</f>
        <v>0</v>
      </c>
      <c r="R148" s="43">
        <f>'AggCap'!$P$90</f>
        <v>0</v>
      </c>
      <c r="S148" s="43">
        <f>'AggCap'!$Q$90</f>
        <v>0</v>
      </c>
      <c r="T148" s="43">
        <f>'AggCap'!$R$90</f>
        <v>0</v>
      </c>
      <c r="U148" s="43">
        <f>'AggCap'!$S$90</f>
        <v>0</v>
      </c>
      <c r="V148" s="43">
        <f>'Otex'!$B$122</f>
        <v>0</v>
      </c>
      <c r="W148" s="43">
        <f>'Otex'!$C$122</f>
        <v>0</v>
      </c>
      <c r="X148" s="17"/>
    </row>
    <row r="149" spans="1:24">
      <c r="A149" s="4" t="s">
        <v>223</v>
      </c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7"/>
    </row>
    <row r="150" spans="1:24">
      <c r="A150" s="4" t="s">
        <v>187</v>
      </c>
      <c r="B150" s="43">
        <f>'AggCap'!$B$91</f>
        <v>0</v>
      </c>
      <c r="C150" s="43">
        <f>'AggCap'!$C$91</f>
        <v>0</v>
      </c>
      <c r="D150" s="43">
        <f>'AggCap'!$D$91</f>
        <v>0</v>
      </c>
      <c r="E150" s="43">
        <f>'AggCap'!$E$91</f>
        <v>0</v>
      </c>
      <c r="F150" s="43">
        <f>'AggCap'!$F$91</f>
        <v>0</v>
      </c>
      <c r="G150" s="43">
        <f>'AggCap'!$G$91</f>
        <v>0</v>
      </c>
      <c r="H150" s="43">
        <f>'AggCap'!$H$91</f>
        <v>0</v>
      </c>
      <c r="I150" s="43">
        <f>'AggCap'!$I$91</f>
        <v>0</v>
      </c>
      <c r="J150" s="43">
        <f>'AggCap'!$J$91</f>
        <v>0</v>
      </c>
      <c r="K150" s="43">
        <f>'SM'!$B$121</f>
        <v>0</v>
      </c>
      <c r="L150" s="43">
        <f>'SM'!$C$121</f>
        <v>0</v>
      </c>
      <c r="M150" s="43">
        <f>'AggCap'!$K$91</f>
        <v>0</v>
      </c>
      <c r="N150" s="43">
        <f>'AggCap'!$L$91</f>
        <v>0</v>
      </c>
      <c r="O150" s="43">
        <f>'AggCap'!$M$91</f>
        <v>0</v>
      </c>
      <c r="P150" s="43">
        <f>'AggCap'!$N$91</f>
        <v>0</v>
      </c>
      <c r="Q150" s="43">
        <f>'AggCap'!$O$91</f>
        <v>0</v>
      </c>
      <c r="R150" s="43">
        <f>'AggCap'!$P$91</f>
        <v>0</v>
      </c>
      <c r="S150" s="43">
        <f>'AggCap'!$Q$91</f>
        <v>0</v>
      </c>
      <c r="T150" s="43">
        <f>'AggCap'!$R$91</f>
        <v>0</v>
      </c>
      <c r="U150" s="43">
        <f>'AggCap'!$S$91</f>
        <v>0</v>
      </c>
      <c r="V150" s="43">
        <f>'Otex'!$B$124</f>
        <v>0</v>
      </c>
      <c r="W150" s="43">
        <f>'Otex'!$C$124</f>
        <v>0</v>
      </c>
      <c r="X150" s="17"/>
    </row>
    <row r="151" spans="1:24">
      <c r="A151" s="4" t="s">
        <v>188</v>
      </c>
      <c r="B151" s="43">
        <f>'AggCap'!$B$92</f>
        <v>0</v>
      </c>
      <c r="C151" s="43">
        <f>'AggCap'!$C$92</f>
        <v>0</v>
      </c>
      <c r="D151" s="43">
        <f>'AggCap'!$D$92</f>
        <v>0</v>
      </c>
      <c r="E151" s="43">
        <f>'AggCap'!$E$92</f>
        <v>0</v>
      </c>
      <c r="F151" s="43">
        <f>'AggCap'!$F$92</f>
        <v>0</v>
      </c>
      <c r="G151" s="43">
        <f>'AggCap'!$G$92</f>
        <v>0</v>
      </c>
      <c r="H151" s="43">
        <f>'AggCap'!$H$92</f>
        <v>0</v>
      </c>
      <c r="I151" s="43">
        <f>'AggCap'!$I$92</f>
        <v>0</v>
      </c>
      <c r="J151" s="43">
        <f>'AggCap'!$J$92</f>
        <v>0</v>
      </c>
      <c r="K151" s="43">
        <f>'SM'!$B$122</f>
        <v>0</v>
      </c>
      <c r="L151" s="43">
        <f>'SM'!$C$122</f>
        <v>0</v>
      </c>
      <c r="M151" s="43">
        <f>'AggCap'!$K$92</f>
        <v>0</v>
      </c>
      <c r="N151" s="43">
        <f>'AggCap'!$L$92</f>
        <v>0</v>
      </c>
      <c r="O151" s="43">
        <f>'AggCap'!$M$92</f>
        <v>0</v>
      </c>
      <c r="P151" s="43">
        <f>'AggCap'!$N$92</f>
        <v>0</v>
      </c>
      <c r="Q151" s="43">
        <f>'AggCap'!$O$92</f>
        <v>0</v>
      </c>
      <c r="R151" s="43">
        <f>'AggCap'!$P$92</f>
        <v>0</v>
      </c>
      <c r="S151" s="43">
        <f>'AggCap'!$Q$92</f>
        <v>0</v>
      </c>
      <c r="T151" s="43">
        <f>'AggCap'!$R$92</f>
        <v>0</v>
      </c>
      <c r="U151" s="43">
        <f>'AggCap'!$S$92</f>
        <v>0</v>
      </c>
      <c r="V151" s="43">
        <f>'Otex'!$B$125</f>
        <v>0</v>
      </c>
      <c r="W151" s="43">
        <f>'Otex'!$C$125</f>
        <v>0</v>
      </c>
      <c r="X151" s="17"/>
    </row>
    <row r="152" spans="1:24">
      <c r="A152" s="4" t="s">
        <v>224</v>
      </c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7"/>
    </row>
    <row r="153" spans="1:24">
      <c r="A153" s="4" t="s">
        <v>189</v>
      </c>
      <c r="B153" s="43">
        <f>'AggCap'!$B$93</f>
        <v>0</v>
      </c>
      <c r="C153" s="43">
        <f>'AggCap'!$C$93</f>
        <v>0</v>
      </c>
      <c r="D153" s="43">
        <f>'AggCap'!$D$93</f>
        <v>0</v>
      </c>
      <c r="E153" s="43">
        <f>'AggCap'!$E$93</f>
        <v>0</v>
      </c>
      <c r="F153" s="43">
        <f>'AggCap'!$F$93</f>
        <v>0</v>
      </c>
      <c r="G153" s="43">
        <f>'AggCap'!$G$93</f>
        <v>0</v>
      </c>
      <c r="H153" s="43">
        <f>'AggCap'!$H$93</f>
        <v>0</v>
      </c>
      <c r="I153" s="43">
        <f>'AggCap'!$I$93</f>
        <v>0</v>
      </c>
      <c r="J153" s="43">
        <f>'AggCap'!$J$93</f>
        <v>0</v>
      </c>
      <c r="K153" s="43">
        <f>'SM'!$B$124</f>
        <v>0</v>
      </c>
      <c r="L153" s="43">
        <f>'SM'!$C$124</f>
        <v>0</v>
      </c>
      <c r="M153" s="43">
        <f>'AggCap'!$K$93</f>
        <v>0</v>
      </c>
      <c r="N153" s="43">
        <f>'AggCap'!$L$93</f>
        <v>0</v>
      </c>
      <c r="O153" s="43">
        <f>'AggCap'!$M$93</f>
        <v>0</v>
      </c>
      <c r="P153" s="43">
        <f>'AggCap'!$N$93</f>
        <v>0</v>
      </c>
      <c r="Q153" s="43">
        <f>'AggCap'!$O$93</f>
        <v>0</v>
      </c>
      <c r="R153" s="43">
        <f>'AggCap'!$P$93</f>
        <v>0</v>
      </c>
      <c r="S153" s="43">
        <f>'AggCap'!$Q$93</f>
        <v>0</v>
      </c>
      <c r="T153" s="43">
        <f>'AggCap'!$R$93</f>
        <v>0</v>
      </c>
      <c r="U153" s="43">
        <f>'AggCap'!$S$93</f>
        <v>0</v>
      </c>
      <c r="V153" s="43">
        <f>'Otex'!$B$127</f>
        <v>0</v>
      </c>
      <c r="W153" s="43">
        <f>'Otex'!$C$127</f>
        <v>0</v>
      </c>
      <c r="X153" s="17"/>
    </row>
    <row r="154" spans="1:24">
      <c r="A154" s="4" t="s">
        <v>190</v>
      </c>
      <c r="B154" s="43">
        <f>'AggCap'!$B$94</f>
        <v>0</v>
      </c>
      <c r="C154" s="43">
        <f>'AggCap'!$C$94</f>
        <v>0</v>
      </c>
      <c r="D154" s="43">
        <f>'AggCap'!$D$94</f>
        <v>0</v>
      </c>
      <c r="E154" s="43">
        <f>'AggCap'!$E$94</f>
        <v>0</v>
      </c>
      <c r="F154" s="43">
        <f>'AggCap'!$F$94</f>
        <v>0</v>
      </c>
      <c r="G154" s="43">
        <f>'AggCap'!$G$94</f>
        <v>0</v>
      </c>
      <c r="H154" s="43">
        <f>'AggCap'!$H$94</f>
        <v>0</v>
      </c>
      <c r="I154" s="43">
        <f>'AggCap'!$I$94</f>
        <v>0</v>
      </c>
      <c r="J154" s="43">
        <f>'AggCap'!$J$94</f>
        <v>0</v>
      </c>
      <c r="K154" s="43">
        <f>'SM'!$B$125</f>
        <v>0</v>
      </c>
      <c r="L154" s="43">
        <f>'SM'!$C$125</f>
        <v>0</v>
      </c>
      <c r="M154" s="43">
        <f>'AggCap'!$K$94</f>
        <v>0</v>
      </c>
      <c r="N154" s="43">
        <f>'AggCap'!$L$94</f>
        <v>0</v>
      </c>
      <c r="O154" s="43">
        <f>'AggCap'!$M$94</f>
        <v>0</v>
      </c>
      <c r="P154" s="43">
        <f>'AggCap'!$N$94</f>
        <v>0</v>
      </c>
      <c r="Q154" s="43">
        <f>'AggCap'!$O$94</f>
        <v>0</v>
      </c>
      <c r="R154" s="43">
        <f>'AggCap'!$P$94</f>
        <v>0</v>
      </c>
      <c r="S154" s="43">
        <f>'AggCap'!$Q$94</f>
        <v>0</v>
      </c>
      <c r="T154" s="43">
        <f>'AggCap'!$R$94</f>
        <v>0</v>
      </c>
      <c r="U154" s="43">
        <f>'AggCap'!$S$94</f>
        <v>0</v>
      </c>
      <c r="V154" s="43">
        <f>'Otex'!$B$128</f>
        <v>0</v>
      </c>
      <c r="W154" s="43">
        <f>'Otex'!$C$128</f>
        <v>0</v>
      </c>
      <c r="X154" s="17"/>
    </row>
    <row r="155" spans="1:24">
      <c r="A155" s="4" t="s">
        <v>210</v>
      </c>
      <c r="B155" s="43">
        <f>'AggCap'!$B$95</f>
        <v>0</v>
      </c>
      <c r="C155" s="43">
        <f>'AggCap'!$C$95</f>
        <v>0</v>
      </c>
      <c r="D155" s="43">
        <f>'AggCap'!$D$95</f>
        <v>0</v>
      </c>
      <c r="E155" s="43">
        <f>'AggCap'!$E$95</f>
        <v>0</v>
      </c>
      <c r="F155" s="43">
        <f>'AggCap'!$F$95</f>
        <v>0</v>
      </c>
      <c r="G155" s="43">
        <f>'AggCap'!$G$95</f>
        <v>0</v>
      </c>
      <c r="H155" s="43">
        <f>'AggCap'!$H$95</f>
        <v>0</v>
      </c>
      <c r="I155" s="43">
        <f>'AggCap'!$I$95</f>
        <v>0</v>
      </c>
      <c r="J155" s="43">
        <f>'AggCap'!$J$95</f>
        <v>0</v>
      </c>
      <c r="K155" s="43">
        <f>'SM'!$B$126</f>
        <v>0</v>
      </c>
      <c r="L155" s="43">
        <f>'SM'!$C$126</f>
        <v>0</v>
      </c>
      <c r="M155" s="43">
        <f>'AggCap'!$K$95</f>
        <v>0</v>
      </c>
      <c r="N155" s="43">
        <f>'AggCap'!$L$95</f>
        <v>0</v>
      </c>
      <c r="O155" s="43">
        <f>'AggCap'!$M$95</f>
        <v>0</v>
      </c>
      <c r="P155" s="43">
        <f>'AggCap'!$N$95</f>
        <v>0</v>
      </c>
      <c r="Q155" s="43">
        <f>'AggCap'!$O$95</f>
        <v>0</v>
      </c>
      <c r="R155" s="43">
        <f>'AggCap'!$P$95</f>
        <v>0</v>
      </c>
      <c r="S155" s="43">
        <f>'AggCap'!$Q$95</f>
        <v>0</v>
      </c>
      <c r="T155" s="43">
        <f>'AggCap'!$R$95</f>
        <v>0</v>
      </c>
      <c r="U155" s="43">
        <f>'AggCap'!$S$95</f>
        <v>0</v>
      </c>
      <c r="V155" s="43">
        <f>'Otex'!$B$129</f>
        <v>0</v>
      </c>
      <c r="W155" s="43">
        <f>'Otex'!$C$129</f>
        <v>0</v>
      </c>
      <c r="X155" s="17"/>
    </row>
    <row r="156" spans="1:24">
      <c r="A156" s="4" t="s">
        <v>191</v>
      </c>
      <c r="B156" s="43">
        <f>'AggCap'!$B$96</f>
        <v>0</v>
      </c>
      <c r="C156" s="43">
        <f>'AggCap'!$C$96</f>
        <v>0</v>
      </c>
      <c r="D156" s="43">
        <f>'AggCap'!$D$96</f>
        <v>0</v>
      </c>
      <c r="E156" s="43">
        <f>'AggCap'!$E$96</f>
        <v>0</v>
      </c>
      <c r="F156" s="43">
        <f>'AggCap'!$F$96</f>
        <v>0</v>
      </c>
      <c r="G156" s="43">
        <f>'AggCap'!$G$96</f>
        <v>0</v>
      </c>
      <c r="H156" s="43">
        <f>'AggCap'!$H$96</f>
        <v>0</v>
      </c>
      <c r="I156" s="43">
        <f>'AggCap'!$I$96</f>
        <v>0</v>
      </c>
      <c r="J156" s="43">
        <f>'AggCap'!$J$96</f>
        <v>0</v>
      </c>
      <c r="K156" s="43">
        <f>'SM'!$B$127</f>
        <v>0</v>
      </c>
      <c r="L156" s="43">
        <f>'SM'!$C$127</f>
        <v>0</v>
      </c>
      <c r="M156" s="43">
        <f>'AggCap'!$K$96</f>
        <v>0</v>
      </c>
      <c r="N156" s="43">
        <f>'AggCap'!$L$96</f>
        <v>0</v>
      </c>
      <c r="O156" s="43">
        <f>'AggCap'!$M$96</f>
        <v>0</v>
      </c>
      <c r="P156" s="43">
        <f>'AggCap'!$N$96</f>
        <v>0</v>
      </c>
      <c r="Q156" s="43">
        <f>'AggCap'!$O$96</f>
        <v>0</v>
      </c>
      <c r="R156" s="43">
        <f>'AggCap'!$P$96</f>
        <v>0</v>
      </c>
      <c r="S156" s="43">
        <f>'AggCap'!$Q$96</f>
        <v>0</v>
      </c>
      <c r="T156" s="43">
        <f>'AggCap'!$R$96</f>
        <v>0</v>
      </c>
      <c r="U156" s="43">
        <f>'AggCap'!$S$96</f>
        <v>0</v>
      </c>
      <c r="V156" s="43">
        <f>'Otex'!$B$130</f>
        <v>0</v>
      </c>
      <c r="W156" s="43">
        <f>'Otex'!$C$130</f>
        <v>0</v>
      </c>
      <c r="X156" s="17"/>
    </row>
    <row r="157" spans="1:24">
      <c r="A157" s="4" t="s">
        <v>192</v>
      </c>
      <c r="B157" s="43">
        <f>'AggCap'!$B$97</f>
        <v>0</v>
      </c>
      <c r="C157" s="43">
        <f>'AggCap'!$C$97</f>
        <v>0</v>
      </c>
      <c r="D157" s="43">
        <f>'AggCap'!$D$97</f>
        <v>0</v>
      </c>
      <c r="E157" s="43">
        <f>'AggCap'!$E$97</f>
        <v>0</v>
      </c>
      <c r="F157" s="43">
        <f>'AggCap'!$F$97</f>
        <v>0</v>
      </c>
      <c r="G157" s="43">
        <f>'AggCap'!$G$97</f>
        <v>0</v>
      </c>
      <c r="H157" s="43">
        <f>'AggCap'!$H$97</f>
        <v>0</v>
      </c>
      <c r="I157" s="43">
        <f>'AggCap'!$I$97</f>
        <v>0</v>
      </c>
      <c r="J157" s="43">
        <f>'AggCap'!$J$97</f>
        <v>0</v>
      </c>
      <c r="K157" s="43">
        <f>'SM'!$B$128</f>
        <v>0</v>
      </c>
      <c r="L157" s="43">
        <f>'SM'!$C$128</f>
        <v>0</v>
      </c>
      <c r="M157" s="43">
        <f>'AggCap'!$K$97</f>
        <v>0</v>
      </c>
      <c r="N157" s="43">
        <f>'AggCap'!$L$97</f>
        <v>0</v>
      </c>
      <c r="O157" s="43">
        <f>'AggCap'!$M$97</f>
        <v>0</v>
      </c>
      <c r="P157" s="43">
        <f>'AggCap'!$N$97</f>
        <v>0</v>
      </c>
      <c r="Q157" s="43">
        <f>'AggCap'!$O$97</f>
        <v>0</v>
      </c>
      <c r="R157" s="43">
        <f>'AggCap'!$P$97</f>
        <v>0</v>
      </c>
      <c r="S157" s="43">
        <f>'AggCap'!$Q$97</f>
        <v>0</v>
      </c>
      <c r="T157" s="43">
        <f>'AggCap'!$R$97</f>
        <v>0</v>
      </c>
      <c r="U157" s="43">
        <f>'AggCap'!$S$97</f>
        <v>0</v>
      </c>
      <c r="V157" s="43">
        <f>'Otex'!$B$131</f>
        <v>0</v>
      </c>
      <c r="W157" s="43">
        <f>'Otex'!$C$131</f>
        <v>0</v>
      </c>
      <c r="X157" s="17"/>
    </row>
    <row r="158" spans="1:24">
      <c r="A158" s="4" t="s">
        <v>193</v>
      </c>
      <c r="B158" s="10"/>
      <c r="C158" s="10"/>
      <c r="D158" s="10"/>
      <c r="E158" s="10"/>
      <c r="F158" s="10"/>
      <c r="G158" s="10"/>
      <c r="H158" s="10"/>
      <c r="I158" s="10"/>
      <c r="J158" s="10"/>
      <c r="K158" s="43">
        <f>'SM'!$B$129</f>
        <v>0</v>
      </c>
      <c r="L158" s="43">
        <f>'SM'!$C$129</f>
        <v>0</v>
      </c>
      <c r="M158" s="10"/>
      <c r="N158" s="10"/>
      <c r="O158" s="10"/>
      <c r="P158" s="10"/>
      <c r="Q158" s="10"/>
      <c r="R158" s="10"/>
      <c r="S158" s="10"/>
      <c r="T158" s="10"/>
      <c r="U158" s="10"/>
      <c r="V158" s="43">
        <f>'Otex'!$B$132</f>
        <v>0</v>
      </c>
      <c r="W158" s="43">
        <f>'Otex'!$C$132</f>
        <v>0</v>
      </c>
      <c r="X158" s="17"/>
    </row>
    <row r="159" spans="1:24">
      <c r="A159" s="4" t="s">
        <v>194</v>
      </c>
      <c r="B159" s="10"/>
      <c r="C159" s="10"/>
      <c r="D159" s="10"/>
      <c r="E159" s="10"/>
      <c r="F159" s="10"/>
      <c r="G159" s="10"/>
      <c r="H159" s="10"/>
      <c r="I159" s="10"/>
      <c r="J159" s="10"/>
      <c r="K159" s="43">
        <f>'SM'!$B$130</f>
        <v>0</v>
      </c>
      <c r="L159" s="43">
        <f>'SM'!$C$130</f>
        <v>0</v>
      </c>
      <c r="M159" s="10"/>
      <c r="N159" s="10"/>
      <c r="O159" s="10"/>
      <c r="P159" s="10"/>
      <c r="Q159" s="10"/>
      <c r="R159" s="10"/>
      <c r="S159" s="10"/>
      <c r="T159" s="10"/>
      <c r="U159" s="10"/>
      <c r="V159" s="43">
        <f>'Otex'!$B$133</f>
        <v>0</v>
      </c>
      <c r="W159" s="43">
        <f>'Otex'!$C$133</f>
        <v>0</v>
      </c>
      <c r="X159" s="17"/>
    </row>
    <row r="160" spans="1:24">
      <c r="A160" s="4" t="s">
        <v>211</v>
      </c>
      <c r="B160" s="10"/>
      <c r="C160" s="10"/>
      <c r="D160" s="10"/>
      <c r="E160" s="10"/>
      <c r="F160" s="10"/>
      <c r="G160" s="10"/>
      <c r="H160" s="10"/>
      <c r="I160" s="10"/>
      <c r="J160" s="10"/>
      <c r="K160" s="43">
        <f>'SM'!$B$131</f>
        <v>0</v>
      </c>
      <c r="L160" s="43">
        <f>'SM'!$C$131</f>
        <v>0</v>
      </c>
      <c r="M160" s="10"/>
      <c r="N160" s="10"/>
      <c r="O160" s="10"/>
      <c r="P160" s="10"/>
      <c r="Q160" s="10"/>
      <c r="R160" s="10"/>
      <c r="S160" s="10"/>
      <c r="T160" s="10"/>
      <c r="U160" s="10"/>
      <c r="V160" s="43">
        <f>'Otex'!$B$134</f>
        <v>0</v>
      </c>
      <c r="W160" s="43">
        <f>'Otex'!$C$134</f>
        <v>0</v>
      </c>
      <c r="X160" s="17"/>
    </row>
    <row r="161" spans="1:24">
      <c r="A161" s="4" t="s">
        <v>225</v>
      </c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7"/>
    </row>
    <row r="162" spans="1:24">
      <c r="A162" s="4" t="s">
        <v>226</v>
      </c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7"/>
    </row>
    <row r="163" spans="1:24">
      <c r="A163" s="4" t="s">
        <v>227</v>
      </c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7"/>
    </row>
    <row r="164" spans="1:24">
      <c r="A164" s="4" t="s">
        <v>228</v>
      </c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7"/>
    </row>
    <row r="165" spans="1:24">
      <c r="A165" s="4" t="s">
        <v>229</v>
      </c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7"/>
    </row>
    <row r="166" spans="1:24">
      <c r="A166" s="4" t="s">
        <v>195</v>
      </c>
      <c r="B166" s="10"/>
      <c r="C166" s="10"/>
      <c r="D166" s="10"/>
      <c r="E166" s="10"/>
      <c r="F166" s="10"/>
      <c r="G166" s="10"/>
      <c r="H166" s="10"/>
      <c r="I166" s="10"/>
      <c r="J166" s="10"/>
      <c r="K166" s="43">
        <f>'SM'!$B$137</f>
        <v>0</v>
      </c>
      <c r="L166" s="43">
        <f>'SM'!$C$137</f>
        <v>0</v>
      </c>
      <c r="M166" s="10"/>
      <c r="N166" s="10"/>
      <c r="O166" s="10"/>
      <c r="P166" s="10"/>
      <c r="Q166" s="10"/>
      <c r="R166" s="10"/>
      <c r="S166" s="10"/>
      <c r="T166" s="10"/>
      <c r="U166" s="10"/>
      <c r="V166" s="43">
        <f>'Otex'!$B$140</f>
        <v>0</v>
      </c>
      <c r="W166" s="43">
        <f>'Otex'!$C$140</f>
        <v>0</v>
      </c>
      <c r="X166" s="17"/>
    </row>
    <row r="167" spans="1:24">
      <c r="A167" s="4" t="s">
        <v>196</v>
      </c>
      <c r="B167" s="10"/>
      <c r="C167" s="10"/>
      <c r="D167" s="10"/>
      <c r="E167" s="10"/>
      <c r="F167" s="10"/>
      <c r="G167" s="10"/>
      <c r="H167" s="10"/>
      <c r="I167" s="10"/>
      <c r="J167" s="10"/>
      <c r="K167" s="43">
        <f>'SM'!$B$138</f>
        <v>0</v>
      </c>
      <c r="L167" s="43">
        <f>'SM'!$C$138</f>
        <v>0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43">
        <f>'Otex'!$B$141</f>
        <v>0</v>
      </c>
      <c r="W167" s="43">
        <f>'Otex'!$C$141</f>
        <v>0</v>
      </c>
      <c r="X167" s="17"/>
    </row>
    <row r="168" spans="1:24">
      <c r="A168" s="4" t="s">
        <v>197</v>
      </c>
      <c r="B168" s="10"/>
      <c r="C168" s="10"/>
      <c r="D168" s="10"/>
      <c r="E168" s="10"/>
      <c r="F168" s="10"/>
      <c r="G168" s="10"/>
      <c r="H168" s="10"/>
      <c r="I168" s="10"/>
      <c r="J168" s="10"/>
      <c r="K168" s="43">
        <f>'SM'!$B$139</f>
        <v>0</v>
      </c>
      <c r="L168" s="43">
        <f>'SM'!$C$139</f>
        <v>0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43">
        <f>'Otex'!$B$142</f>
        <v>0</v>
      </c>
      <c r="W168" s="43">
        <f>'Otex'!$C$142</f>
        <v>0</v>
      </c>
      <c r="X168" s="17"/>
    </row>
    <row r="169" spans="1:24">
      <c r="A169" s="4" t="s">
        <v>198</v>
      </c>
      <c r="B169" s="10"/>
      <c r="C169" s="10"/>
      <c r="D169" s="10"/>
      <c r="E169" s="10"/>
      <c r="F169" s="10"/>
      <c r="G169" s="10"/>
      <c r="H169" s="10"/>
      <c r="I169" s="10"/>
      <c r="J169" s="10"/>
      <c r="K169" s="43">
        <f>'SM'!$B$140</f>
        <v>0</v>
      </c>
      <c r="L169" s="43">
        <f>'SM'!$C$140</f>
        <v>0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43">
        <f>'Otex'!$B$143</f>
        <v>0</v>
      </c>
      <c r="W169" s="43">
        <f>'Otex'!$C$143</f>
        <v>0</v>
      </c>
      <c r="X169" s="17"/>
    </row>
    <row r="170" spans="1:24">
      <c r="A170" s="4" t="s">
        <v>199</v>
      </c>
      <c r="B170" s="10"/>
      <c r="C170" s="10"/>
      <c r="D170" s="10"/>
      <c r="E170" s="10"/>
      <c r="F170" s="10"/>
      <c r="G170" s="10"/>
      <c r="H170" s="10"/>
      <c r="I170" s="10"/>
      <c r="J170" s="10"/>
      <c r="K170" s="43">
        <f>'SM'!$B$141</f>
        <v>0</v>
      </c>
      <c r="L170" s="43">
        <f>'SM'!$C$141</f>
        <v>0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43">
        <f>'Otex'!$B$144</f>
        <v>0</v>
      </c>
      <c r="W170" s="43">
        <f>'Otex'!$C$144</f>
        <v>0</v>
      </c>
      <c r="X170" s="17"/>
    </row>
    <row r="171" spans="1:24">
      <c r="A171" s="4" t="s">
        <v>200</v>
      </c>
      <c r="B171" s="10"/>
      <c r="C171" s="10"/>
      <c r="D171" s="10"/>
      <c r="E171" s="10"/>
      <c r="F171" s="10"/>
      <c r="G171" s="10"/>
      <c r="H171" s="10"/>
      <c r="I171" s="10"/>
      <c r="J171" s="10"/>
      <c r="K171" s="43">
        <f>'SM'!$B$142</f>
        <v>0</v>
      </c>
      <c r="L171" s="43">
        <f>'SM'!$C$142</f>
        <v>0</v>
      </c>
      <c r="M171" s="10"/>
      <c r="N171" s="10"/>
      <c r="O171" s="10"/>
      <c r="P171" s="10"/>
      <c r="Q171" s="10"/>
      <c r="R171" s="10"/>
      <c r="S171" s="10"/>
      <c r="T171" s="10"/>
      <c r="U171" s="10"/>
      <c r="V171" s="43">
        <f>'Otex'!$B$145</f>
        <v>0</v>
      </c>
      <c r="W171" s="43">
        <f>'Otex'!$C$145</f>
        <v>0</v>
      </c>
      <c r="X171" s="17"/>
    </row>
    <row r="172" spans="1:24">
      <c r="A172" s="4" t="s">
        <v>201</v>
      </c>
      <c r="B172" s="10"/>
      <c r="C172" s="10"/>
      <c r="D172" s="10"/>
      <c r="E172" s="10"/>
      <c r="F172" s="10"/>
      <c r="G172" s="10"/>
      <c r="H172" s="10"/>
      <c r="I172" s="10"/>
      <c r="J172" s="10"/>
      <c r="K172" s="43">
        <f>'SM'!$B$143</f>
        <v>0</v>
      </c>
      <c r="L172" s="43">
        <f>'SM'!$C$143</f>
        <v>0</v>
      </c>
      <c r="M172" s="10"/>
      <c r="N172" s="10"/>
      <c r="O172" s="10"/>
      <c r="P172" s="10"/>
      <c r="Q172" s="10"/>
      <c r="R172" s="10"/>
      <c r="S172" s="10"/>
      <c r="T172" s="10"/>
      <c r="U172" s="10"/>
      <c r="V172" s="43">
        <f>'Otex'!$B$146</f>
        <v>0</v>
      </c>
      <c r="W172" s="43">
        <f>'Otex'!$C$146</f>
        <v>0</v>
      </c>
      <c r="X172" s="17"/>
    </row>
    <row r="173" spans="1:24">
      <c r="A173" s="4" t="s">
        <v>202</v>
      </c>
      <c r="B173" s="10"/>
      <c r="C173" s="10"/>
      <c r="D173" s="10"/>
      <c r="E173" s="10"/>
      <c r="F173" s="10"/>
      <c r="G173" s="10"/>
      <c r="H173" s="10"/>
      <c r="I173" s="10"/>
      <c r="J173" s="10"/>
      <c r="K173" s="43">
        <f>'SM'!$B$144</f>
        <v>0</v>
      </c>
      <c r="L173" s="43">
        <f>'SM'!$C$144</f>
        <v>0</v>
      </c>
      <c r="M173" s="10"/>
      <c r="N173" s="10"/>
      <c r="O173" s="10"/>
      <c r="P173" s="10"/>
      <c r="Q173" s="10"/>
      <c r="R173" s="10"/>
      <c r="S173" s="10"/>
      <c r="T173" s="10"/>
      <c r="U173" s="10"/>
      <c r="V173" s="43">
        <f>'Otex'!$B$147</f>
        <v>0</v>
      </c>
      <c r="W173" s="43">
        <f>'Otex'!$C$147</f>
        <v>0</v>
      </c>
      <c r="X173" s="17"/>
    </row>
    <row r="174" spans="1:24">
      <c r="A174" s="4" t="s">
        <v>203</v>
      </c>
      <c r="B174" s="10"/>
      <c r="C174" s="10"/>
      <c r="D174" s="10"/>
      <c r="E174" s="10"/>
      <c r="F174" s="10"/>
      <c r="G174" s="10"/>
      <c r="H174" s="10"/>
      <c r="I174" s="10"/>
      <c r="J174" s="10"/>
      <c r="K174" s="43">
        <f>'SM'!$B$145</f>
        <v>0</v>
      </c>
      <c r="L174" s="43">
        <f>'SM'!$C$145</f>
        <v>0</v>
      </c>
      <c r="M174" s="10"/>
      <c r="N174" s="10"/>
      <c r="O174" s="10"/>
      <c r="P174" s="10"/>
      <c r="Q174" s="10"/>
      <c r="R174" s="10"/>
      <c r="S174" s="10"/>
      <c r="T174" s="10"/>
      <c r="U174" s="10"/>
      <c r="V174" s="43">
        <f>'Otex'!$B$148</f>
        <v>0</v>
      </c>
      <c r="W174" s="43">
        <f>'Otex'!$C$148</f>
        <v>0</v>
      </c>
      <c r="X174" s="17"/>
    </row>
    <row r="175" spans="1:24">
      <c r="A175" s="4" t="s">
        <v>204</v>
      </c>
      <c r="B175" s="10"/>
      <c r="C175" s="10"/>
      <c r="D175" s="10"/>
      <c r="E175" s="10"/>
      <c r="F175" s="10"/>
      <c r="G175" s="10"/>
      <c r="H175" s="10"/>
      <c r="I175" s="10"/>
      <c r="J175" s="10"/>
      <c r="K175" s="43">
        <f>'SM'!$B$146</f>
        <v>0</v>
      </c>
      <c r="L175" s="43">
        <f>'SM'!$C$146</f>
        <v>0</v>
      </c>
      <c r="M175" s="10"/>
      <c r="N175" s="10"/>
      <c r="O175" s="10"/>
      <c r="P175" s="10"/>
      <c r="Q175" s="10"/>
      <c r="R175" s="10"/>
      <c r="S175" s="10"/>
      <c r="T175" s="10"/>
      <c r="U175" s="10"/>
      <c r="V175" s="43">
        <f>'Otex'!$B$149</f>
        <v>0</v>
      </c>
      <c r="W175" s="43">
        <f>'Otex'!$C$149</f>
        <v>0</v>
      </c>
      <c r="X175" s="17"/>
    </row>
    <row r="176" spans="1:24">
      <c r="A176" s="4" t="s">
        <v>212</v>
      </c>
      <c r="B176" s="10"/>
      <c r="C176" s="10"/>
      <c r="D176" s="10"/>
      <c r="E176" s="10"/>
      <c r="F176" s="10"/>
      <c r="G176" s="10"/>
      <c r="H176" s="10"/>
      <c r="I176" s="10"/>
      <c r="J176" s="10"/>
      <c r="K176" s="43">
        <f>'SM'!$B$147</f>
        <v>0</v>
      </c>
      <c r="L176" s="43">
        <f>'SM'!$C$147</f>
        <v>0</v>
      </c>
      <c r="M176" s="10"/>
      <c r="N176" s="10"/>
      <c r="O176" s="10"/>
      <c r="P176" s="10"/>
      <c r="Q176" s="10"/>
      <c r="R176" s="10"/>
      <c r="S176" s="10"/>
      <c r="T176" s="10"/>
      <c r="U176" s="10"/>
      <c r="V176" s="43">
        <f>'Otex'!$B$150</f>
        <v>0</v>
      </c>
      <c r="W176" s="43">
        <f>'Otex'!$C$150</f>
        <v>0</v>
      </c>
      <c r="X176" s="17"/>
    </row>
    <row r="177" spans="1:24">
      <c r="A177" s="4" t="s">
        <v>213</v>
      </c>
      <c r="B177" s="10"/>
      <c r="C177" s="10"/>
      <c r="D177" s="10"/>
      <c r="E177" s="10"/>
      <c r="F177" s="10"/>
      <c r="G177" s="10"/>
      <c r="H177" s="10"/>
      <c r="I177" s="10"/>
      <c r="J177" s="10"/>
      <c r="K177" s="43">
        <f>'SM'!$B$148</f>
        <v>0</v>
      </c>
      <c r="L177" s="43">
        <f>'SM'!$C$148</f>
        <v>0</v>
      </c>
      <c r="M177" s="10"/>
      <c r="N177" s="10"/>
      <c r="O177" s="10"/>
      <c r="P177" s="10"/>
      <c r="Q177" s="10"/>
      <c r="R177" s="10"/>
      <c r="S177" s="10"/>
      <c r="T177" s="10"/>
      <c r="U177" s="10"/>
      <c r="V177" s="43">
        <f>'Otex'!$B$151</f>
        <v>0</v>
      </c>
      <c r="W177" s="43">
        <f>'Otex'!$C$151</f>
        <v>0</v>
      </c>
      <c r="X177" s="17"/>
    </row>
    <row r="178" spans="1:24">
      <c r="A178" s="4" t="s">
        <v>214</v>
      </c>
      <c r="B178" s="10"/>
      <c r="C178" s="10"/>
      <c r="D178" s="10"/>
      <c r="E178" s="10"/>
      <c r="F178" s="10"/>
      <c r="G178" s="10"/>
      <c r="H178" s="10"/>
      <c r="I178" s="10"/>
      <c r="J178" s="10"/>
      <c r="K178" s="43">
        <f>'SM'!$B$149</f>
        <v>0</v>
      </c>
      <c r="L178" s="43">
        <f>'SM'!$C$149</f>
        <v>0</v>
      </c>
      <c r="M178" s="10"/>
      <c r="N178" s="10"/>
      <c r="O178" s="10"/>
      <c r="P178" s="10"/>
      <c r="Q178" s="10"/>
      <c r="R178" s="10"/>
      <c r="S178" s="10"/>
      <c r="T178" s="10"/>
      <c r="U178" s="10"/>
      <c r="V178" s="43">
        <f>'Otex'!$B$152</f>
        <v>0</v>
      </c>
      <c r="W178" s="43">
        <f>'Otex'!$C$152</f>
        <v>0</v>
      </c>
      <c r="X178" s="17"/>
    </row>
    <row r="179" spans="1:24">
      <c r="A179" s="4" t="s">
        <v>215</v>
      </c>
      <c r="B179" s="10"/>
      <c r="C179" s="10"/>
      <c r="D179" s="10"/>
      <c r="E179" s="10"/>
      <c r="F179" s="10"/>
      <c r="G179" s="10"/>
      <c r="H179" s="10"/>
      <c r="I179" s="10"/>
      <c r="J179" s="10"/>
      <c r="K179" s="43">
        <f>'SM'!$B$150</f>
        <v>0</v>
      </c>
      <c r="L179" s="43">
        <f>'SM'!$C$150</f>
        <v>0</v>
      </c>
      <c r="M179" s="10"/>
      <c r="N179" s="10"/>
      <c r="O179" s="10"/>
      <c r="P179" s="10"/>
      <c r="Q179" s="10"/>
      <c r="R179" s="10"/>
      <c r="S179" s="10"/>
      <c r="T179" s="10"/>
      <c r="U179" s="10"/>
      <c r="V179" s="43">
        <f>'Otex'!$B$153</f>
        <v>0</v>
      </c>
      <c r="W179" s="43">
        <f>'Otex'!$C$153</f>
        <v>0</v>
      </c>
      <c r="X179" s="17"/>
    </row>
    <row r="181" spans="1:24" ht="21" customHeight="1">
      <c r="A181" s="1" t="s">
        <v>1600</v>
      </c>
    </row>
    <row r="182" spans="1:24">
      <c r="A182" s="3" t="s">
        <v>546</v>
      </c>
    </row>
    <row r="183" spans="1:24">
      <c r="A183" s="31" t="s">
        <v>1601</v>
      </c>
    </row>
    <row r="184" spans="1:24">
      <c r="A184" s="3" t="s">
        <v>621</v>
      </c>
    </row>
    <row r="186" spans="1:24">
      <c r="B186" s="15" t="s">
        <v>153</v>
      </c>
      <c r="C186" s="15" t="s">
        <v>330</v>
      </c>
      <c r="D186" s="15" t="s">
        <v>331</v>
      </c>
      <c r="E186" s="15" t="s">
        <v>332</v>
      </c>
      <c r="F186" s="15" t="s">
        <v>333</v>
      </c>
      <c r="G186" s="15" t="s">
        <v>334</v>
      </c>
      <c r="H186" s="15" t="s">
        <v>335</v>
      </c>
      <c r="I186" s="15" t="s">
        <v>336</v>
      </c>
      <c r="J186" s="15" t="s">
        <v>337</v>
      </c>
      <c r="K186" s="15" t="s">
        <v>978</v>
      </c>
      <c r="L186" s="15" t="s">
        <v>990</v>
      </c>
      <c r="M186" s="15" t="s">
        <v>318</v>
      </c>
      <c r="N186" s="15" t="s">
        <v>1395</v>
      </c>
      <c r="O186" s="15" t="s">
        <v>1396</v>
      </c>
      <c r="P186" s="15" t="s">
        <v>1397</v>
      </c>
      <c r="Q186" s="15" t="s">
        <v>1398</v>
      </c>
      <c r="R186" s="15" t="s">
        <v>1399</v>
      </c>
      <c r="S186" s="15" t="s">
        <v>1400</v>
      </c>
      <c r="T186" s="15" t="s">
        <v>1401</v>
      </c>
      <c r="U186" s="15" t="s">
        <v>1402</v>
      </c>
      <c r="V186" s="15" t="s">
        <v>1403</v>
      </c>
      <c r="W186" s="15" t="s">
        <v>1404</v>
      </c>
    </row>
    <row r="187" spans="1:24">
      <c r="A187" s="4" t="s">
        <v>185</v>
      </c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7"/>
    </row>
    <row r="188" spans="1:24">
      <c r="A188" s="4" t="s">
        <v>186</v>
      </c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7"/>
    </row>
    <row r="189" spans="1:24">
      <c r="A189" s="4" t="s">
        <v>223</v>
      </c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7"/>
    </row>
    <row r="190" spans="1:24">
      <c r="A190" s="4" t="s">
        <v>187</v>
      </c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7"/>
    </row>
    <row r="191" spans="1:24">
      <c r="A191" s="4" t="s">
        <v>188</v>
      </c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7"/>
    </row>
    <row r="192" spans="1:24">
      <c r="A192" s="4" t="s">
        <v>224</v>
      </c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7"/>
    </row>
    <row r="193" spans="1:24">
      <c r="A193" s="4" t="s">
        <v>189</v>
      </c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7"/>
    </row>
    <row r="194" spans="1:24">
      <c r="A194" s="4" t="s">
        <v>190</v>
      </c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7"/>
    </row>
    <row r="195" spans="1:24">
      <c r="A195" s="4" t="s">
        <v>210</v>
      </c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7"/>
    </row>
    <row r="196" spans="1:24">
      <c r="A196" s="4" t="s">
        <v>191</v>
      </c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7"/>
    </row>
    <row r="197" spans="1:24">
      <c r="A197" s="4" t="s">
        <v>192</v>
      </c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7"/>
    </row>
    <row r="198" spans="1:24">
      <c r="A198" s="4" t="s">
        <v>193</v>
      </c>
      <c r="B198" s="43">
        <f>'Standing'!$B$36</f>
        <v>0</v>
      </c>
      <c r="C198" s="43">
        <f>'Standing'!$C$36</f>
        <v>0</v>
      </c>
      <c r="D198" s="43">
        <f>'Standing'!$D$36</f>
        <v>0</v>
      </c>
      <c r="E198" s="43">
        <f>'Standing'!$E$36</f>
        <v>0</v>
      </c>
      <c r="F198" s="43">
        <f>'Standing'!$F$36</f>
        <v>0</v>
      </c>
      <c r="G198" s="43">
        <f>'Standing'!$G$36</f>
        <v>0</v>
      </c>
      <c r="H198" s="43">
        <f>'Standing'!$H$36</f>
        <v>0</v>
      </c>
      <c r="I198" s="43">
        <f>'Standing'!$I$36</f>
        <v>0</v>
      </c>
      <c r="J198" s="43">
        <f>'Standing'!$J$36</f>
        <v>0</v>
      </c>
      <c r="K198" s="10"/>
      <c r="L198" s="10"/>
      <c r="M198" s="43">
        <f>'Standing'!$K$36</f>
        <v>0</v>
      </c>
      <c r="N198" s="43">
        <f>'Standing'!$L$36</f>
        <v>0</v>
      </c>
      <c r="O198" s="43">
        <f>'Standing'!$M$36</f>
        <v>0</v>
      </c>
      <c r="P198" s="43">
        <f>'Standing'!$N$36</f>
        <v>0</v>
      </c>
      <c r="Q198" s="43">
        <f>'Standing'!$O$36</f>
        <v>0</v>
      </c>
      <c r="R198" s="43">
        <f>'Standing'!$P$36</f>
        <v>0</v>
      </c>
      <c r="S198" s="43">
        <f>'Standing'!$Q$36</f>
        <v>0</v>
      </c>
      <c r="T198" s="43">
        <f>'Standing'!$R$36</f>
        <v>0</v>
      </c>
      <c r="U198" s="43">
        <f>'Standing'!$S$36</f>
        <v>0</v>
      </c>
      <c r="V198" s="10"/>
      <c r="W198" s="10"/>
      <c r="X198" s="17"/>
    </row>
    <row r="199" spans="1:24">
      <c r="A199" s="4" t="s">
        <v>194</v>
      </c>
      <c r="B199" s="43">
        <f>'Standing'!$B$37</f>
        <v>0</v>
      </c>
      <c r="C199" s="43">
        <f>'Standing'!$C$37</f>
        <v>0</v>
      </c>
      <c r="D199" s="43">
        <f>'Standing'!$D$37</f>
        <v>0</v>
      </c>
      <c r="E199" s="43">
        <f>'Standing'!$E$37</f>
        <v>0</v>
      </c>
      <c r="F199" s="43">
        <f>'Standing'!$F$37</f>
        <v>0</v>
      </c>
      <c r="G199" s="43">
        <f>'Standing'!$G$37</f>
        <v>0</v>
      </c>
      <c r="H199" s="43">
        <f>'Standing'!$H$37</f>
        <v>0</v>
      </c>
      <c r="I199" s="43">
        <f>'Standing'!$I$37</f>
        <v>0</v>
      </c>
      <c r="J199" s="43">
        <f>'Standing'!$J$37</f>
        <v>0</v>
      </c>
      <c r="K199" s="10"/>
      <c r="L199" s="10"/>
      <c r="M199" s="43">
        <f>'Standing'!$K$37</f>
        <v>0</v>
      </c>
      <c r="N199" s="43">
        <f>'Standing'!$L$37</f>
        <v>0</v>
      </c>
      <c r="O199" s="43">
        <f>'Standing'!$M$37</f>
        <v>0</v>
      </c>
      <c r="P199" s="43">
        <f>'Standing'!$N$37</f>
        <v>0</v>
      </c>
      <c r="Q199" s="43">
        <f>'Standing'!$O$37</f>
        <v>0</v>
      </c>
      <c r="R199" s="43">
        <f>'Standing'!$P$37</f>
        <v>0</v>
      </c>
      <c r="S199" s="43">
        <f>'Standing'!$Q$37</f>
        <v>0</v>
      </c>
      <c r="T199" s="43">
        <f>'Standing'!$R$37</f>
        <v>0</v>
      </c>
      <c r="U199" s="43">
        <f>'Standing'!$S$37</f>
        <v>0</v>
      </c>
      <c r="V199" s="10"/>
      <c r="W199" s="10"/>
      <c r="X199" s="17"/>
    </row>
    <row r="200" spans="1:24">
      <c r="A200" s="4" t="s">
        <v>211</v>
      </c>
      <c r="B200" s="43">
        <f>'Standing'!$B$38</f>
        <v>0</v>
      </c>
      <c r="C200" s="43">
        <f>'Standing'!$C$38</f>
        <v>0</v>
      </c>
      <c r="D200" s="43">
        <f>'Standing'!$D$38</f>
        <v>0</v>
      </c>
      <c r="E200" s="43">
        <f>'Standing'!$E$38</f>
        <v>0</v>
      </c>
      <c r="F200" s="43">
        <f>'Standing'!$F$38</f>
        <v>0</v>
      </c>
      <c r="G200" s="43">
        <f>'Standing'!$G$38</f>
        <v>0</v>
      </c>
      <c r="H200" s="43">
        <f>'Standing'!$H$38</f>
        <v>0</v>
      </c>
      <c r="I200" s="43">
        <f>'Standing'!$I$38</f>
        <v>0</v>
      </c>
      <c r="J200" s="43">
        <f>'Standing'!$J$38</f>
        <v>0</v>
      </c>
      <c r="K200" s="10"/>
      <c r="L200" s="10"/>
      <c r="M200" s="43">
        <f>'Standing'!$K$38</f>
        <v>0</v>
      </c>
      <c r="N200" s="43">
        <f>'Standing'!$L$38</f>
        <v>0</v>
      </c>
      <c r="O200" s="43">
        <f>'Standing'!$M$38</f>
        <v>0</v>
      </c>
      <c r="P200" s="43">
        <f>'Standing'!$N$38</f>
        <v>0</v>
      </c>
      <c r="Q200" s="43">
        <f>'Standing'!$O$38</f>
        <v>0</v>
      </c>
      <c r="R200" s="43">
        <f>'Standing'!$P$38</f>
        <v>0</v>
      </c>
      <c r="S200" s="43">
        <f>'Standing'!$Q$38</f>
        <v>0</v>
      </c>
      <c r="T200" s="43">
        <f>'Standing'!$R$38</f>
        <v>0</v>
      </c>
      <c r="U200" s="43">
        <f>'Standing'!$S$38</f>
        <v>0</v>
      </c>
      <c r="V200" s="10"/>
      <c r="W200" s="10"/>
      <c r="X200" s="17"/>
    </row>
    <row r="201" spans="1:24">
      <c r="A201" s="4" t="s">
        <v>225</v>
      </c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7"/>
    </row>
    <row r="202" spans="1:24">
      <c r="A202" s="4" t="s">
        <v>226</v>
      </c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7"/>
    </row>
    <row r="203" spans="1:24">
      <c r="A203" s="4" t="s">
        <v>227</v>
      </c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7"/>
    </row>
    <row r="204" spans="1:24">
      <c r="A204" s="4" t="s">
        <v>228</v>
      </c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7"/>
    </row>
    <row r="205" spans="1:24">
      <c r="A205" s="4" t="s">
        <v>229</v>
      </c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7"/>
    </row>
    <row r="206" spans="1:24">
      <c r="A206" s="4" t="s">
        <v>195</v>
      </c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7"/>
    </row>
    <row r="207" spans="1:24">
      <c r="A207" s="4" t="s">
        <v>196</v>
      </c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7"/>
    </row>
    <row r="208" spans="1:24">
      <c r="A208" s="4" t="s">
        <v>197</v>
      </c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7"/>
    </row>
    <row r="209" spans="1:24">
      <c r="A209" s="4" t="s">
        <v>198</v>
      </c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7"/>
    </row>
    <row r="210" spans="1:24">
      <c r="A210" s="4" t="s">
        <v>199</v>
      </c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7"/>
    </row>
    <row r="211" spans="1:24">
      <c r="A211" s="4" t="s">
        <v>200</v>
      </c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7"/>
    </row>
    <row r="212" spans="1:24">
      <c r="A212" s="4" t="s">
        <v>201</v>
      </c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7"/>
    </row>
    <row r="213" spans="1:24">
      <c r="A213" s="4" t="s">
        <v>202</v>
      </c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7"/>
    </row>
    <row r="214" spans="1:24">
      <c r="A214" s="4" t="s">
        <v>203</v>
      </c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7"/>
    </row>
    <row r="215" spans="1:24">
      <c r="A215" s="4" t="s">
        <v>204</v>
      </c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7"/>
    </row>
    <row r="216" spans="1:24">
      <c r="A216" s="4" t="s">
        <v>212</v>
      </c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7"/>
    </row>
    <row r="217" spans="1:24">
      <c r="A217" s="4" t="s">
        <v>213</v>
      </c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7"/>
    </row>
    <row r="218" spans="1:24">
      <c r="A218" s="4" t="s">
        <v>214</v>
      </c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7"/>
    </row>
    <row r="219" spans="1:24">
      <c r="A219" s="4" t="s">
        <v>215</v>
      </c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7"/>
    </row>
    <row r="221" spans="1:24" ht="21" customHeight="1">
      <c r="A221" s="1" t="s">
        <v>1602</v>
      </c>
    </row>
    <row r="222" spans="1:24">
      <c r="A222" s="3" t="s">
        <v>546</v>
      </c>
    </row>
    <row r="223" spans="1:24">
      <c r="A223" s="31" t="s">
        <v>1603</v>
      </c>
    </row>
    <row r="224" spans="1:24">
      <c r="A224" s="3" t="s">
        <v>621</v>
      </c>
    </row>
    <row r="226" spans="1:24">
      <c r="B226" s="15" t="s">
        <v>153</v>
      </c>
      <c r="C226" s="15" t="s">
        <v>330</v>
      </c>
      <c r="D226" s="15" t="s">
        <v>331</v>
      </c>
      <c r="E226" s="15" t="s">
        <v>332</v>
      </c>
      <c r="F226" s="15" t="s">
        <v>333</v>
      </c>
      <c r="G226" s="15" t="s">
        <v>334</v>
      </c>
      <c r="H226" s="15" t="s">
        <v>335</v>
      </c>
      <c r="I226" s="15" t="s">
        <v>336</v>
      </c>
      <c r="J226" s="15" t="s">
        <v>337</v>
      </c>
      <c r="K226" s="15" t="s">
        <v>978</v>
      </c>
      <c r="L226" s="15" t="s">
        <v>990</v>
      </c>
      <c r="M226" s="15" t="s">
        <v>318</v>
      </c>
      <c r="N226" s="15" t="s">
        <v>1395</v>
      </c>
      <c r="O226" s="15" t="s">
        <v>1396</v>
      </c>
      <c r="P226" s="15" t="s">
        <v>1397</v>
      </c>
      <c r="Q226" s="15" t="s">
        <v>1398</v>
      </c>
      <c r="R226" s="15" t="s">
        <v>1399</v>
      </c>
      <c r="S226" s="15" t="s">
        <v>1400</v>
      </c>
      <c r="T226" s="15" t="s">
        <v>1401</v>
      </c>
      <c r="U226" s="15" t="s">
        <v>1402</v>
      </c>
      <c r="V226" s="15" t="s">
        <v>1403</v>
      </c>
      <c r="W226" s="15" t="s">
        <v>1404</v>
      </c>
    </row>
    <row r="227" spans="1:24">
      <c r="A227" s="4" t="s">
        <v>185</v>
      </c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7"/>
    </row>
    <row r="228" spans="1:24">
      <c r="A228" s="4" t="s">
        <v>186</v>
      </c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7"/>
    </row>
    <row r="229" spans="1:24">
      <c r="A229" s="4" t="s">
        <v>223</v>
      </c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7"/>
    </row>
    <row r="230" spans="1:24">
      <c r="A230" s="4" t="s">
        <v>187</v>
      </c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7"/>
    </row>
    <row r="231" spans="1:24">
      <c r="A231" s="4" t="s">
        <v>188</v>
      </c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7"/>
    </row>
    <row r="232" spans="1:24">
      <c r="A232" s="4" t="s">
        <v>224</v>
      </c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7"/>
    </row>
    <row r="233" spans="1:24">
      <c r="A233" s="4" t="s">
        <v>189</v>
      </c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7"/>
    </row>
    <row r="234" spans="1:24">
      <c r="A234" s="4" t="s">
        <v>190</v>
      </c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7"/>
    </row>
    <row r="235" spans="1:24">
      <c r="A235" s="4" t="s">
        <v>210</v>
      </c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7"/>
    </row>
    <row r="236" spans="1:24">
      <c r="A236" s="4" t="s">
        <v>191</v>
      </c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7"/>
    </row>
    <row r="237" spans="1:24">
      <c r="A237" s="4" t="s">
        <v>192</v>
      </c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7"/>
    </row>
    <row r="238" spans="1:24">
      <c r="A238" s="4" t="s">
        <v>193</v>
      </c>
      <c r="B238" s="43">
        <f>'Standing'!$B$153</f>
        <v>0</v>
      </c>
      <c r="C238" s="43">
        <f>'Standing'!$C$153</f>
        <v>0</v>
      </c>
      <c r="D238" s="43">
        <f>'Standing'!$D$153</f>
        <v>0</v>
      </c>
      <c r="E238" s="43">
        <f>'Standing'!$E$153</f>
        <v>0</v>
      </c>
      <c r="F238" s="43">
        <f>'Standing'!$F$153</f>
        <v>0</v>
      </c>
      <c r="G238" s="43">
        <f>'Standing'!$G$153</f>
        <v>0</v>
      </c>
      <c r="H238" s="43">
        <f>'Standing'!$H$153</f>
        <v>0</v>
      </c>
      <c r="I238" s="43">
        <f>'Standing'!$I$153</f>
        <v>0</v>
      </c>
      <c r="J238" s="43">
        <f>'Standing'!$J$153</f>
        <v>0</v>
      </c>
      <c r="K238" s="10"/>
      <c r="L238" s="10"/>
      <c r="M238" s="43">
        <f>'Standing'!$K$153</f>
        <v>0</v>
      </c>
      <c r="N238" s="43">
        <f>'Standing'!$L$153</f>
        <v>0</v>
      </c>
      <c r="O238" s="43">
        <f>'Standing'!$M$153</f>
        <v>0</v>
      </c>
      <c r="P238" s="43">
        <f>'Standing'!$N$153</f>
        <v>0</v>
      </c>
      <c r="Q238" s="43">
        <f>'Standing'!$O$153</f>
        <v>0</v>
      </c>
      <c r="R238" s="43">
        <f>'Standing'!$P$153</f>
        <v>0</v>
      </c>
      <c r="S238" s="43">
        <f>'Standing'!$Q$153</f>
        <v>0</v>
      </c>
      <c r="T238" s="43">
        <f>'Standing'!$R$153</f>
        <v>0</v>
      </c>
      <c r="U238" s="43">
        <f>'Standing'!$S$153</f>
        <v>0</v>
      </c>
      <c r="V238" s="10"/>
      <c r="W238" s="10"/>
      <c r="X238" s="17"/>
    </row>
    <row r="239" spans="1:24">
      <c r="A239" s="4" t="s">
        <v>194</v>
      </c>
      <c r="B239" s="43">
        <f>'Standing'!$B$154</f>
        <v>0</v>
      </c>
      <c r="C239" s="43">
        <f>'Standing'!$C$154</f>
        <v>0</v>
      </c>
      <c r="D239" s="43">
        <f>'Standing'!$D$154</f>
        <v>0</v>
      </c>
      <c r="E239" s="43">
        <f>'Standing'!$E$154</f>
        <v>0</v>
      </c>
      <c r="F239" s="43">
        <f>'Standing'!$F$154</f>
        <v>0</v>
      </c>
      <c r="G239" s="43">
        <f>'Standing'!$G$154</f>
        <v>0</v>
      </c>
      <c r="H239" s="43">
        <f>'Standing'!$H$154</f>
        <v>0</v>
      </c>
      <c r="I239" s="43">
        <f>'Standing'!$I$154</f>
        <v>0</v>
      </c>
      <c r="J239" s="43">
        <f>'Standing'!$J$154</f>
        <v>0</v>
      </c>
      <c r="K239" s="10"/>
      <c r="L239" s="10"/>
      <c r="M239" s="43">
        <f>'Standing'!$K$154</f>
        <v>0</v>
      </c>
      <c r="N239" s="43">
        <f>'Standing'!$L$154</f>
        <v>0</v>
      </c>
      <c r="O239" s="43">
        <f>'Standing'!$M$154</f>
        <v>0</v>
      </c>
      <c r="P239" s="43">
        <f>'Standing'!$N$154</f>
        <v>0</v>
      </c>
      <c r="Q239" s="43">
        <f>'Standing'!$O$154</f>
        <v>0</v>
      </c>
      <c r="R239" s="43">
        <f>'Standing'!$P$154</f>
        <v>0</v>
      </c>
      <c r="S239" s="43">
        <f>'Standing'!$Q$154</f>
        <v>0</v>
      </c>
      <c r="T239" s="43">
        <f>'Standing'!$R$154</f>
        <v>0</v>
      </c>
      <c r="U239" s="43">
        <f>'Standing'!$S$154</f>
        <v>0</v>
      </c>
      <c r="V239" s="10"/>
      <c r="W239" s="10"/>
      <c r="X239" s="17"/>
    </row>
    <row r="240" spans="1:24">
      <c r="A240" s="4" t="s">
        <v>211</v>
      </c>
      <c r="B240" s="43">
        <f>'Standing'!$B$155</f>
        <v>0</v>
      </c>
      <c r="C240" s="43">
        <f>'Standing'!$C$155</f>
        <v>0</v>
      </c>
      <c r="D240" s="43">
        <f>'Standing'!$D$155</f>
        <v>0</v>
      </c>
      <c r="E240" s="43">
        <f>'Standing'!$E$155</f>
        <v>0</v>
      </c>
      <c r="F240" s="43">
        <f>'Standing'!$F$155</f>
        <v>0</v>
      </c>
      <c r="G240" s="43">
        <f>'Standing'!$G$155</f>
        <v>0</v>
      </c>
      <c r="H240" s="43">
        <f>'Standing'!$H$155</f>
        <v>0</v>
      </c>
      <c r="I240" s="43">
        <f>'Standing'!$I$155</f>
        <v>0</v>
      </c>
      <c r="J240" s="43">
        <f>'Standing'!$J$155</f>
        <v>0</v>
      </c>
      <c r="K240" s="10"/>
      <c r="L240" s="10"/>
      <c r="M240" s="43">
        <f>'Standing'!$K$155</f>
        <v>0</v>
      </c>
      <c r="N240" s="43">
        <f>'Standing'!$L$155</f>
        <v>0</v>
      </c>
      <c r="O240" s="43">
        <f>'Standing'!$M$155</f>
        <v>0</v>
      </c>
      <c r="P240" s="43">
        <f>'Standing'!$N$155</f>
        <v>0</v>
      </c>
      <c r="Q240" s="43">
        <f>'Standing'!$O$155</f>
        <v>0</v>
      </c>
      <c r="R240" s="43">
        <f>'Standing'!$P$155</f>
        <v>0</v>
      </c>
      <c r="S240" s="43">
        <f>'Standing'!$Q$155</f>
        <v>0</v>
      </c>
      <c r="T240" s="43">
        <f>'Standing'!$R$155</f>
        <v>0</v>
      </c>
      <c r="U240" s="43">
        <f>'Standing'!$S$155</f>
        <v>0</v>
      </c>
      <c r="V240" s="10"/>
      <c r="W240" s="10"/>
      <c r="X240" s="17"/>
    </row>
    <row r="241" spans="1:24">
      <c r="A241" s="4" t="s">
        <v>225</v>
      </c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7"/>
    </row>
    <row r="242" spans="1:24">
      <c r="A242" s="4" t="s">
        <v>226</v>
      </c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7"/>
    </row>
    <row r="243" spans="1:24">
      <c r="A243" s="4" t="s">
        <v>227</v>
      </c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7"/>
    </row>
    <row r="244" spans="1:24">
      <c r="A244" s="4" t="s">
        <v>228</v>
      </c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7"/>
    </row>
    <row r="245" spans="1:24">
      <c r="A245" s="4" t="s">
        <v>229</v>
      </c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7"/>
    </row>
    <row r="246" spans="1:24">
      <c r="A246" s="4" t="s">
        <v>195</v>
      </c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7"/>
    </row>
    <row r="247" spans="1:24">
      <c r="A247" s="4" t="s">
        <v>196</v>
      </c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7"/>
    </row>
    <row r="248" spans="1:24">
      <c r="A248" s="4" t="s">
        <v>197</v>
      </c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7"/>
    </row>
    <row r="249" spans="1:24">
      <c r="A249" s="4" t="s">
        <v>198</v>
      </c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7"/>
    </row>
    <row r="250" spans="1:24">
      <c r="A250" s="4" t="s">
        <v>199</v>
      </c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7"/>
    </row>
    <row r="251" spans="1:24">
      <c r="A251" s="4" t="s">
        <v>200</v>
      </c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7"/>
    </row>
    <row r="252" spans="1:24">
      <c r="A252" s="4" t="s">
        <v>201</v>
      </c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7"/>
    </row>
    <row r="253" spans="1:24">
      <c r="A253" s="4" t="s">
        <v>202</v>
      </c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7"/>
    </row>
    <row r="254" spans="1:24">
      <c r="A254" s="4" t="s">
        <v>203</v>
      </c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7"/>
    </row>
    <row r="255" spans="1:24">
      <c r="A255" s="4" t="s">
        <v>204</v>
      </c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7"/>
    </row>
    <row r="256" spans="1:24">
      <c r="A256" s="4" t="s">
        <v>212</v>
      </c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7"/>
    </row>
    <row r="257" spans="1:24">
      <c r="A257" s="4" t="s">
        <v>213</v>
      </c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7"/>
    </row>
    <row r="258" spans="1:24">
      <c r="A258" s="4" t="s">
        <v>214</v>
      </c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7"/>
    </row>
    <row r="259" spans="1:24">
      <c r="A259" s="4" t="s">
        <v>215</v>
      </c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7"/>
    </row>
    <row r="261" spans="1:24" ht="21" customHeight="1">
      <c r="A261" s="1" t="s">
        <v>1604</v>
      </c>
    </row>
    <row r="262" spans="1:24">
      <c r="A262" s="3" t="s">
        <v>546</v>
      </c>
    </row>
    <row r="263" spans="1:24">
      <c r="A263" s="31" t="s">
        <v>1605</v>
      </c>
    </row>
    <row r="264" spans="1:24">
      <c r="A264" s="31" t="s">
        <v>1606</v>
      </c>
    </row>
    <row r="265" spans="1:24">
      <c r="A265" s="3" t="s">
        <v>549</v>
      </c>
    </row>
    <row r="267" spans="1:24">
      <c r="B267" s="15" t="s">
        <v>153</v>
      </c>
      <c r="C267" s="15" t="s">
        <v>330</v>
      </c>
      <c r="D267" s="15" t="s">
        <v>331</v>
      </c>
      <c r="E267" s="15" t="s">
        <v>332</v>
      </c>
      <c r="F267" s="15" t="s">
        <v>333</v>
      </c>
      <c r="G267" s="15" t="s">
        <v>334</v>
      </c>
      <c r="H267" s="15" t="s">
        <v>335</v>
      </c>
      <c r="I267" s="15" t="s">
        <v>336</v>
      </c>
      <c r="J267" s="15" t="s">
        <v>337</v>
      </c>
      <c r="K267" s="15" t="s">
        <v>978</v>
      </c>
      <c r="L267" s="15" t="s">
        <v>990</v>
      </c>
      <c r="M267" s="15" t="s">
        <v>318</v>
      </c>
      <c r="N267" s="15" t="s">
        <v>1395</v>
      </c>
      <c r="O267" s="15" t="s">
        <v>1396</v>
      </c>
      <c r="P267" s="15" t="s">
        <v>1397</v>
      </c>
      <c r="Q267" s="15" t="s">
        <v>1398</v>
      </c>
      <c r="R267" s="15" t="s">
        <v>1399</v>
      </c>
      <c r="S267" s="15" t="s">
        <v>1400</v>
      </c>
      <c r="T267" s="15" t="s">
        <v>1401</v>
      </c>
      <c r="U267" s="15" t="s">
        <v>1402</v>
      </c>
      <c r="V267" s="15" t="s">
        <v>1403</v>
      </c>
      <c r="W267" s="15" t="s">
        <v>1404</v>
      </c>
    </row>
    <row r="268" spans="1:24">
      <c r="A268" s="4" t="s">
        <v>185</v>
      </c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7"/>
    </row>
    <row r="269" spans="1:24">
      <c r="A269" s="4" t="s">
        <v>186</v>
      </c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7"/>
    </row>
    <row r="270" spans="1:24">
      <c r="A270" s="4" t="s">
        <v>223</v>
      </c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7"/>
    </row>
    <row r="271" spans="1:24">
      <c r="A271" s="4" t="s">
        <v>187</v>
      </c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7"/>
    </row>
    <row r="272" spans="1:24">
      <c r="A272" s="4" t="s">
        <v>188</v>
      </c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7"/>
    </row>
    <row r="273" spans="1:24">
      <c r="A273" s="4" t="s">
        <v>224</v>
      </c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7"/>
    </row>
    <row r="274" spans="1:24">
      <c r="A274" s="4" t="s">
        <v>189</v>
      </c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7"/>
    </row>
    <row r="275" spans="1:24">
      <c r="A275" s="4" t="s">
        <v>190</v>
      </c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7"/>
    </row>
    <row r="276" spans="1:24">
      <c r="A276" s="4" t="s">
        <v>210</v>
      </c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7"/>
    </row>
    <row r="277" spans="1:24">
      <c r="A277" s="4" t="s">
        <v>191</v>
      </c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7"/>
    </row>
    <row r="278" spans="1:24">
      <c r="A278" s="4" t="s">
        <v>192</v>
      </c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7"/>
    </row>
    <row r="279" spans="1:24">
      <c r="A279" s="4" t="s">
        <v>193</v>
      </c>
      <c r="B279" s="43">
        <f>'Reactive'!$B$33</f>
        <v>0</v>
      </c>
      <c r="C279" s="43">
        <f>'Reactive'!$C$33</f>
        <v>0</v>
      </c>
      <c r="D279" s="43">
        <f>'Reactive'!$D$33</f>
        <v>0</v>
      </c>
      <c r="E279" s="43">
        <f>'Reactive'!$E$33</f>
        <v>0</v>
      </c>
      <c r="F279" s="43">
        <f>'Reactive'!$F$33</f>
        <v>0</v>
      </c>
      <c r="G279" s="43">
        <f>'Reactive'!$G$33</f>
        <v>0</v>
      </c>
      <c r="H279" s="43">
        <f>'Reactive'!$H$33</f>
        <v>0</v>
      </c>
      <c r="I279" s="43">
        <f>'Reactive'!$I$33</f>
        <v>0</v>
      </c>
      <c r="J279" s="43">
        <f>'Reactive'!$J$33</f>
        <v>0</v>
      </c>
      <c r="K279" s="10"/>
      <c r="L279" s="10"/>
      <c r="M279" s="43">
        <f>'Reactive'!$K$33</f>
        <v>0</v>
      </c>
      <c r="N279" s="43">
        <f>'Reactive'!$L$33</f>
        <v>0</v>
      </c>
      <c r="O279" s="43">
        <f>'Reactive'!$M$33</f>
        <v>0</v>
      </c>
      <c r="P279" s="43">
        <f>'Reactive'!$N$33</f>
        <v>0</v>
      </c>
      <c r="Q279" s="43">
        <f>'Reactive'!$O$33</f>
        <v>0</v>
      </c>
      <c r="R279" s="43">
        <f>'Reactive'!$P$33</f>
        <v>0</v>
      </c>
      <c r="S279" s="43">
        <f>'Reactive'!$Q$33</f>
        <v>0</v>
      </c>
      <c r="T279" s="43">
        <f>'Reactive'!$R$33</f>
        <v>0</v>
      </c>
      <c r="U279" s="43">
        <f>'Reactive'!$S$33</f>
        <v>0</v>
      </c>
      <c r="V279" s="10"/>
      <c r="W279" s="10"/>
      <c r="X279" s="17"/>
    </row>
    <row r="280" spans="1:24">
      <c r="A280" s="4" t="s">
        <v>194</v>
      </c>
      <c r="B280" s="43">
        <f>'Reactive'!$B$34</f>
        <v>0</v>
      </c>
      <c r="C280" s="43">
        <f>'Reactive'!$C$34</f>
        <v>0</v>
      </c>
      <c r="D280" s="43">
        <f>'Reactive'!$D$34</f>
        <v>0</v>
      </c>
      <c r="E280" s="43">
        <f>'Reactive'!$E$34</f>
        <v>0</v>
      </c>
      <c r="F280" s="43">
        <f>'Reactive'!$F$34</f>
        <v>0</v>
      </c>
      <c r="G280" s="43">
        <f>'Reactive'!$G$34</f>
        <v>0</v>
      </c>
      <c r="H280" s="43">
        <f>'Reactive'!$H$34</f>
        <v>0</v>
      </c>
      <c r="I280" s="43">
        <f>'Reactive'!$I$34</f>
        <v>0</v>
      </c>
      <c r="J280" s="43">
        <f>'Reactive'!$J$34</f>
        <v>0</v>
      </c>
      <c r="K280" s="10"/>
      <c r="L280" s="10"/>
      <c r="M280" s="43">
        <f>'Reactive'!$K$34</f>
        <v>0</v>
      </c>
      <c r="N280" s="43">
        <f>'Reactive'!$L$34</f>
        <v>0</v>
      </c>
      <c r="O280" s="43">
        <f>'Reactive'!$M$34</f>
        <v>0</v>
      </c>
      <c r="P280" s="43">
        <f>'Reactive'!$N$34</f>
        <v>0</v>
      </c>
      <c r="Q280" s="43">
        <f>'Reactive'!$O$34</f>
        <v>0</v>
      </c>
      <c r="R280" s="43">
        <f>'Reactive'!$P$34</f>
        <v>0</v>
      </c>
      <c r="S280" s="43">
        <f>'Reactive'!$Q$34</f>
        <v>0</v>
      </c>
      <c r="T280" s="43">
        <f>'Reactive'!$R$34</f>
        <v>0</v>
      </c>
      <c r="U280" s="43">
        <f>'Reactive'!$S$34</f>
        <v>0</v>
      </c>
      <c r="V280" s="10"/>
      <c r="W280" s="10"/>
      <c r="X280" s="17"/>
    </row>
    <row r="281" spans="1:24">
      <c r="A281" s="4" t="s">
        <v>211</v>
      </c>
      <c r="B281" s="43">
        <f>'Reactive'!$B$35</f>
        <v>0</v>
      </c>
      <c r="C281" s="43">
        <f>'Reactive'!$C$35</f>
        <v>0</v>
      </c>
      <c r="D281" s="43">
        <f>'Reactive'!$D$35</f>
        <v>0</v>
      </c>
      <c r="E281" s="43">
        <f>'Reactive'!$E$35</f>
        <v>0</v>
      </c>
      <c r="F281" s="43">
        <f>'Reactive'!$F$35</f>
        <v>0</v>
      </c>
      <c r="G281" s="43">
        <f>'Reactive'!$G$35</f>
        <v>0</v>
      </c>
      <c r="H281" s="43">
        <f>'Reactive'!$H$35</f>
        <v>0</v>
      </c>
      <c r="I281" s="43">
        <f>'Reactive'!$I$35</f>
        <v>0</v>
      </c>
      <c r="J281" s="43">
        <f>'Reactive'!$J$35</f>
        <v>0</v>
      </c>
      <c r="K281" s="10"/>
      <c r="L281" s="10"/>
      <c r="M281" s="43">
        <f>'Reactive'!$K$35</f>
        <v>0</v>
      </c>
      <c r="N281" s="43">
        <f>'Reactive'!$L$35</f>
        <v>0</v>
      </c>
      <c r="O281" s="43">
        <f>'Reactive'!$M$35</f>
        <v>0</v>
      </c>
      <c r="P281" s="43">
        <f>'Reactive'!$N$35</f>
        <v>0</v>
      </c>
      <c r="Q281" s="43">
        <f>'Reactive'!$O$35</f>
        <v>0</v>
      </c>
      <c r="R281" s="43">
        <f>'Reactive'!$P$35</f>
        <v>0</v>
      </c>
      <c r="S281" s="43">
        <f>'Reactive'!$Q$35</f>
        <v>0</v>
      </c>
      <c r="T281" s="43">
        <f>'Reactive'!$R$35</f>
        <v>0</v>
      </c>
      <c r="U281" s="43">
        <f>'Reactive'!$S$35</f>
        <v>0</v>
      </c>
      <c r="V281" s="10"/>
      <c r="W281" s="10"/>
      <c r="X281" s="17"/>
    </row>
    <row r="282" spans="1:24">
      <c r="A282" s="4" t="s">
        <v>225</v>
      </c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7"/>
    </row>
    <row r="283" spans="1:24">
      <c r="A283" s="4" t="s">
        <v>226</v>
      </c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7"/>
    </row>
    <row r="284" spans="1:24">
      <c r="A284" s="4" t="s">
        <v>227</v>
      </c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7"/>
    </row>
    <row r="285" spans="1:24">
      <c r="A285" s="4" t="s">
        <v>228</v>
      </c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7"/>
    </row>
    <row r="286" spans="1:24">
      <c r="A286" s="4" t="s">
        <v>229</v>
      </c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7"/>
    </row>
    <row r="287" spans="1:24">
      <c r="A287" s="4" t="s">
        <v>195</v>
      </c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7"/>
    </row>
    <row r="288" spans="1:24">
      <c r="A288" s="4" t="s">
        <v>196</v>
      </c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7"/>
    </row>
    <row r="289" spans="1:24">
      <c r="A289" s="4" t="s">
        <v>197</v>
      </c>
      <c r="B289" s="43">
        <f>'Reactive'!$B$77</f>
        <v>0</v>
      </c>
      <c r="C289" s="43">
        <f>'Reactive'!$C$77</f>
        <v>0</v>
      </c>
      <c r="D289" s="43">
        <f>'Reactive'!$D$77</f>
        <v>0</v>
      </c>
      <c r="E289" s="43">
        <f>'Reactive'!$E$77</f>
        <v>0</v>
      </c>
      <c r="F289" s="43">
        <f>'Reactive'!$F$77</f>
        <v>0</v>
      </c>
      <c r="G289" s="43">
        <f>'Reactive'!$G$77</f>
        <v>0</v>
      </c>
      <c r="H289" s="43">
        <f>'Reactive'!$H$77</f>
        <v>0</v>
      </c>
      <c r="I289" s="43">
        <f>'Reactive'!$I$77</f>
        <v>0</v>
      </c>
      <c r="J289" s="43">
        <f>'Reactive'!$J$77</f>
        <v>0</v>
      </c>
      <c r="K289" s="10"/>
      <c r="L289" s="10"/>
      <c r="M289" s="43">
        <f>'Reactive'!$K$77</f>
        <v>0</v>
      </c>
      <c r="N289" s="43">
        <f>'Reactive'!$L$77</f>
        <v>0</v>
      </c>
      <c r="O289" s="43">
        <f>'Reactive'!$M$77</f>
        <v>0</v>
      </c>
      <c r="P289" s="43">
        <f>'Reactive'!$N$77</f>
        <v>0</v>
      </c>
      <c r="Q289" s="43">
        <f>'Reactive'!$O$77</f>
        <v>0</v>
      </c>
      <c r="R289" s="43">
        <f>'Reactive'!$P$77</f>
        <v>0</v>
      </c>
      <c r="S289" s="43">
        <f>'Reactive'!$Q$77</f>
        <v>0</v>
      </c>
      <c r="T289" s="43">
        <f>'Reactive'!$R$77</f>
        <v>0</v>
      </c>
      <c r="U289" s="43">
        <f>'Reactive'!$S$77</f>
        <v>0</v>
      </c>
      <c r="V289" s="10"/>
      <c r="W289" s="10"/>
      <c r="X289" s="17"/>
    </row>
    <row r="290" spans="1:24">
      <c r="A290" s="4" t="s">
        <v>198</v>
      </c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7"/>
    </row>
    <row r="291" spans="1:24">
      <c r="A291" s="4" t="s">
        <v>199</v>
      </c>
      <c r="B291" s="43">
        <f>'Reactive'!$B$78</f>
        <v>0</v>
      </c>
      <c r="C291" s="43">
        <f>'Reactive'!$C$78</f>
        <v>0</v>
      </c>
      <c r="D291" s="43">
        <f>'Reactive'!$D$78</f>
        <v>0</v>
      </c>
      <c r="E291" s="43">
        <f>'Reactive'!$E$78</f>
        <v>0</v>
      </c>
      <c r="F291" s="43">
        <f>'Reactive'!$F$78</f>
        <v>0</v>
      </c>
      <c r="G291" s="43">
        <f>'Reactive'!$G$78</f>
        <v>0</v>
      </c>
      <c r="H291" s="43">
        <f>'Reactive'!$H$78</f>
        <v>0</v>
      </c>
      <c r="I291" s="43">
        <f>'Reactive'!$I$78</f>
        <v>0</v>
      </c>
      <c r="J291" s="43">
        <f>'Reactive'!$J$78</f>
        <v>0</v>
      </c>
      <c r="K291" s="10"/>
      <c r="L291" s="10"/>
      <c r="M291" s="43">
        <f>'Reactive'!$K$78</f>
        <v>0</v>
      </c>
      <c r="N291" s="43">
        <f>'Reactive'!$L$78</f>
        <v>0</v>
      </c>
      <c r="O291" s="43">
        <f>'Reactive'!$M$78</f>
        <v>0</v>
      </c>
      <c r="P291" s="43">
        <f>'Reactive'!$N$78</f>
        <v>0</v>
      </c>
      <c r="Q291" s="43">
        <f>'Reactive'!$O$78</f>
        <v>0</v>
      </c>
      <c r="R291" s="43">
        <f>'Reactive'!$P$78</f>
        <v>0</v>
      </c>
      <c r="S291" s="43">
        <f>'Reactive'!$Q$78</f>
        <v>0</v>
      </c>
      <c r="T291" s="43">
        <f>'Reactive'!$R$78</f>
        <v>0</v>
      </c>
      <c r="U291" s="43">
        <f>'Reactive'!$S$78</f>
        <v>0</v>
      </c>
      <c r="V291" s="10"/>
      <c r="W291" s="10"/>
      <c r="X291" s="17"/>
    </row>
    <row r="292" spans="1:24">
      <c r="A292" s="4" t="s">
        <v>200</v>
      </c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7"/>
    </row>
    <row r="293" spans="1:24">
      <c r="A293" s="4" t="s">
        <v>201</v>
      </c>
      <c r="B293" s="43">
        <f>'Reactive'!$B$79</f>
        <v>0</v>
      </c>
      <c r="C293" s="43">
        <f>'Reactive'!$C$79</f>
        <v>0</v>
      </c>
      <c r="D293" s="43">
        <f>'Reactive'!$D$79</f>
        <v>0</v>
      </c>
      <c r="E293" s="43">
        <f>'Reactive'!$E$79</f>
        <v>0</v>
      </c>
      <c r="F293" s="43">
        <f>'Reactive'!$F$79</f>
        <v>0</v>
      </c>
      <c r="G293" s="43">
        <f>'Reactive'!$G$79</f>
        <v>0</v>
      </c>
      <c r="H293" s="43">
        <f>'Reactive'!$H$79</f>
        <v>0</v>
      </c>
      <c r="I293" s="43">
        <f>'Reactive'!$I$79</f>
        <v>0</v>
      </c>
      <c r="J293" s="43">
        <f>'Reactive'!$J$79</f>
        <v>0</v>
      </c>
      <c r="K293" s="10"/>
      <c r="L293" s="10"/>
      <c r="M293" s="43">
        <f>'Reactive'!$K$79</f>
        <v>0</v>
      </c>
      <c r="N293" s="43">
        <f>'Reactive'!$L$79</f>
        <v>0</v>
      </c>
      <c r="O293" s="43">
        <f>'Reactive'!$M$79</f>
        <v>0</v>
      </c>
      <c r="P293" s="43">
        <f>'Reactive'!$N$79</f>
        <v>0</v>
      </c>
      <c r="Q293" s="43">
        <f>'Reactive'!$O$79</f>
        <v>0</v>
      </c>
      <c r="R293" s="43">
        <f>'Reactive'!$P$79</f>
        <v>0</v>
      </c>
      <c r="S293" s="43">
        <f>'Reactive'!$Q$79</f>
        <v>0</v>
      </c>
      <c r="T293" s="43">
        <f>'Reactive'!$R$79</f>
        <v>0</v>
      </c>
      <c r="U293" s="43">
        <f>'Reactive'!$S$79</f>
        <v>0</v>
      </c>
      <c r="V293" s="10"/>
      <c r="W293" s="10"/>
      <c r="X293" s="17"/>
    </row>
    <row r="294" spans="1:24">
      <c r="A294" s="4" t="s">
        <v>202</v>
      </c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7"/>
    </row>
    <row r="295" spans="1:24">
      <c r="A295" s="4" t="s">
        <v>203</v>
      </c>
      <c r="B295" s="43">
        <f>'Reactive'!$B$80</f>
        <v>0</v>
      </c>
      <c r="C295" s="43">
        <f>'Reactive'!$C$80</f>
        <v>0</v>
      </c>
      <c r="D295" s="43">
        <f>'Reactive'!$D$80</f>
        <v>0</v>
      </c>
      <c r="E295" s="43">
        <f>'Reactive'!$E$80</f>
        <v>0</v>
      </c>
      <c r="F295" s="43">
        <f>'Reactive'!$F$80</f>
        <v>0</v>
      </c>
      <c r="G295" s="43">
        <f>'Reactive'!$G$80</f>
        <v>0</v>
      </c>
      <c r="H295" s="43">
        <f>'Reactive'!$H$80</f>
        <v>0</v>
      </c>
      <c r="I295" s="43">
        <f>'Reactive'!$I$80</f>
        <v>0</v>
      </c>
      <c r="J295" s="43">
        <f>'Reactive'!$J$80</f>
        <v>0</v>
      </c>
      <c r="K295" s="10"/>
      <c r="L295" s="10"/>
      <c r="M295" s="43">
        <f>'Reactive'!$K$80</f>
        <v>0</v>
      </c>
      <c r="N295" s="43">
        <f>'Reactive'!$L$80</f>
        <v>0</v>
      </c>
      <c r="O295" s="43">
        <f>'Reactive'!$M$80</f>
        <v>0</v>
      </c>
      <c r="P295" s="43">
        <f>'Reactive'!$N$80</f>
        <v>0</v>
      </c>
      <c r="Q295" s="43">
        <f>'Reactive'!$O$80</f>
        <v>0</v>
      </c>
      <c r="R295" s="43">
        <f>'Reactive'!$P$80</f>
        <v>0</v>
      </c>
      <c r="S295" s="43">
        <f>'Reactive'!$Q$80</f>
        <v>0</v>
      </c>
      <c r="T295" s="43">
        <f>'Reactive'!$R$80</f>
        <v>0</v>
      </c>
      <c r="U295" s="43">
        <f>'Reactive'!$S$80</f>
        <v>0</v>
      </c>
      <c r="V295" s="10"/>
      <c r="W295" s="10"/>
      <c r="X295" s="17"/>
    </row>
    <row r="296" spans="1:24">
      <c r="A296" s="4" t="s">
        <v>204</v>
      </c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7"/>
    </row>
    <row r="297" spans="1:24">
      <c r="A297" s="4" t="s">
        <v>212</v>
      </c>
      <c r="B297" s="43">
        <f>'Reactive'!$B$81</f>
        <v>0</v>
      </c>
      <c r="C297" s="43">
        <f>'Reactive'!$C$81</f>
        <v>0</v>
      </c>
      <c r="D297" s="43">
        <f>'Reactive'!$D$81</f>
        <v>0</v>
      </c>
      <c r="E297" s="43">
        <f>'Reactive'!$E$81</f>
        <v>0</v>
      </c>
      <c r="F297" s="43">
        <f>'Reactive'!$F$81</f>
        <v>0</v>
      </c>
      <c r="G297" s="43">
        <f>'Reactive'!$G$81</f>
        <v>0</v>
      </c>
      <c r="H297" s="43">
        <f>'Reactive'!$H$81</f>
        <v>0</v>
      </c>
      <c r="I297" s="43">
        <f>'Reactive'!$I$81</f>
        <v>0</v>
      </c>
      <c r="J297" s="43">
        <f>'Reactive'!$J$81</f>
        <v>0</v>
      </c>
      <c r="K297" s="10"/>
      <c r="L297" s="10"/>
      <c r="M297" s="43">
        <f>'Reactive'!$K$81</f>
        <v>0</v>
      </c>
      <c r="N297" s="43">
        <f>'Reactive'!$L$81</f>
        <v>0</v>
      </c>
      <c r="O297" s="43">
        <f>'Reactive'!$M$81</f>
        <v>0</v>
      </c>
      <c r="P297" s="43">
        <f>'Reactive'!$N$81</f>
        <v>0</v>
      </c>
      <c r="Q297" s="43">
        <f>'Reactive'!$O$81</f>
        <v>0</v>
      </c>
      <c r="R297" s="43">
        <f>'Reactive'!$P$81</f>
        <v>0</v>
      </c>
      <c r="S297" s="43">
        <f>'Reactive'!$Q$81</f>
        <v>0</v>
      </c>
      <c r="T297" s="43">
        <f>'Reactive'!$R$81</f>
        <v>0</v>
      </c>
      <c r="U297" s="43">
        <f>'Reactive'!$S$81</f>
        <v>0</v>
      </c>
      <c r="V297" s="10"/>
      <c r="W297" s="10"/>
      <c r="X297" s="17"/>
    </row>
    <row r="298" spans="1:24">
      <c r="A298" s="4" t="s">
        <v>213</v>
      </c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7"/>
    </row>
    <row r="299" spans="1:24">
      <c r="A299" s="4" t="s">
        <v>214</v>
      </c>
      <c r="B299" s="43">
        <f>'Reactive'!$B$82</f>
        <v>0</v>
      </c>
      <c r="C299" s="43">
        <f>'Reactive'!$C$82</f>
        <v>0</v>
      </c>
      <c r="D299" s="43">
        <f>'Reactive'!$D$82</f>
        <v>0</v>
      </c>
      <c r="E299" s="43">
        <f>'Reactive'!$E$82</f>
        <v>0</v>
      </c>
      <c r="F299" s="43">
        <f>'Reactive'!$F$82</f>
        <v>0</v>
      </c>
      <c r="G299" s="43">
        <f>'Reactive'!$G$82</f>
        <v>0</v>
      </c>
      <c r="H299" s="43">
        <f>'Reactive'!$H$82</f>
        <v>0</v>
      </c>
      <c r="I299" s="43">
        <f>'Reactive'!$I$82</f>
        <v>0</v>
      </c>
      <c r="J299" s="43">
        <f>'Reactive'!$J$82</f>
        <v>0</v>
      </c>
      <c r="K299" s="10"/>
      <c r="L299" s="10"/>
      <c r="M299" s="43">
        <f>'Reactive'!$K$82</f>
        <v>0</v>
      </c>
      <c r="N299" s="43">
        <f>'Reactive'!$L$82</f>
        <v>0</v>
      </c>
      <c r="O299" s="43">
        <f>'Reactive'!$M$82</f>
        <v>0</v>
      </c>
      <c r="P299" s="43">
        <f>'Reactive'!$N$82</f>
        <v>0</v>
      </c>
      <c r="Q299" s="43">
        <f>'Reactive'!$O$82</f>
        <v>0</v>
      </c>
      <c r="R299" s="43">
        <f>'Reactive'!$P$82</f>
        <v>0</v>
      </c>
      <c r="S299" s="43">
        <f>'Reactive'!$Q$82</f>
        <v>0</v>
      </c>
      <c r="T299" s="43">
        <f>'Reactive'!$R$82</f>
        <v>0</v>
      </c>
      <c r="U299" s="43">
        <f>'Reactive'!$S$82</f>
        <v>0</v>
      </c>
      <c r="V299" s="10"/>
      <c r="W299" s="10"/>
      <c r="X299" s="17"/>
    </row>
    <row r="300" spans="1:24">
      <c r="A300" s="4" t="s">
        <v>215</v>
      </c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7"/>
    </row>
    <row r="302" spans="1:24" ht="21" customHeight="1">
      <c r="A302" s="1" t="s">
        <v>1607</v>
      </c>
    </row>
    <row r="303" spans="1:24">
      <c r="A303" s="3" t="s">
        <v>546</v>
      </c>
    </row>
    <row r="304" spans="1:24">
      <c r="A304" s="31" t="s">
        <v>1608</v>
      </c>
    </row>
    <row r="305" spans="1:9">
      <c r="A305" s="31" t="s">
        <v>1609</v>
      </c>
    </row>
    <row r="306" spans="1:9">
      <c r="A306" s="31" t="s">
        <v>1610</v>
      </c>
    </row>
    <row r="307" spans="1:9">
      <c r="A307" s="31" t="s">
        <v>1611</v>
      </c>
    </row>
    <row r="308" spans="1:9">
      <c r="A308" s="31" t="s">
        <v>1612</v>
      </c>
    </row>
    <row r="309" spans="1:9">
      <c r="A309" s="31" t="s">
        <v>1613</v>
      </c>
    </row>
    <row r="310" spans="1:9">
      <c r="A310" s="31" t="s">
        <v>1614</v>
      </c>
    </row>
    <row r="311" spans="1:9">
      <c r="A311" s="33" t="s">
        <v>553</v>
      </c>
      <c r="B311" s="33" t="s">
        <v>555</v>
      </c>
      <c r="C311" s="33" t="s">
        <v>555</v>
      </c>
      <c r="D311" s="33" t="s">
        <v>555</v>
      </c>
      <c r="E311" s="33" t="s">
        <v>555</v>
      </c>
      <c r="F311" s="33" t="s">
        <v>555</v>
      </c>
      <c r="G311" s="33" t="s">
        <v>555</v>
      </c>
      <c r="H311" s="33" t="s">
        <v>555</v>
      </c>
    </row>
    <row r="312" spans="1:9">
      <c r="A312" s="33" t="s">
        <v>556</v>
      </c>
      <c r="B312" s="33" t="s">
        <v>1057</v>
      </c>
      <c r="C312" s="33" t="s">
        <v>558</v>
      </c>
      <c r="D312" s="33" t="s">
        <v>1058</v>
      </c>
      <c r="E312" s="33" t="s">
        <v>1059</v>
      </c>
      <c r="F312" s="33" t="s">
        <v>1000</v>
      </c>
      <c r="G312" s="33" t="s">
        <v>1060</v>
      </c>
      <c r="H312" s="33" t="s">
        <v>1061</v>
      </c>
    </row>
    <row r="314" spans="1:9">
      <c r="B314" s="15" t="s">
        <v>1615</v>
      </c>
      <c r="C314" s="15" t="s">
        <v>1616</v>
      </c>
      <c r="D314" s="15" t="s">
        <v>1617</v>
      </c>
      <c r="E314" s="15" t="s">
        <v>1618</v>
      </c>
      <c r="F314" s="15" t="s">
        <v>1619</v>
      </c>
      <c r="G314" s="15" t="s">
        <v>1620</v>
      </c>
      <c r="H314" s="15" t="s">
        <v>1621</v>
      </c>
    </row>
    <row r="315" spans="1:9">
      <c r="A315" s="4" t="s">
        <v>185</v>
      </c>
      <c r="B315" s="42">
        <f>SUM($B15:$W15)</f>
        <v>0</v>
      </c>
      <c r="C315" s="42">
        <f>SUM($B59:$W59)</f>
        <v>0</v>
      </c>
      <c r="D315" s="42">
        <f>SUM($B103:$W103)</f>
        <v>0</v>
      </c>
      <c r="E315" s="42">
        <f>SUM($B147:$W147)</f>
        <v>0</v>
      </c>
      <c r="F315" s="42">
        <f>SUM($B187:$W187)</f>
        <v>0</v>
      </c>
      <c r="G315" s="42">
        <f>SUM($B227:$W227)</f>
        <v>0</v>
      </c>
      <c r="H315" s="42">
        <f>SUM($B268:$W268)</f>
        <v>0</v>
      </c>
      <c r="I315" s="17"/>
    </row>
    <row r="316" spans="1:9">
      <c r="A316" s="4" t="s">
        <v>186</v>
      </c>
      <c r="B316" s="42">
        <f>SUM($B16:$W16)</f>
        <v>0</v>
      </c>
      <c r="C316" s="42">
        <f>SUM($B60:$W60)</f>
        <v>0</v>
      </c>
      <c r="D316" s="42">
        <f>SUM($B104:$W104)</f>
        <v>0</v>
      </c>
      <c r="E316" s="42">
        <f>SUM($B148:$W148)</f>
        <v>0</v>
      </c>
      <c r="F316" s="42">
        <f>SUM($B188:$W188)</f>
        <v>0</v>
      </c>
      <c r="G316" s="42">
        <f>SUM($B228:$W228)</f>
        <v>0</v>
      </c>
      <c r="H316" s="42">
        <f>SUM($B269:$W269)</f>
        <v>0</v>
      </c>
      <c r="I316" s="17"/>
    </row>
    <row r="317" spans="1:9">
      <c r="A317" s="4" t="s">
        <v>223</v>
      </c>
      <c r="B317" s="42">
        <f>SUM($B17:$W17)</f>
        <v>0</v>
      </c>
      <c r="C317" s="42">
        <f>SUM($B61:$W61)</f>
        <v>0</v>
      </c>
      <c r="D317" s="42">
        <f>SUM($B105:$W105)</f>
        <v>0</v>
      </c>
      <c r="E317" s="42">
        <f>SUM($B149:$W149)</f>
        <v>0</v>
      </c>
      <c r="F317" s="42">
        <f>SUM($B189:$W189)</f>
        <v>0</v>
      </c>
      <c r="G317" s="42">
        <f>SUM($B229:$W229)</f>
        <v>0</v>
      </c>
      <c r="H317" s="42">
        <f>SUM($B270:$W270)</f>
        <v>0</v>
      </c>
      <c r="I317" s="17"/>
    </row>
    <row r="318" spans="1:9">
      <c r="A318" s="4" t="s">
        <v>187</v>
      </c>
      <c r="B318" s="42">
        <f>SUM($B18:$W18)</f>
        <v>0</v>
      </c>
      <c r="C318" s="42">
        <f>SUM($B62:$W62)</f>
        <v>0</v>
      </c>
      <c r="D318" s="42">
        <f>SUM($B106:$W106)</f>
        <v>0</v>
      </c>
      <c r="E318" s="42">
        <f>SUM($B150:$W150)</f>
        <v>0</v>
      </c>
      <c r="F318" s="42">
        <f>SUM($B190:$W190)</f>
        <v>0</v>
      </c>
      <c r="G318" s="42">
        <f>SUM($B230:$W230)</f>
        <v>0</v>
      </c>
      <c r="H318" s="42">
        <f>SUM($B271:$W271)</f>
        <v>0</v>
      </c>
      <c r="I318" s="17"/>
    </row>
    <row r="319" spans="1:9">
      <c r="A319" s="4" t="s">
        <v>188</v>
      </c>
      <c r="B319" s="42">
        <f>SUM($B19:$W19)</f>
        <v>0</v>
      </c>
      <c r="C319" s="42">
        <f>SUM($B63:$W63)</f>
        <v>0</v>
      </c>
      <c r="D319" s="42">
        <f>SUM($B107:$W107)</f>
        <v>0</v>
      </c>
      <c r="E319" s="42">
        <f>SUM($B151:$W151)</f>
        <v>0</v>
      </c>
      <c r="F319" s="42">
        <f>SUM($B191:$W191)</f>
        <v>0</v>
      </c>
      <c r="G319" s="42">
        <f>SUM($B231:$W231)</f>
        <v>0</v>
      </c>
      <c r="H319" s="42">
        <f>SUM($B272:$W272)</f>
        <v>0</v>
      </c>
      <c r="I319" s="17"/>
    </row>
    <row r="320" spans="1:9">
      <c r="A320" s="4" t="s">
        <v>224</v>
      </c>
      <c r="B320" s="42">
        <f>SUM($B20:$W20)</f>
        <v>0</v>
      </c>
      <c r="C320" s="42">
        <f>SUM($B64:$W64)</f>
        <v>0</v>
      </c>
      <c r="D320" s="42">
        <f>SUM($B108:$W108)</f>
        <v>0</v>
      </c>
      <c r="E320" s="42">
        <f>SUM($B152:$W152)</f>
        <v>0</v>
      </c>
      <c r="F320" s="42">
        <f>SUM($B192:$W192)</f>
        <v>0</v>
      </c>
      <c r="G320" s="42">
        <f>SUM($B232:$W232)</f>
        <v>0</v>
      </c>
      <c r="H320" s="42">
        <f>SUM($B273:$W273)</f>
        <v>0</v>
      </c>
      <c r="I320" s="17"/>
    </row>
    <row r="321" spans="1:9">
      <c r="A321" s="4" t="s">
        <v>189</v>
      </c>
      <c r="B321" s="42">
        <f>SUM($B21:$W21)</f>
        <v>0</v>
      </c>
      <c r="C321" s="42">
        <f>SUM($B65:$W65)</f>
        <v>0</v>
      </c>
      <c r="D321" s="42">
        <f>SUM($B109:$W109)</f>
        <v>0</v>
      </c>
      <c r="E321" s="42">
        <f>SUM($B153:$W153)</f>
        <v>0</v>
      </c>
      <c r="F321" s="42">
        <f>SUM($B193:$W193)</f>
        <v>0</v>
      </c>
      <c r="G321" s="42">
        <f>SUM($B233:$W233)</f>
        <v>0</v>
      </c>
      <c r="H321" s="42">
        <f>SUM($B274:$W274)</f>
        <v>0</v>
      </c>
      <c r="I321" s="17"/>
    </row>
    <row r="322" spans="1:9">
      <c r="A322" s="4" t="s">
        <v>190</v>
      </c>
      <c r="B322" s="42">
        <f>SUM($B22:$W22)</f>
        <v>0</v>
      </c>
      <c r="C322" s="42">
        <f>SUM($B66:$W66)</f>
        <v>0</v>
      </c>
      <c r="D322" s="42">
        <f>SUM($B110:$W110)</f>
        <v>0</v>
      </c>
      <c r="E322" s="42">
        <f>SUM($B154:$W154)</f>
        <v>0</v>
      </c>
      <c r="F322" s="42">
        <f>SUM($B194:$W194)</f>
        <v>0</v>
      </c>
      <c r="G322" s="42">
        <f>SUM($B234:$W234)</f>
        <v>0</v>
      </c>
      <c r="H322" s="42">
        <f>SUM($B275:$W275)</f>
        <v>0</v>
      </c>
      <c r="I322" s="17"/>
    </row>
    <row r="323" spans="1:9">
      <c r="A323" s="4" t="s">
        <v>210</v>
      </c>
      <c r="B323" s="42">
        <f>SUM($B23:$W23)</f>
        <v>0</v>
      </c>
      <c r="C323" s="42">
        <f>SUM($B67:$W67)</f>
        <v>0</v>
      </c>
      <c r="D323" s="42">
        <f>SUM($B111:$W111)</f>
        <v>0</v>
      </c>
      <c r="E323" s="42">
        <f>SUM($B155:$W155)</f>
        <v>0</v>
      </c>
      <c r="F323" s="42">
        <f>SUM($B195:$W195)</f>
        <v>0</v>
      </c>
      <c r="G323" s="42">
        <f>SUM($B235:$W235)</f>
        <v>0</v>
      </c>
      <c r="H323" s="42">
        <f>SUM($B276:$W276)</f>
        <v>0</v>
      </c>
      <c r="I323" s="17"/>
    </row>
    <row r="324" spans="1:9">
      <c r="A324" s="4" t="s">
        <v>191</v>
      </c>
      <c r="B324" s="42">
        <f>SUM($B24:$W24)</f>
        <v>0</v>
      </c>
      <c r="C324" s="42">
        <f>SUM($B68:$W68)</f>
        <v>0</v>
      </c>
      <c r="D324" s="42">
        <f>SUM($B112:$W112)</f>
        <v>0</v>
      </c>
      <c r="E324" s="42">
        <f>SUM($B156:$W156)</f>
        <v>0</v>
      </c>
      <c r="F324" s="42">
        <f>SUM($B196:$W196)</f>
        <v>0</v>
      </c>
      <c r="G324" s="42">
        <f>SUM($B236:$W236)</f>
        <v>0</v>
      </c>
      <c r="H324" s="42">
        <f>SUM($B277:$W277)</f>
        <v>0</v>
      </c>
      <c r="I324" s="17"/>
    </row>
    <row r="325" spans="1:9">
      <c r="A325" s="4" t="s">
        <v>192</v>
      </c>
      <c r="B325" s="42">
        <f>SUM($B25:$W25)</f>
        <v>0</v>
      </c>
      <c r="C325" s="42">
        <f>SUM($B69:$W69)</f>
        <v>0</v>
      </c>
      <c r="D325" s="42">
        <f>SUM($B113:$W113)</f>
        <v>0</v>
      </c>
      <c r="E325" s="42">
        <f>SUM($B157:$W157)</f>
        <v>0</v>
      </c>
      <c r="F325" s="42">
        <f>SUM($B197:$W197)</f>
        <v>0</v>
      </c>
      <c r="G325" s="42">
        <f>SUM($B237:$W237)</f>
        <v>0</v>
      </c>
      <c r="H325" s="42">
        <f>SUM($B278:$W278)</f>
        <v>0</v>
      </c>
      <c r="I325" s="17"/>
    </row>
    <row r="326" spans="1:9">
      <c r="A326" s="4" t="s">
        <v>193</v>
      </c>
      <c r="B326" s="42">
        <f>SUM($B26:$W26)</f>
        <v>0</v>
      </c>
      <c r="C326" s="42">
        <f>SUM($B70:$W70)</f>
        <v>0</v>
      </c>
      <c r="D326" s="42">
        <f>SUM($B114:$W114)</f>
        <v>0</v>
      </c>
      <c r="E326" s="42">
        <f>SUM($B158:$W158)</f>
        <v>0</v>
      </c>
      <c r="F326" s="42">
        <f>SUM($B198:$W198)</f>
        <v>0</v>
      </c>
      <c r="G326" s="42">
        <f>SUM($B238:$W238)</f>
        <v>0</v>
      </c>
      <c r="H326" s="42">
        <f>SUM($B279:$W279)</f>
        <v>0</v>
      </c>
      <c r="I326" s="17"/>
    </row>
    <row r="327" spans="1:9">
      <c r="A327" s="4" t="s">
        <v>194</v>
      </c>
      <c r="B327" s="42">
        <f>SUM($B27:$W27)</f>
        <v>0</v>
      </c>
      <c r="C327" s="42">
        <f>SUM($B71:$W71)</f>
        <v>0</v>
      </c>
      <c r="D327" s="42">
        <f>SUM($B115:$W115)</f>
        <v>0</v>
      </c>
      <c r="E327" s="42">
        <f>SUM($B159:$W159)</f>
        <v>0</v>
      </c>
      <c r="F327" s="42">
        <f>SUM($B199:$W199)</f>
        <v>0</v>
      </c>
      <c r="G327" s="42">
        <f>SUM($B239:$W239)</f>
        <v>0</v>
      </c>
      <c r="H327" s="42">
        <f>SUM($B280:$W280)</f>
        <v>0</v>
      </c>
      <c r="I327" s="17"/>
    </row>
    <row r="328" spans="1:9">
      <c r="A328" s="4" t="s">
        <v>211</v>
      </c>
      <c r="B328" s="42">
        <f>SUM($B28:$W28)</f>
        <v>0</v>
      </c>
      <c r="C328" s="42">
        <f>SUM($B72:$W72)</f>
        <v>0</v>
      </c>
      <c r="D328" s="42">
        <f>SUM($B116:$W116)</f>
        <v>0</v>
      </c>
      <c r="E328" s="42">
        <f>SUM($B160:$W160)</f>
        <v>0</v>
      </c>
      <c r="F328" s="42">
        <f>SUM($B200:$W200)</f>
        <v>0</v>
      </c>
      <c r="G328" s="42">
        <f>SUM($B240:$W240)</f>
        <v>0</v>
      </c>
      <c r="H328" s="42">
        <f>SUM($B281:$W281)</f>
        <v>0</v>
      </c>
      <c r="I328" s="17"/>
    </row>
    <row r="329" spans="1:9">
      <c r="A329" s="4" t="s">
        <v>225</v>
      </c>
      <c r="B329" s="42">
        <f>SUM($B29:$W29)</f>
        <v>0</v>
      </c>
      <c r="C329" s="42">
        <f>SUM($B73:$W73)</f>
        <v>0</v>
      </c>
      <c r="D329" s="42">
        <f>SUM($B117:$W117)</f>
        <v>0</v>
      </c>
      <c r="E329" s="42">
        <f>SUM($B161:$W161)</f>
        <v>0</v>
      </c>
      <c r="F329" s="42">
        <f>SUM($B201:$W201)</f>
        <v>0</v>
      </c>
      <c r="G329" s="42">
        <f>SUM($B241:$W241)</f>
        <v>0</v>
      </c>
      <c r="H329" s="42">
        <f>SUM($B282:$W282)</f>
        <v>0</v>
      </c>
      <c r="I329" s="17"/>
    </row>
    <row r="330" spans="1:9">
      <c r="A330" s="4" t="s">
        <v>226</v>
      </c>
      <c r="B330" s="42">
        <f>SUM($B30:$W30)</f>
        <v>0</v>
      </c>
      <c r="C330" s="42">
        <f>SUM($B74:$W74)</f>
        <v>0</v>
      </c>
      <c r="D330" s="42">
        <f>SUM($B118:$W118)</f>
        <v>0</v>
      </c>
      <c r="E330" s="42">
        <f>SUM($B162:$W162)</f>
        <v>0</v>
      </c>
      <c r="F330" s="42">
        <f>SUM($B202:$W202)</f>
        <v>0</v>
      </c>
      <c r="G330" s="42">
        <f>SUM($B242:$W242)</f>
        <v>0</v>
      </c>
      <c r="H330" s="42">
        <f>SUM($B283:$W283)</f>
        <v>0</v>
      </c>
      <c r="I330" s="17"/>
    </row>
    <row r="331" spans="1:9">
      <c r="A331" s="4" t="s">
        <v>227</v>
      </c>
      <c r="B331" s="42">
        <f>SUM($B31:$W31)</f>
        <v>0</v>
      </c>
      <c r="C331" s="42">
        <f>SUM($B75:$W75)</f>
        <v>0</v>
      </c>
      <c r="D331" s="42">
        <f>SUM($B119:$W119)</f>
        <v>0</v>
      </c>
      <c r="E331" s="42">
        <f>SUM($B163:$W163)</f>
        <v>0</v>
      </c>
      <c r="F331" s="42">
        <f>SUM($B203:$W203)</f>
        <v>0</v>
      </c>
      <c r="G331" s="42">
        <f>SUM($B243:$W243)</f>
        <v>0</v>
      </c>
      <c r="H331" s="42">
        <f>SUM($B284:$W284)</f>
        <v>0</v>
      </c>
      <c r="I331" s="17"/>
    </row>
    <row r="332" spans="1:9">
      <c r="A332" s="4" t="s">
        <v>228</v>
      </c>
      <c r="B332" s="42">
        <f>SUM($B32:$W32)</f>
        <v>0</v>
      </c>
      <c r="C332" s="42">
        <f>SUM($B76:$W76)</f>
        <v>0</v>
      </c>
      <c r="D332" s="42">
        <f>SUM($B120:$W120)</f>
        <v>0</v>
      </c>
      <c r="E332" s="42">
        <f>SUM($B164:$W164)</f>
        <v>0</v>
      </c>
      <c r="F332" s="42">
        <f>SUM($B204:$W204)</f>
        <v>0</v>
      </c>
      <c r="G332" s="42">
        <f>SUM($B244:$W244)</f>
        <v>0</v>
      </c>
      <c r="H332" s="42">
        <f>SUM($B285:$W285)</f>
        <v>0</v>
      </c>
      <c r="I332" s="17"/>
    </row>
    <row r="333" spans="1:9">
      <c r="A333" s="4" t="s">
        <v>229</v>
      </c>
      <c r="B333" s="42">
        <f>SUM($B33:$W33)</f>
        <v>0</v>
      </c>
      <c r="C333" s="42">
        <f>SUM($B77:$W77)</f>
        <v>0</v>
      </c>
      <c r="D333" s="42">
        <f>SUM($B121:$W121)</f>
        <v>0</v>
      </c>
      <c r="E333" s="42">
        <f>SUM($B165:$W165)</f>
        <v>0</v>
      </c>
      <c r="F333" s="42">
        <f>SUM($B205:$W205)</f>
        <v>0</v>
      </c>
      <c r="G333" s="42">
        <f>SUM($B245:$W245)</f>
        <v>0</v>
      </c>
      <c r="H333" s="42">
        <f>SUM($B286:$W286)</f>
        <v>0</v>
      </c>
      <c r="I333" s="17"/>
    </row>
    <row r="334" spans="1:9">
      <c r="A334" s="4" t="s">
        <v>195</v>
      </c>
      <c r="B334" s="42">
        <f>SUM($B34:$W34)</f>
        <v>0</v>
      </c>
      <c r="C334" s="42">
        <f>SUM($B78:$W78)</f>
        <v>0</v>
      </c>
      <c r="D334" s="42">
        <f>SUM($B122:$W122)</f>
        <v>0</v>
      </c>
      <c r="E334" s="42">
        <f>SUM($B166:$W166)</f>
        <v>0</v>
      </c>
      <c r="F334" s="42">
        <f>SUM($B206:$W206)</f>
        <v>0</v>
      </c>
      <c r="G334" s="42">
        <f>SUM($B246:$W246)</f>
        <v>0</v>
      </c>
      <c r="H334" s="42">
        <f>SUM($B287:$W287)</f>
        <v>0</v>
      </c>
      <c r="I334" s="17"/>
    </row>
    <row r="335" spans="1:9">
      <c r="A335" s="4" t="s">
        <v>196</v>
      </c>
      <c r="B335" s="42">
        <f>SUM($B35:$W35)</f>
        <v>0</v>
      </c>
      <c r="C335" s="42">
        <f>SUM($B79:$W79)</f>
        <v>0</v>
      </c>
      <c r="D335" s="42">
        <f>SUM($B123:$W123)</f>
        <v>0</v>
      </c>
      <c r="E335" s="42">
        <f>SUM($B167:$W167)</f>
        <v>0</v>
      </c>
      <c r="F335" s="42">
        <f>SUM($B207:$W207)</f>
        <v>0</v>
      </c>
      <c r="G335" s="42">
        <f>SUM($B247:$W247)</f>
        <v>0</v>
      </c>
      <c r="H335" s="42">
        <f>SUM($B288:$W288)</f>
        <v>0</v>
      </c>
      <c r="I335" s="17"/>
    </row>
    <row r="336" spans="1:9">
      <c r="A336" s="4" t="s">
        <v>197</v>
      </c>
      <c r="B336" s="42">
        <f>SUM($B36:$W36)</f>
        <v>0</v>
      </c>
      <c r="C336" s="42">
        <f>SUM($B80:$W80)</f>
        <v>0</v>
      </c>
      <c r="D336" s="42">
        <f>SUM($B124:$W124)</f>
        <v>0</v>
      </c>
      <c r="E336" s="42">
        <f>SUM($B168:$W168)</f>
        <v>0</v>
      </c>
      <c r="F336" s="42">
        <f>SUM($B208:$W208)</f>
        <v>0</v>
      </c>
      <c r="G336" s="42">
        <f>SUM($B248:$W248)</f>
        <v>0</v>
      </c>
      <c r="H336" s="42">
        <f>SUM($B289:$W289)</f>
        <v>0</v>
      </c>
      <c r="I336" s="17"/>
    </row>
    <row r="337" spans="1:9">
      <c r="A337" s="4" t="s">
        <v>198</v>
      </c>
      <c r="B337" s="42">
        <f>SUM($B37:$W37)</f>
        <v>0</v>
      </c>
      <c r="C337" s="42">
        <f>SUM($B81:$W81)</f>
        <v>0</v>
      </c>
      <c r="D337" s="42">
        <f>SUM($B125:$W125)</f>
        <v>0</v>
      </c>
      <c r="E337" s="42">
        <f>SUM($B169:$W169)</f>
        <v>0</v>
      </c>
      <c r="F337" s="42">
        <f>SUM($B209:$W209)</f>
        <v>0</v>
      </c>
      <c r="G337" s="42">
        <f>SUM($B249:$W249)</f>
        <v>0</v>
      </c>
      <c r="H337" s="42">
        <f>SUM($B290:$W290)</f>
        <v>0</v>
      </c>
      <c r="I337" s="17"/>
    </row>
    <row r="338" spans="1:9">
      <c r="A338" s="4" t="s">
        <v>199</v>
      </c>
      <c r="B338" s="42">
        <f>SUM($B38:$W38)</f>
        <v>0</v>
      </c>
      <c r="C338" s="42">
        <f>SUM($B82:$W82)</f>
        <v>0</v>
      </c>
      <c r="D338" s="42">
        <f>SUM($B126:$W126)</f>
        <v>0</v>
      </c>
      <c r="E338" s="42">
        <f>SUM($B170:$W170)</f>
        <v>0</v>
      </c>
      <c r="F338" s="42">
        <f>SUM($B210:$W210)</f>
        <v>0</v>
      </c>
      <c r="G338" s="42">
        <f>SUM($B250:$W250)</f>
        <v>0</v>
      </c>
      <c r="H338" s="42">
        <f>SUM($B291:$W291)</f>
        <v>0</v>
      </c>
      <c r="I338" s="17"/>
    </row>
    <row r="339" spans="1:9">
      <c r="A339" s="4" t="s">
        <v>200</v>
      </c>
      <c r="B339" s="42">
        <f>SUM($B39:$W39)</f>
        <v>0</v>
      </c>
      <c r="C339" s="42">
        <f>SUM($B83:$W83)</f>
        <v>0</v>
      </c>
      <c r="D339" s="42">
        <f>SUM($B127:$W127)</f>
        <v>0</v>
      </c>
      <c r="E339" s="42">
        <f>SUM($B171:$W171)</f>
        <v>0</v>
      </c>
      <c r="F339" s="42">
        <f>SUM($B211:$W211)</f>
        <v>0</v>
      </c>
      <c r="G339" s="42">
        <f>SUM($B251:$W251)</f>
        <v>0</v>
      </c>
      <c r="H339" s="42">
        <f>SUM($B292:$W292)</f>
        <v>0</v>
      </c>
      <c r="I339" s="17"/>
    </row>
    <row r="340" spans="1:9">
      <c r="A340" s="4" t="s">
        <v>201</v>
      </c>
      <c r="B340" s="42">
        <f>SUM($B40:$W40)</f>
        <v>0</v>
      </c>
      <c r="C340" s="42">
        <f>SUM($B84:$W84)</f>
        <v>0</v>
      </c>
      <c r="D340" s="42">
        <f>SUM($B128:$W128)</f>
        <v>0</v>
      </c>
      <c r="E340" s="42">
        <f>SUM($B172:$W172)</f>
        <v>0</v>
      </c>
      <c r="F340" s="42">
        <f>SUM($B212:$W212)</f>
        <v>0</v>
      </c>
      <c r="G340" s="42">
        <f>SUM($B252:$W252)</f>
        <v>0</v>
      </c>
      <c r="H340" s="42">
        <f>SUM($B293:$W293)</f>
        <v>0</v>
      </c>
      <c r="I340" s="17"/>
    </row>
    <row r="341" spans="1:9">
      <c r="A341" s="4" t="s">
        <v>202</v>
      </c>
      <c r="B341" s="42">
        <f>SUM($B41:$W41)</f>
        <v>0</v>
      </c>
      <c r="C341" s="42">
        <f>SUM($B85:$W85)</f>
        <v>0</v>
      </c>
      <c r="D341" s="42">
        <f>SUM($B129:$W129)</f>
        <v>0</v>
      </c>
      <c r="E341" s="42">
        <f>SUM($B173:$W173)</f>
        <v>0</v>
      </c>
      <c r="F341" s="42">
        <f>SUM($B213:$W213)</f>
        <v>0</v>
      </c>
      <c r="G341" s="42">
        <f>SUM($B253:$W253)</f>
        <v>0</v>
      </c>
      <c r="H341" s="42">
        <f>SUM($B294:$W294)</f>
        <v>0</v>
      </c>
      <c r="I341" s="17"/>
    </row>
    <row r="342" spans="1:9">
      <c r="A342" s="4" t="s">
        <v>203</v>
      </c>
      <c r="B342" s="42">
        <f>SUM($B42:$W42)</f>
        <v>0</v>
      </c>
      <c r="C342" s="42">
        <f>SUM($B86:$W86)</f>
        <v>0</v>
      </c>
      <c r="D342" s="42">
        <f>SUM($B130:$W130)</f>
        <v>0</v>
      </c>
      <c r="E342" s="42">
        <f>SUM($B174:$W174)</f>
        <v>0</v>
      </c>
      <c r="F342" s="42">
        <f>SUM($B214:$W214)</f>
        <v>0</v>
      </c>
      <c r="G342" s="42">
        <f>SUM($B254:$W254)</f>
        <v>0</v>
      </c>
      <c r="H342" s="42">
        <f>SUM($B295:$W295)</f>
        <v>0</v>
      </c>
      <c r="I342" s="17"/>
    </row>
    <row r="343" spans="1:9">
      <c r="A343" s="4" t="s">
        <v>204</v>
      </c>
      <c r="B343" s="42">
        <f>SUM($B43:$W43)</f>
        <v>0</v>
      </c>
      <c r="C343" s="42">
        <f>SUM($B87:$W87)</f>
        <v>0</v>
      </c>
      <c r="D343" s="42">
        <f>SUM($B131:$W131)</f>
        <v>0</v>
      </c>
      <c r="E343" s="42">
        <f>SUM($B175:$W175)</f>
        <v>0</v>
      </c>
      <c r="F343" s="42">
        <f>SUM($B215:$W215)</f>
        <v>0</v>
      </c>
      <c r="G343" s="42">
        <f>SUM($B255:$W255)</f>
        <v>0</v>
      </c>
      <c r="H343" s="42">
        <f>SUM($B296:$W296)</f>
        <v>0</v>
      </c>
      <c r="I343" s="17"/>
    </row>
    <row r="344" spans="1:9">
      <c r="A344" s="4" t="s">
        <v>212</v>
      </c>
      <c r="B344" s="42">
        <f>SUM($B44:$W44)</f>
        <v>0</v>
      </c>
      <c r="C344" s="42">
        <f>SUM($B88:$W88)</f>
        <v>0</v>
      </c>
      <c r="D344" s="42">
        <f>SUM($B132:$W132)</f>
        <v>0</v>
      </c>
      <c r="E344" s="42">
        <f>SUM($B176:$W176)</f>
        <v>0</v>
      </c>
      <c r="F344" s="42">
        <f>SUM($B216:$W216)</f>
        <v>0</v>
      </c>
      <c r="G344" s="42">
        <f>SUM($B256:$W256)</f>
        <v>0</v>
      </c>
      <c r="H344" s="42">
        <f>SUM($B297:$W297)</f>
        <v>0</v>
      </c>
      <c r="I344" s="17"/>
    </row>
    <row r="345" spans="1:9">
      <c r="A345" s="4" t="s">
        <v>213</v>
      </c>
      <c r="B345" s="42">
        <f>SUM($B45:$W45)</f>
        <v>0</v>
      </c>
      <c r="C345" s="42">
        <f>SUM($B89:$W89)</f>
        <v>0</v>
      </c>
      <c r="D345" s="42">
        <f>SUM($B133:$W133)</f>
        <v>0</v>
      </c>
      <c r="E345" s="42">
        <f>SUM($B177:$W177)</f>
        <v>0</v>
      </c>
      <c r="F345" s="42">
        <f>SUM($B217:$W217)</f>
        <v>0</v>
      </c>
      <c r="G345" s="42">
        <f>SUM($B257:$W257)</f>
        <v>0</v>
      </c>
      <c r="H345" s="42">
        <f>SUM($B298:$W298)</f>
        <v>0</v>
      </c>
      <c r="I345" s="17"/>
    </row>
    <row r="346" spans="1:9">
      <c r="A346" s="4" t="s">
        <v>214</v>
      </c>
      <c r="B346" s="42">
        <f>SUM($B46:$W46)</f>
        <v>0</v>
      </c>
      <c r="C346" s="42">
        <f>SUM($B90:$W90)</f>
        <v>0</v>
      </c>
      <c r="D346" s="42">
        <f>SUM($B134:$W134)</f>
        <v>0</v>
      </c>
      <c r="E346" s="42">
        <f>SUM($B178:$W178)</f>
        <v>0</v>
      </c>
      <c r="F346" s="42">
        <f>SUM($B218:$W218)</f>
        <v>0</v>
      </c>
      <c r="G346" s="42">
        <f>SUM($B258:$W258)</f>
        <v>0</v>
      </c>
      <c r="H346" s="42">
        <f>SUM($B299:$W299)</f>
        <v>0</v>
      </c>
      <c r="I346" s="17"/>
    </row>
    <row r="347" spans="1:9">
      <c r="A347" s="4" t="s">
        <v>215</v>
      </c>
      <c r="B347" s="42">
        <f>SUM($B47:$W47)</f>
        <v>0</v>
      </c>
      <c r="C347" s="42">
        <f>SUM($B91:$W91)</f>
        <v>0</v>
      </c>
      <c r="D347" s="42">
        <f>SUM($B135:$W135)</f>
        <v>0</v>
      </c>
      <c r="E347" s="42">
        <f>SUM($B179:$W179)</f>
        <v>0</v>
      </c>
      <c r="F347" s="42">
        <f>SUM($B219:$W219)</f>
        <v>0</v>
      </c>
      <c r="G347" s="42">
        <f>SUM($B259:$W259)</f>
        <v>0</v>
      </c>
      <c r="H347" s="42">
        <f>SUM($B300:$W300)</f>
        <v>0</v>
      </c>
      <c r="I347" s="17"/>
    </row>
  </sheetData>
  <sheetProtection sheet="1" objects="1" scenarios="1"/>
  <hyperlinks>
    <hyperlink ref="A6" location="'Standing'!B78" display="x1 = 3204. Unit rate 1 total p/kWh (taking account of standing charges) — for Tariffs with Unit rate 1 p/kWh from Standard 1 kWh"/>
    <hyperlink ref="A7" location="'Yard'!B66" display="x2 = 3103. Pay-as-you-go unit rate 1 (p/kWh) — for Tariffs with Unit rate 1 p/kWh from PAYG 1 kWh"/>
    <hyperlink ref="A8" location="'Yard'!B66" display="x3 = 3103. Pay-as-you-go unit rate 1 (p/kWh) — for Tariffs with Unit rate 1 p/kWh from PAYG 1 kWh &amp; customer"/>
    <hyperlink ref="A9" location="'Yard'!B22" display="x4 = 3102. Pay-as-you-go yardstick unit rate (p/kWh) — for Tariffs with Unit rate 1 p/kWh from PAYG yardstick kWh"/>
    <hyperlink ref="A10" location="'SM'!B48" display="x5 = 2403. LV unmetered service model asset charge (p/kWh) — for Tariffs with Unit rate 1 p/kWh from PAYG 1 kWh &amp; customer"/>
    <hyperlink ref="A11" location="'Otex'!B161" display="x6 = 2912. Operating expenditure for unmetered customer assets (p/kWh) — for Tariffs with Unit rate 1 p/kWh from PAYG 1 kWh &amp; customer"/>
    <hyperlink ref="A51" location="'Standing'!B105" display="x1 = 3205. Unit rate 2 total p/kWh (taking account of standing charges) — for Tariffs with Unit rate 2 p/kWh from Standard 2 kWh"/>
    <hyperlink ref="A52" location="'Yard'!B102" display="x2 = 3104. Pay-as-you-go unit rate 2 (p/kWh) — for Tariffs with Unit rate 2 p/kWh from PAYG 2 kWh"/>
    <hyperlink ref="A53" location="'Yard'!B102" display="x3 = 3104. Pay-as-you-go unit rate 2 (p/kWh) — for Tariffs with Unit rate 2 p/kWh from PAYG 2 kWh &amp; customer"/>
    <hyperlink ref="A54" location="'SM'!B48" display="x4 = 2403. LV unmetered service model asset charge (p/kWh) — for Tariffs with Unit rate 2 p/kWh from PAYG 2 kWh &amp; customer"/>
    <hyperlink ref="A55" location="'Otex'!B161" display="x5 = 2912. Operating expenditure for unmetered customer assets (p/kWh) — for Tariffs with Unit rate 2 p/kWh from PAYG 2 kWh &amp; customer"/>
    <hyperlink ref="A95" location="'Standing'!B124" display="x1 = 3206. Unit rate 3 total p/kWh (taking account of standing charges) — for Tariffs with Unit rate 3 p/kWh from Standard 3 kWh"/>
    <hyperlink ref="A96" location="'Yard'!B130" display="x2 = 3105. Pay-as-you-go unit rate 3 (p/kWh) — for Tariffs with Unit rate 3 p/kWh from PAYG 3 kWh"/>
    <hyperlink ref="A97" location="'Yard'!B130" display="x3 = 3105. Pay-as-you-go unit rate 3 (p/kWh) — for Tariffs with Unit rate 3 p/kWh from PAYG 3 kWh &amp; customer"/>
    <hyperlink ref="A98" location="'SM'!B48" display="x4 = 2403. LV unmetered service model asset charge (p/kWh) — for Tariffs with Unit rate 3 p/kWh from PAYG 3 kWh &amp; customer"/>
    <hyperlink ref="A99" location="'Otex'!B161" display="x5 = 2912. Operating expenditure for unmetered customer assets (p/kWh) — for Tariffs with Unit rate 3 p/kWh from PAYG 3 kWh &amp; customer"/>
    <hyperlink ref="A139" location="'AggCap'!B88" display="x1 = 3307. Fixed charge from standing charges factors p/MPAN/day — for Tariffs with Fixed charge p/MPAN/day from Fixed from network &amp; customer"/>
    <hyperlink ref="A140" location="'SM'!B117" display="x2 = 2406. Service model p/MPAN/day (in Replacement annuities for service models) — for Tariffs with Fixed charge p/MPAN/day from Customer"/>
    <hyperlink ref="A141" location="'SM'!B117" display="x3 = 2406. Service model p/MPAN/day (in Replacement annuities for service models) — for Tariffs with Fixed charge p/MPAN/day from Fixed from network &amp; customer"/>
    <hyperlink ref="A142" location="'Otex'!B120" display="x4 = 2911. Operating expenditure for customer assets p/MPAN/day total (in Operating expenditure for customer assets p/MPAN/day) — for Tariffs with Fixed charge p/MPAN/day from Customer"/>
    <hyperlink ref="A143" location="'Otex'!B120" display="x5 = 2911. Operating expenditure for customer assets p/MPAN/day total (in Operating expenditure for customer assets p/MPAN/day) — for Tariffs with Fixed charge p/MPAN/day from Fixed from network &amp; customer"/>
    <hyperlink ref="A183" location="'Standing'!B24" display="x1 = 3202. Capacity charge p/kVA/day — for Tariffs with Capacity charge p/kVA/day from Capacity"/>
    <hyperlink ref="A223" location="'Standing'!B141" display="x1 = 3207. Exceeded capacity charge p/kVA/day — for Tariffs with Exceeded capacity charge p/kVA/day from Capacity"/>
    <hyperlink ref="A263" location="'Reactive'!B76" display="x1 = 3406. Pay-as-you-go reactive p/kVArh"/>
    <hyperlink ref="A264" location="'Reactive'!B32" display="x2 = 3403. Standard reactive p/kVArh"/>
    <hyperlink ref="A304" location="'Aggreg'!B14" display="x1 = 3501. Unit rate 1 p/kWh (elements)"/>
    <hyperlink ref="A305" location="'Aggreg'!B58" display="x2 = 3502. Unit rate 2 p/kWh (elements)"/>
    <hyperlink ref="A306" location="'Aggreg'!B102" display="x3 = 3503. Unit rate 3 p/kWh (elements)"/>
    <hyperlink ref="A307" location="'Aggreg'!B146" display="x4 = 3504. Fixed charge p/MPAN/day (elements)"/>
    <hyperlink ref="A308" location="'Aggreg'!B186" display="x5 = 3505. Capacity charge p/kVA/day (elements)"/>
    <hyperlink ref="A309" location="'Aggreg'!B226" display="x6 = 3506. Exceeded capacity charge p/kVA/day (elements)"/>
    <hyperlink ref="A310" location="'Aggreg'!B267" display="x7 = 3507. Reactive power charge p/kVArh (element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1" ht="21" customHeight="1">
      <c r="A1" s="1">
        <f>"Revenue shortfall or surplus for "&amp;'Input'!B7&amp;" in "&amp;'Input'!C7&amp;" ("&amp;'Input'!D7&amp;")"</f>
        <v>0</v>
      </c>
    </row>
    <row r="3" spans="1:1" ht="21" customHeight="1">
      <c r="A3" s="1" t="s">
        <v>1622</v>
      </c>
    </row>
    <row r="4" spans="1:1">
      <c r="A4" s="3" t="s">
        <v>546</v>
      </c>
    </row>
    <row r="5" spans="1:1">
      <c r="A5" s="31" t="s">
        <v>995</v>
      </c>
    </row>
    <row r="6" spans="1:1">
      <c r="A6" s="31" t="s">
        <v>1623</v>
      </c>
    </row>
    <row r="7" spans="1:1">
      <c r="A7" s="31" t="s">
        <v>1624</v>
      </c>
    </row>
    <row r="8" spans="1:1">
      <c r="A8" s="31" t="s">
        <v>1625</v>
      </c>
    </row>
    <row r="9" spans="1:1">
      <c r="A9" s="31" t="s">
        <v>1626</v>
      </c>
    </row>
    <row r="10" spans="1:1">
      <c r="A10" s="31" t="s">
        <v>1627</v>
      </c>
    </row>
    <row r="11" spans="1:1">
      <c r="A11" s="31" t="s">
        <v>1628</v>
      </c>
    </row>
    <row r="12" spans="1:1">
      <c r="A12" s="31" t="s">
        <v>1629</v>
      </c>
    </row>
    <row r="13" spans="1:1">
      <c r="A13" s="31" t="s">
        <v>1630</v>
      </c>
    </row>
    <row r="14" spans="1:1">
      <c r="A14" s="31" t="s">
        <v>1631</v>
      </c>
    </row>
    <row r="15" spans="1:1">
      <c r="A15" s="31" t="s">
        <v>1632</v>
      </c>
    </row>
    <row r="16" spans="1:1">
      <c r="A16" s="31" t="s">
        <v>1633</v>
      </c>
    </row>
    <row r="17" spans="1:3">
      <c r="A17" s="31" t="s">
        <v>1634</v>
      </c>
    </row>
    <row r="18" spans="1:3">
      <c r="A18" s="31" t="s">
        <v>1635</v>
      </c>
    </row>
    <row r="19" spans="1:3">
      <c r="A19" s="31" t="s">
        <v>1636</v>
      </c>
    </row>
    <row r="20" spans="1:3">
      <c r="A20" s="3" t="s">
        <v>1637</v>
      </c>
    </row>
    <row r="22" spans="1:3">
      <c r="B22" s="15" t="s">
        <v>1638</v>
      </c>
    </row>
    <row r="23" spans="1:3">
      <c r="A23" s="4" t="s">
        <v>185</v>
      </c>
      <c r="B23" s="34">
        <f>0.01*'Input'!F$60*('Aggreg'!E315*'Loads'!E345+'Aggreg'!F315*'Loads'!F345+'Aggreg'!G315*'Loads'!G345)+10*('Aggreg'!B315*'Loads'!B345+'Aggreg'!C315*'Loads'!C345+'Aggreg'!D315*'Loads'!D345+'Aggreg'!H315*'Loads'!H345)</f>
        <v>0</v>
      </c>
      <c r="C23" s="17"/>
    </row>
    <row r="24" spans="1:3">
      <c r="A24" s="4" t="s">
        <v>186</v>
      </c>
      <c r="B24" s="34">
        <f>0.01*'Input'!F$60*('Aggreg'!E316*'Loads'!E346+'Aggreg'!F316*'Loads'!F346+'Aggreg'!G316*'Loads'!G346)+10*('Aggreg'!B316*'Loads'!B346+'Aggreg'!C316*'Loads'!C346+'Aggreg'!D316*'Loads'!D346+'Aggreg'!H316*'Loads'!H346)</f>
        <v>0</v>
      </c>
      <c r="C24" s="17"/>
    </row>
    <row r="25" spans="1:3">
      <c r="A25" s="4" t="s">
        <v>223</v>
      </c>
      <c r="B25" s="34">
        <f>0.01*'Input'!F$60*('Aggreg'!E317*'Loads'!E347+'Aggreg'!F317*'Loads'!F347+'Aggreg'!G317*'Loads'!G347)+10*('Aggreg'!B317*'Loads'!B347+'Aggreg'!C317*'Loads'!C347+'Aggreg'!D317*'Loads'!D347+'Aggreg'!H317*'Loads'!H347)</f>
        <v>0</v>
      </c>
      <c r="C25" s="17"/>
    </row>
    <row r="26" spans="1:3">
      <c r="A26" s="4" t="s">
        <v>187</v>
      </c>
      <c r="B26" s="34">
        <f>0.01*'Input'!F$60*('Aggreg'!E318*'Loads'!E348+'Aggreg'!F318*'Loads'!F348+'Aggreg'!G318*'Loads'!G348)+10*('Aggreg'!B318*'Loads'!B348+'Aggreg'!C318*'Loads'!C348+'Aggreg'!D318*'Loads'!D348+'Aggreg'!H318*'Loads'!H348)</f>
        <v>0</v>
      </c>
      <c r="C26" s="17"/>
    </row>
    <row r="27" spans="1:3">
      <c r="A27" s="4" t="s">
        <v>188</v>
      </c>
      <c r="B27" s="34">
        <f>0.01*'Input'!F$60*('Aggreg'!E319*'Loads'!E349+'Aggreg'!F319*'Loads'!F349+'Aggreg'!G319*'Loads'!G349)+10*('Aggreg'!B319*'Loads'!B349+'Aggreg'!C319*'Loads'!C349+'Aggreg'!D319*'Loads'!D349+'Aggreg'!H319*'Loads'!H349)</f>
        <v>0</v>
      </c>
      <c r="C27" s="17"/>
    </row>
    <row r="28" spans="1:3">
      <c r="A28" s="4" t="s">
        <v>224</v>
      </c>
      <c r="B28" s="34">
        <f>0.01*'Input'!F$60*('Aggreg'!E320*'Loads'!E350+'Aggreg'!F320*'Loads'!F350+'Aggreg'!G320*'Loads'!G350)+10*('Aggreg'!B320*'Loads'!B350+'Aggreg'!C320*'Loads'!C350+'Aggreg'!D320*'Loads'!D350+'Aggreg'!H320*'Loads'!H350)</f>
        <v>0</v>
      </c>
      <c r="C28" s="17"/>
    </row>
    <row r="29" spans="1:3">
      <c r="A29" s="4" t="s">
        <v>189</v>
      </c>
      <c r="B29" s="34">
        <f>0.01*'Input'!F$60*('Aggreg'!E321*'Loads'!E351+'Aggreg'!F321*'Loads'!F351+'Aggreg'!G321*'Loads'!G351)+10*('Aggreg'!B321*'Loads'!B351+'Aggreg'!C321*'Loads'!C351+'Aggreg'!D321*'Loads'!D351+'Aggreg'!H321*'Loads'!H351)</f>
        <v>0</v>
      </c>
      <c r="C29" s="17"/>
    </row>
    <row r="30" spans="1:3">
      <c r="A30" s="4" t="s">
        <v>190</v>
      </c>
      <c r="B30" s="34">
        <f>0.01*'Input'!F$60*('Aggreg'!E322*'Loads'!E352+'Aggreg'!F322*'Loads'!F352+'Aggreg'!G322*'Loads'!G352)+10*('Aggreg'!B322*'Loads'!B352+'Aggreg'!C322*'Loads'!C352+'Aggreg'!D322*'Loads'!D352+'Aggreg'!H322*'Loads'!H352)</f>
        <v>0</v>
      </c>
      <c r="C30" s="17"/>
    </row>
    <row r="31" spans="1:3">
      <c r="A31" s="4" t="s">
        <v>210</v>
      </c>
      <c r="B31" s="34">
        <f>0.01*'Input'!F$60*('Aggreg'!E323*'Loads'!E353+'Aggreg'!F323*'Loads'!F353+'Aggreg'!G323*'Loads'!G353)+10*('Aggreg'!B323*'Loads'!B353+'Aggreg'!C323*'Loads'!C353+'Aggreg'!D323*'Loads'!D353+'Aggreg'!H323*'Loads'!H353)</f>
        <v>0</v>
      </c>
      <c r="C31" s="17"/>
    </row>
    <row r="32" spans="1:3">
      <c r="A32" s="4" t="s">
        <v>191</v>
      </c>
      <c r="B32" s="34">
        <f>0.01*'Input'!F$60*('Aggreg'!E324*'Loads'!E354+'Aggreg'!F324*'Loads'!F354+'Aggreg'!G324*'Loads'!G354)+10*('Aggreg'!B324*'Loads'!B354+'Aggreg'!C324*'Loads'!C354+'Aggreg'!D324*'Loads'!D354+'Aggreg'!H324*'Loads'!H354)</f>
        <v>0</v>
      </c>
      <c r="C32" s="17"/>
    </row>
    <row r="33" spans="1:3">
      <c r="A33" s="4" t="s">
        <v>192</v>
      </c>
      <c r="B33" s="34">
        <f>0.01*'Input'!F$60*('Aggreg'!E325*'Loads'!E355+'Aggreg'!F325*'Loads'!F355+'Aggreg'!G325*'Loads'!G355)+10*('Aggreg'!B325*'Loads'!B355+'Aggreg'!C325*'Loads'!C355+'Aggreg'!D325*'Loads'!D355+'Aggreg'!H325*'Loads'!H355)</f>
        <v>0</v>
      </c>
      <c r="C33" s="17"/>
    </row>
    <row r="34" spans="1:3">
      <c r="A34" s="4" t="s">
        <v>193</v>
      </c>
      <c r="B34" s="34">
        <f>0.01*'Input'!F$60*('Aggreg'!E326*'Loads'!E356+'Aggreg'!F326*'Loads'!F356+'Aggreg'!G326*'Loads'!G356)+10*('Aggreg'!B326*'Loads'!B356+'Aggreg'!C326*'Loads'!C356+'Aggreg'!D326*'Loads'!D356+'Aggreg'!H326*'Loads'!H356)</f>
        <v>0</v>
      </c>
      <c r="C34" s="17"/>
    </row>
    <row r="35" spans="1:3">
      <c r="A35" s="4" t="s">
        <v>194</v>
      </c>
      <c r="B35" s="34">
        <f>0.01*'Input'!F$60*('Aggreg'!E327*'Loads'!E357+'Aggreg'!F327*'Loads'!F357+'Aggreg'!G327*'Loads'!G357)+10*('Aggreg'!B327*'Loads'!B357+'Aggreg'!C327*'Loads'!C357+'Aggreg'!D327*'Loads'!D357+'Aggreg'!H327*'Loads'!H357)</f>
        <v>0</v>
      </c>
      <c r="C35" s="17"/>
    </row>
    <row r="36" spans="1:3">
      <c r="A36" s="4" t="s">
        <v>211</v>
      </c>
      <c r="B36" s="34">
        <f>0.01*'Input'!F$60*('Aggreg'!E328*'Loads'!E358+'Aggreg'!F328*'Loads'!F358+'Aggreg'!G328*'Loads'!G358)+10*('Aggreg'!B328*'Loads'!B358+'Aggreg'!C328*'Loads'!C358+'Aggreg'!D328*'Loads'!D358+'Aggreg'!H328*'Loads'!H358)</f>
        <v>0</v>
      </c>
      <c r="C36" s="17"/>
    </row>
    <row r="37" spans="1:3">
      <c r="A37" s="4" t="s">
        <v>225</v>
      </c>
      <c r="B37" s="34">
        <f>0.01*'Input'!F$60*('Aggreg'!E329*'Loads'!E359+'Aggreg'!F329*'Loads'!F359+'Aggreg'!G329*'Loads'!G359)+10*('Aggreg'!B329*'Loads'!B359+'Aggreg'!C329*'Loads'!C359+'Aggreg'!D329*'Loads'!D359+'Aggreg'!H329*'Loads'!H359)</f>
        <v>0</v>
      </c>
      <c r="C37" s="17"/>
    </row>
    <row r="38" spans="1:3">
      <c r="A38" s="4" t="s">
        <v>226</v>
      </c>
      <c r="B38" s="34">
        <f>0.01*'Input'!F$60*('Aggreg'!E330*'Loads'!E360+'Aggreg'!F330*'Loads'!F360+'Aggreg'!G330*'Loads'!G360)+10*('Aggreg'!B330*'Loads'!B360+'Aggreg'!C330*'Loads'!C360+'Aggreg'!D330*'Loads'!D360+'Aggreg'!H330*'Loads'!H360)</f>
        <v>0</v>
      </c>
      <c r="C38" s="17"/>
    </row>
    <row r="39" spans="1:3">
      <c r="A39" s="4" t="s">
        <v>227</v>
      </c>
      <c r="B39" s="34">
        <f>0.01*'Input'!F$60*('Aggreg'!E331*'Loads'!E361+'Aggreg'!F331*'Loads'!F361+'Aggreg'!G331*'Loads'!G361)+10*('Aggreg'!B331*'Loads'!B361+'Aggreg'!C331*'Loads'!C361+'Aggreg'!D331*'Loads'!D361+'Aggreg'!H331*'Loads'!H361)</f>
        <v>0</v>
      </c>
      <c r="C39" s="17"/>
    </row>
    <row r="40" spans="1:3">
      <c r="A40" s="4" t="s">
        <v>228</v>
      </c>
      <c r="B40" s="34">
        <f>0.01*'Input'!F$60*('Aggreg'!E332*'Loads'!E362+'Aggreg'!F332*'Loads'!F362+'Aggreg'!G332*'Loads'!G362)+10*('Aggreg'!B332*'Loads'!B362+'Aggreg'!C332*'Loads'!C362+'Aggreg'!D332*'Loads'!D362+'Aggreg'!H332*'Loads'!H362)</f>
        <v>0</v>
      </c>
      <c r="C40" s="17"/>
    </row>
    <row r="41" spans="1:3">
      <c r="A41" s="4" t="s">
        <v>229</v>
      </c>
      <c r="B41" s="34">
        <f>0.01*'Input'!F$60*('Aggreg'!E333*'Loads'!E363+'Aggreg'!F333*'Loads'!F363+'Aggreg'!G333*'Loads'!G363)+10*('Aggreg'!B333*'Loads'!B363+'Aggreg'!C333*'Loads'!C363+'Aggreg'!D333*'Loads'!D363+'Aggreg'!H333*'Loads'!H363)</f>
        <v>0</v>
      </c>
      <c r="C41" s="17"/>
    </row>
    <row r="42" spans="1:3">
      <c r="A42" s="4" t="s">
        <v>195</v>
      </c>
      <c r="B42" s="34">
        <f>0.01*'Input'!F$60*('Aggreg'!E334*'Loads'!E364+'Aggreg'!F334*'Loads'!F364+'Aggreg'!G334*'Loads'!G364)+10*('Aggreg'!B334*'Loads'!B364+'Aggreg'!C334*'Loads'!C364+'Aggreg'!D334*'Loads'!D364+'Aggreg'!H334*'Loads'!H364)</f>
        <v>0</v>
      </c>
      <c r="C42" s="17"/>
    </row>
    <row r="43" spans="1:3">
      <c r="A43" s="4" t="s">
        <v>196</v>
      </c>
      <c r="B43" s="34">
        <f>0.01*'Input'!F$60*('Aggreg'!E335*'Loads'!E365+'Aggreg'!F335*'Loads'!F365+'Aggreg'!G335*'Loads'!G365)+10*('Aggreg'!B335*'Loads'!B365+'Aggreg'!C335*'Loads'!C365+'Aggreg'!D335*'Loads'!D365+'Aggreg'!H335*'Loads'!H365)</f>
        <v>0</v>
      </c>
      <c r="C43" s="17"/>
    </row>
    <row r="44" spans="1:3">
      <c r="A44" s="4" t="s">
        <v>197</v>
      </c>
      <c r="B44" s="34">
        <f>0.01*'Input'!F$60*('Aggreg'!E336*'Loads'!E366+'Aggreg'!F336*'Loads'!F366+'Aggreg'!G336*'Loads'!G366)+10*('Aggreg'!B336*'Loads'!B366+'Aggreg'!C336*'Loads'!C366+'Aggreg'!D336*'Loads'!D366+'Aggreg'!H336*'Loads'!H366)</f>
        <v>0</v>
      </c>
      <c r="C44" s="17"/>
    </row>
    <row r="45" spans="1:3">
      <c r="A45" s="4" t="s">
        <v>198</v>
      </c>
      <c r="B45" s="34">
        <f>0.01*'Input'!F$60*('Aggreg'!E337*'Loads'!E367+'Aggreg'!F337*'Loads'!F367+'Aggreg'!G337*'Loads'!G367)+10*('Aggreg'!B337*'Loads'!B367+'Aggreg'!C337*'Loads'!C367+'Aggreg'!D337*'Loads'!D367+'Aggreg'!H337*'Loads'!H367)</f>
        <v>0</v>
      </c>
      <c r="C45" s="17"/>
    </row>
    <row r="46" spans="1:3">
      <c r="A46" s="4" t="s">
        <v>199</v>
      </c>
      <c r="B46" s="34">
        <f>0.01*'Input'!F$60*('Aggreg'!E338*'Loads'!E368+'Aggreg'!F338*'Loads'!F368+'Aggreg'!G338*'Loads'!G368)+10*('Aggreg'!B338*'Loads'!B368+'Aggreg'!C338*'Loads'!C368+'Aggreg'!D338*'Loads'!D368+'Aggreg'!H338*'Loads'!H368)</f>
        <v>0</v>
      </c>
      <c r="C46" s="17"/>
    </row>
    <row r="47" spans="1:3">
      <c r="A47" s="4" t="s">
        <v>200</v>
      </c>
      <c r="B47" s="34">
        <f>0.01*'Input'!F$60*('Aggreg'!E339*'Loads'!E369+'Aggreg'!F339*'Loads'!F369+'Aggreg'!G339*'Loads'!G369)+10*('Aggreg'!B339*'Loads'!B369+'Aggreg'!C339*'Loads'!C369+'Aggreg'!D339*'Loads'!D369+'Aggreg'!H339*'Loads'!H369)</f>
        <v>0</v>
      </c>
      <c r="C47" s="17"/>
    </row>
    <row r="48" spans="1:3">
      <c r="A48" s="4" t="s">
        <v>201</v>
      </c>
      <c r="B48" s="34">
        <f>0.01*'Input'!F$60*('Aggreg'!E340*'Loads'!E370+'Aggreg'!F340*'Loads'!F370+'Aggreg'!G340*'Loads'!G370)+10*('Aggreg'!B340*'Loads'!B370+'Aggreg'!C340*'Loads'!C370+'Aggreg'!D340*'Loads'!D370+'Aggreg'!H340*'Loads'!H370)</f>
        <v>0</v>
      </c>
      <c r="C48" s="17"/>
    </row>
    <row r="49" spans="1:3">
      <c r="A49" s="4" t="s">
        <v>202</v>
      </c>
      <c r="B49" s="34">
        <f>0.01*'Input'!F$60*('Aggreg'!E341*'Loads'!E371+'Aggreg'!F341*'Loads'!F371+'Aggreg'!G341*'Loads'!G371)+10*('Aggreg'!B341*'Loads'!B371+'Aggreg'!C341*'Loads'!C371+'Aggreg'!D341*'Loads'!D371+'Aggreg'!H341*'Loads'!H371)</f>
        <v>0</v>
      </c>
      <c r="C49" s="17"/>
    </row>
    <row r="50" spans="1:3">
      <c r="A50" s="4" t="s">
        <v>203</v>
      </c>
      <c r="B50" s="34">
        <f>0.01*'Input'!F$60*('Aggreg'!E342*'Loads'!E372+'Aggreg'!F342*'Loads'!F372+'Aggreg'!G342*'Loads'!G372)+10*('Aggreg'!B342*'Loads'!B372+'Aggreg'!C342*'Loads'!C372+'Aggreg'!D342*'Loads'!D372+'Aggreg'!H342*'Loads'!H372)</f>
        <v>0</v>
      </c>
      <c r="C50" s="17"/>
    </row>
    <row r="51" spans="1:3">
      <c r="A51" s="4" t="s">
        <v>204</v>
      </c>
      <c r="B51" s="34">
        <f>0.01*'Input'!F$60*('Aggreg'!E343*'Loads'!E373+'Aggreg'!F343*'Loads'!F373+'Aggreg'!G343*'Loads'!G373)+10*('Aggreg'!B343*'Loads'!B373+'Aggreg'!C343*'Loads'!C373+'Aggreg'!D343*'Loads'!D373+'Aggreg'!H343*'Loads'!H373)</f>
        <v>0</v>
      </c>
      <c r="C51" s="17"/>
    </row>
    <row r="52" spans="1:3">
      <c r="A52" s="4" t="s">
        <v>212</v>
      </c>
      <c r="B52" s="34">
        <f>0.01*'Input'!F$60*('Aggreg'!E344*'Loads'!E374+'Aggreg'!F344*'Loads'!F374+'Aggreg'!G344*'Loads'!G374)+10*('Aggreg'!B344*'Loads'!B374+'Aggreg'!C344*'Loads'!C374+'Aggreg'!D344*'Loads'!D374+'Aggreg'!H344*'Loads'!H374)</f>
        <v>0</v>
      </c>
      <c r="C52" s="17"/>
    </row>
    <row r="53" spans="1:3">
      <c r="A53" s="4" t="s">
        <v>213</v>
      </c>
      <c r="B53" s="34">
        <f>0.01*'Input'!F$60*('Aggreg'!E345*'Loads'!E375+'Aggreg'!F345*'Loads'!F375+'Aggreg'!G345*'Loads'!G375)+10*('Aggreg'!B345*'Loads'!B375+'Aggreg'!C345*'Loads'!C375+'Aggreg'!D345*'Loads'!D375+'Aggreg'!H345*'Loads'!H375)</f>
        <v>0</v>
      </c>
      <c r="C53" s="17"/>
    </row>
    <row r="54" spans="1:3">
      <c r="A54" s="4" t="s">
        <v>214</v>
      </c>
      <c r="B54" s="34">
        <f>0.01*'Input'!F$60*('Aggreg'!E346*'Loads'!E376+'Aggreg'!F346*'Loads'!F376+'Aggreg'!G346*'Loads'!G376)+10*('Aggreg'!B346*'Loads'!B376+'Aggreg'!C346*'Loads'!C376+'Aggreg'!D346*'Loads'!D376+'Aggreg'!H346*'Loads'!H376)</f>
        <v>0</v>
      </c>
      <c r="C54" s="17"/>
    </row>
    <row r="55" spans="1:3">
      <c r="A55" s="4" t="s">
        <v>215</v>
      </c>
      <c r="B55" s="34">
        <f>0.01*'Input'!F$60*('Aggreg'!E347*'Loads'!E377+'Aggreg'!F347*'Loads'!F377+'Aggreg'!G347*'Loads'!G377)+10*('Aggreg'!B347*'Loads'!B377+'Aggreg'!C347*'Loads'!C377+'Aggreg'!D347*'Loads'!D377+'Aggreg'!H347*'Loads'!H377)</f>
        <v>0</v>
      </c>
      <c r="C55" s="17"/>
    </row>
    <row r="57" spans="1:3" ht="21" customHeight="1">
      <c r="A57" s="1" t="s">
        <v>1639</v>
      </c>
    </row>
    <row r="58" spans="1:3">
      <c r="A58" s="3" t="s">
        <v>546</v>
      </c>
    </row>
    <row r="59" spans="1:3">
      <c r="A59" s="31" t="s">
        <v>1640</v>
      </c>
    </row>
    <row r="60" spans="1:3">
      <c r="A60" s="31" t="s">
        <v>1641</v>
      </c>
    </row>
    <row r="61" spans="1:3">
      <c r="A61" s="31" t="s">
        <v>1642</v>
      </c>
    </row>
    <row r="62" spans="1:3">
      <c r="A62" s="33" t="s">
        <v>553</v>
      </c>
      <c r="B62" s="33" t="s">
        <v>781</v>
      </c>
      <c r="C62" s="33" t="s">
        <v>570</v>
      </c>
    </row>
    <row r="63" spans="1:3">
      <c r="A63" s="33" t="s">
        <v>556</v>
      </c>
      <c r="B63" s="33" t="s">
        <v>1643</v>
      </c>
      <c r="C63" s="33" t="s">
        <v>1644</v>
      </c>
    </row>
    <row r="65" spans="1:4">
      <c r="B65" s="15" t="s">
        <v>1645</v>
      </c>
      <c r="C65" s="15" t="s">
        <v>1646</v>
      </c>
    </row>
    <row r="66" spans="1:4">
      <c r="A66" s="4" t="s">
        <v>54</v>
      </c>
      <c r="B66" s="34">
        <f>('Input'!E12+'Input'!E13+'Input'!E14)*'Input'!E15+'Input'!E17+'Input'!E18+'Input'!E19+'Input'!E20+'Input'!E21+'Input'!E22+'Input'!E23+'Input'!E25+'Input'!E26+'Input'!E27+'Input'!E28+'Input'!E29+'Input'!E30+'Input'!E31+'Input'!E32+'Input'!E33+'Input'!E34+'Input'!E35+'Input'!E37+'Input'!E39+'Input'!E40+'Input'!E41+'Input'!E42+'Input'!E43-'Input'!E46-'Input'!E47-'Input'!E48-'Input'!E49</f>
        <v>0</v>
      </c>
      <c r="C66" s="34">
        <f>B66-'Input'!F$51</f>
        <v>0</v>
      </c>
      <c r="D66" s="17"/>
    </row>
    <row r="68" spans="1:4" ht="21" customHeight="1">
      <c r="A68" s="1" t="s">
        <v>1647</v>
      </c>
    </row>
    <row r="69" spans="1:4">
      <c r="A69" s="3" t="s">
        <v>546</v>
      </c>
    </row>
    <row r="70" spans="1:4">
      <c r="A70" s="31" t="s">
        <v>1648</v>
      </c>
    </row>
    <row r="71" spans="1:4">
      <c r="A71" s="31" t="s">
        <v>1649</v>
      </c>
    </row>
    <row r="72" spans="1:4">
      <c r="A72" s="31" t="s">
        <v>1650</v>
      </c>
    </row>
    <row r="73" spans="1:4">
      <c r="A73" s="33" t="s">
        <v>553</v>
      </c>
      <c r="B73" s="33" t="s">
        <v>555</v>
      </c>
      <c r="C73" s="33" t="s">
        <v>570</v>
      </c>
    </row>
    <row r="74" spans="1:4">
      <c r="A74" s="33" t="s">
        <v>556</v>
      </c>
      <c r="B74" s="33" t="s">
        <v>1057</v>
      </c>
      <c r="C74" s="33" t="s">
        <v>1644</v>
      </c>
    </row>
    <row r="76" spans="1:4">
      <c r="B76" s="15" t="s">
        <v>1651</v>
      </c>
      <c r="C76" s="15" t="s">
        <v>1652</v>
      </c>
    </row>
    <row r="77" spans="1:4">
      <c r="A77" s="4" t="s">
        <v>1653</v>
      </c>
      <c r="B77" s="34">
        <f>SUM(B$23:B$55)</f>
        <v>0</v>
      </c>
      <c r="C77" s="34">
        <f>B$66-B77</f>
        <v>0</v>
      </c>
      <c r="D77" s="17"/>
    </row>
  </sheetData>
  <sheetProtection sheet="1" objects="1" scenarios="1"/>
  <hyperlinks>
    <hyperlink ref="A5" location="'Input'!F59" display="x1 = 1010. Days in the charging year (in Financial and general assumptions)"/>
    <hyperlink ref="A6" location="'Aggreg'!E314" display="x2 = 3508. Fixed charge p/MPAN/day (total) (in Summary of charges before revenue matching)"/>
    <hyperlink ref="A7" location="'Loads'!E344" display="x3 = 2506. MPANs (in Equivalent volume for each end user)"/>
    <hyperlink ref="A8" location="'Aggreg'!F314" display="x4 = 3508. Capacity charge p/kVA/day (total) (in Summary of charges before revenue matching)"/>
    <hyperlink ref="A9" location="'Loads'!F344" display="x5 = 2506. Import capacity (kVA) (in Equivalent volume for each end user)"/>
    <hyperlink ref="A10" location="'Aggreg'!G314" display="x6 = 3508. Exceeded capacity charge p/kVA/day (total) (in Summary of charges before revenue matching)"/>
    <hyperlink ref="A11" location="'Loads'!G344" display="x7 = 2506. Exceeded capacity (kVA) (in Equivalent volume for each end user)"/>
    <hyperlink ref="A12" location="'Aggreg'!B314" display="x8 = 3508. Unit rate 1 p/kWh (total) (in Summary of charges before revenue matching)"/>
    <hyperlink ref="A13" location="'Loads'!B344" display="x9 = 2506. Rate 1 units (MWh) (in Equivalent volume for each end user)"/>
    <hyperlink ref="A14" location="'Aggreg'!C314" display="x10 = 3508. Unit rate 2 p/kWh (total) (in Summary of charges before revenue matching)"/>
    <hyperlink ref="A15" location="'Loads'!C344" display="x11 = 2506. Rate 2 units (MWh) (in Equivalent volume for each end user)"/>
    <hyperlink ref="A16" location="'Aggreg'!D314" display="x12 = 3508. Unit rate 3 p/kWh (total) (in Summary of charges before revenue matching)"/>
    <hyperlink ref="A17" location="'Loads'!D344" display="x13 = 2506. Rate 3 units (MWh) (in Equivalent volume for each end user)"/>
    <hyperlink ref="A18" location="'Aggreg'!H314" display="x14 = 3508. Reactive power charge p/kVArh (in Summary of charges before revenue matching)"/>
    <hyperlink ref="A19" location="'Loads'!H344" display="x15 = 2506. Reactive power units (MVArh) (in Equivalent volume for each end user)"/>
    <hyperlink ref="A59" location="'Input'!E11" display="x1 = 1001. Value (in CDCM target revenue (£ unless otherwise stated))"/>
    <hyperlink ref="A60" location="'Revenue'!B65" display="x2 = Target CDCM revenue (£/year) (in Target CDCM revenue)"/>
    <hyperlink ref="A61" location="'Input'!F11" display="x3 = 1001. Calculations (£/year) (in CDCM target revenue (£ unless otherwise stated))"/>
    <hyperlink ref="A70" location="'Revenue'!B22" display="x1 = 3601. Net revenues by tariff before matching (£)"/>
    <hyperlink ref="A71" location="'Revenue'!B65" display="x2 = 3602. Target CDCM revenue (£/year) (in Target CDCM revenue)"/>
    <hyperlink ref="A72" location="'Revenue'!B76" display="x3 = Total net revenues before matching (£) (in Revenue surplus or shortfall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3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7" ht="21" customHeight="1">
      <c r="A1" s="1">
        <f>"Input data for "&amp;'Input'!B7&amp;" in "&amp;'Input'!C7&amp;" ("&amp;'Input'!D7&amp;")"</f>
        <v>0</v>
      </c>
    </row>
    <row r="2" spans="1:7">
      <c r="A2" s="3" t="s">
        <v>544</v>
      </c>
    </row>
    <row r="4" spans="1:7" ht="21" customHeight="1">
      <c r="A4" s="1" t="s">
        <v>0</v>
      </c>
    </row>
    <row r="6" spans="1:7">
      <c r="B6" s="15" t="s">
        <v>1</v>
      </c>
      <c r="C6" s="15" t="s">
        <v>2</v>
      </c>
      <c r="D6" s="15" t="s">
        <v>3</v>
      </c>
    </row>
    <row r="7" spans="1:7">
      <c r="A7" s="4" t="s">
        <v>4</v>
      </c>
      <c r="B7" s="16" t="s">
        <v>6</v>
      </c>
      <c r="C7" s="16" t="s">
        <v>7</v>
      </c>
      <c r="D7" s="16" t="s">
        <v>8</v>
      </c>
      <c r="E7" s="17" t="s">
        <v>5</v>
      </c>
    </row>
    <row r="9" spans="1:7" ht="21" customHeight="1">
      <c r="A9" s="1" t="s">
        <v>9</v>
      </c>
    </row>
    <row r="11" spans="1:7">
      <c r="B11" s="15" t="s">
        <v>10</v>
      </c>
      <c r="C11" s="15" t="s">
        <v>11</v>
      </c>
      <c r="D11" s="15" t="s">
        <v>12</v>
      </c>
      <c r="E11" s="15" t="s">
        <v>13</v>
      </c>
      <c r="F11" s="15" t="s">
        <v>14</v>
      </c>
    </row>
    <row r="12" spans="1:7">
      <c r="A12" s="4" t="s">
        <v>15</v>
      </c>
      <c r="B12" s="18" t="s">
        <v>55</v>
      </c>
      <c r="C12" s="19" t="s">
        <v>93</v>
      </c>
      <c r="D12" s="19" t="s">
        <v>123</v>
      </c>
      <c r="E12" s="20">
        <v>322000000</v>
      </c>
      <c r="F12" s="10"/>
      <c r="G12" s="17"/>
    </row>
    <row r="13" spans="1:7">
      <c r="A13" s="4" t="s">
        <v>16</v>
      </c>
      <c r="B13" s="18" t="s">
        <v>56</v>
      </c>
      <c r="C13" s="19" t="s">
        <v>94</v>
      </c>
      <c r="D13" s="19" t="s">
        <v>123</v>
      </c>
      <c r="E13" s="20">
        <v>-5495134.10230844</v>
      </c>
      <c r="F13" s="10"/>
      <c r="G13" s="17"/>
    </row>
    <row r="14" spans="1:7">
      <c r="A14" s="4" t="s">
        <v>17</v>
      </c>
      <c r="B14" s="18" t="s">
        <v>57</v>
      </c>
      <c r="C14" s="19" t="s">
        <v>95</v>
      </c>
      <c r="D14" s="19" t="s">
        <v>123</v>
      </c>
      <c r="E14" s="20">
        <v>-988732.282147422</v>
      </c>
      <c r="F14" s="10"/>
      <c r="G14" s="17"/>
    </row>
    <row r="15" spans="1:7">
      <c r="A15" s="4" t="s">
        <v>18</v>
      </c>
      <c r="B15" s="18" t="s">
        <v>58</v>
      </c>
      <c r="C15" s="19" t="s">
        <v>96</v>
      </c>
      <c r="D15" s="19" t="s">
        <v>123</v>
      </c>
      <c r="E15" s="21">
        <v>1.155</v>
      </c>
      <c r="F15" s="10"/>
      <c r="G15" s="17"/>
    </row>
    <row r="16" spans="1:7">
      <c r="A16" s="4" t="s">
        <v>19</v>
      </c>
      <c r="B16" s="22" t="s">
        <v>59</v>
      </c>
      <c r="C16" s="23" t="s">
        <v>97</v>
      </c>
      <c r="D16" s="23" t="s">
        <v>123</v>
      </c>
      <c r="E16" s="24"/>
      <c r="F16" s="25">
        <f>(E12+E13+E14)*E15</f>
        <v>0</v>
      </c>
      <c r="G16" s="17"/>
    </row>
    <row r="17" spans="1:7">
      <c r="A17" s="4" t="s">
        <v>20</v>
      </c>
      <c r="B17" s="18" t="s">
        <v>60</v>
      </c>
      <c r="C17" s="19" t="s">
        <v>98</v>
      </c>
      <c r="D17" s="19" t="s">
        <v>124</v>
      </c>
      <c r="E17" s="20">
        <v>-135709.50456798</v>
      </c>
      <c r="F17" s="10"/>
      <c r="G17" s="17"/>
    </row>
    <row r="18" spans="1:7">
      <c r="A18" s="4" t="s">
        <v>21</v>
      </c>
      <c r="B18" s="18" t="s">
        <v>61</v>
      </c>
      <c r="C18" s="19" t="s">
        <v>99</v>
      </c>
      <c r="D18" s="19" t="s">
        <v>124</v>
      </c>
      <c r="E18" s="20">
        <v>-115548.973837144</v>
      </c>
      <c r="F18" s="10"/>
      <c r="G18" s="17"/>
    </row>
    <row r="19" spans="1:7">
      <c r="A19" s="4" t="s">
        <v>22</v>
      </c>
      <c r="B19" s="18" t="s">
        <v>62</v>
      </c>
      <c r="C19" s="19" t="s">
        <v>100</v>
      </c>
      <c r="D19" s="19" t="s">
        <v>124</v>
      </c>
      <c r="E19" s="20">
        <v>725293.998304838</v>
      </c>
      <c r="F19" s="10"/>
      <c r="G19" s="17"/>
    </row>
    <row r="20" spans="1:7">
      <c r="A20" s="4" t="s">
        <v>23</v>
      </c>
      <c r="B20" s="18" t="s">
        <v>63</v>
      </c>
      <c r="C20" s="19" t="s">
        <v>101</v>
      </c>
      <c r="D20" s="19" t="s">
        <v>124</v>
      </c>
      <c r="E20" s="20">
        <v>754788.681834477</v>
      </c>
      <c r="F20" s="10"/>
      <c r="G20" s="17"/>
    </row>
    <row r="21" spans="1:7">
      <c r="A21" s="4" t="s">
        <v>24</v>
      </c>
      <c r="B21" s="18" t="s">
        <v>64</v>
      </c>
      <c r="C21" s="19" t="s">
        <v>102</v>
      </c>
      <c r="D21" s="19" t="s">
        <v>124</v>
      </c>
      <c r="E21" s="20">
        <v>995510.242820477</v>
      </c>
      <c r="F21" s="10"/>
      <c r="G21" s="17"/>
    </row>
    <row r="22" spans="1:7">
      <c r="A22" s="4" t="s">
        <v>25</v>
      </c>
      <c r="B22" s="18" t="s">
        <v>65</v>
      </c>
      <c r="C22" s="19" t="s">
        <v>103</v>
      </c>
      <c r="D22" s="19" t="s">
        <v>124</v>
      </c>
      <c r="E22" s="20">
        <v>29427.673691844</v>
      </c>
      <c r="F22" s="10"/>
      <c r="G22" s="17"/>
    </row>
    <row r="23" spans="1:7">
      <c r="A23" s="4" t="s">
        <v>26</v>
      </c>
      <c r="B23" s="18" t="s">
        <v>66</v>
      </c>
      <c r="C23" s="19" t="s">
        <v>104</v>
      </c>
      <c r="D23" s="19" t="s">
        <v>124</v>
      </c>
      <c r="E23" s="20">
        <v>0</v>
      </c>
      <c r="F23" s="10"/>
      <c r="G23" s="17"/>
    </row>
    <row r="24" spans="1:7">
      <c r="A24" s="4" t="s">
        <v>27</v>
      </c>
      <c r="B24" s="22" t="s">
        <v>67</v>
      </c>
      <c r="C24" s="23" t="s">
        <v>105</v>
      </c>
      <c r="D24" s="23" t="s">
        <v>124</v>
      </c>
      <c r="E24" s="24"/>
      <c r="F24" s="25">
        <f>SUM(E17:E23)</f>
        <v>0</v>
      </c>
      <c r="G24" s="17"/>
    </row>
    <row r="25" spans="1:7">
      <c r="A25" s="4" t="s">
        <v>28</v>
      </c>
      <c r="B25" s="18" t="s">
        <v>68</v>
      </c>
      <c r="C25" s="19" t="s">
        <v>106</v>
      </c>
      <c r="D25" s="19" t="s">
        <v>125</v>
      </c>
      <c r="E25" s="20">
        <v>2868099.80739757</v>
      </c>
      <c r="F25" s="10"/>
      <c r="G25" s="17"/>
    </row>
    <row r="26" spans="1:7">
      <c r="A26" s="4" t="s">
        <v>29</v>
      </c>
      <c r="B26" s="18" t="s">
        <v>69</v>
      </c>
      <c r="C26" s="19" t="s">
        <v>107</v>
      </c>
      <c r="D26" s="19" t="s">
        <v>126</v>
      </c>
      <c r="E26" s="20">
        <v>12885911.7141834</v>
      </c>
      <c r="F26" s="10"/>
      <c r="G26" s="17"/>
    </row>
    <row r="27" spans="1:7">
      <c r="A27" s="4" t="s">
        <v>30</v>
      </c>
      <c r="B27" s="18" t="s">
        <v>70</v>
      </c>
      <c r="C27" s="19" t="s">
        <v>108</v>
      </c>
      <c r="D27" s="19" t="s">
        <v>127</v>
      </c>
      <c r="E27" s="20">
        <v>0</v>
      </c>
      <c r="F27" s="10"/>
      <c r="G27" s="17"/>
    </row>
    <row r="28" spans="1:7">
      <c r="A28" s="4" t="s">
        <v>31</v>
      </c>
      <c r="B28" s="18" t="s">
        <v>71</v>
      </c>
      <c r="C28" s="19" t="s">
        <v>109</v>
      </c>
      <c r="D28" s="19" t="s">
        <v>128</v>
      </c>
      <c r="E28" s="20">
        <v>650344.334321038</v>
      </c>
      <c r="F28" s="10"/>
      <c r="G28" s="17"/>
    </row>
    <row r="29" spans="1:7">
      <c r="A29" s="4" t="s">
        <v>32</v>
      </c>
      <c r="B29" s="18" t="s">
        <v>72</v>
      </c>
      <c r="C29" s="19" t="s">
        <v>110</v>
      </c>
      <c r="D29" s="19" t="s">
        <v>129</v>
      </c>
      <c r="E29" s="20">
        <v>0</v>
      </c>
      <c r="F29" s="10"/>
      <c r="G29" s="17"/>
    </row>
    <row r="30" spans="1:7">
      <c r="A30" s="4" t="s">
        <v>33</v>
      </c>
      <c r="B30" s="18" t="s">
        <v>73</v>
      </c>
      <c r="C30" s="19" t="s">
        <v>111</v>
      </c>
      <c r="D30" s="19" t="s">
        <v>130</v>
      </c>
      <c r="E30" s="20">
        <v>2186526.80595572</v>
      </c>
      <c r="F30" s="10"/>
      <c r="G30" s="17"/>
    </row>
    <row r="31" spans="1:7">
      <c r="A31" s="4" t="s">
        <v>34</v>
      </c>
      <c r="B31" s="18" t="s">
        <v>74</v>
      </c>
      <c r="C31" s="19" t="s">
        <v>112</v>
      </c>
      <c r="D31" s="19" t="s">
        <v>131</v>
      </c>
      <c r="E31" s="20">
        <v>0</v>
      </c>
      <c r="F31" s="10"/>
      <c r="G31" s="17"/>
    </row>
    <row r="32" spans="1:7">
      <c r="A32" s="4" t="s">
        <v>35</v>
      </c>
      <c r="B32" s="18" t="s">
        <v>74</v>
      </c>
      <c r="C32" s="19" t="s">
        <v>113</v>
      </c>
      <c r="D32" s="19" t="s">
        <v>131</v>
      </c>
      <c r="E32" s="20">
        <v>1235981.14890357</v>
      </c>
      <c r="F32" s="10"/>
      <c r="G32" s="17"/>
    </row>
    <row r="33" spans="1:7">
      <c r="A33" s="4" t="s">
        <v>36</v>
      </c>
      <c r="B33" s="18" t="s">
        <v>75</v>
      </c>
      <c r="C33" s="19" t="s">
        <v>114</v>
      </c>
      <c r="D33" s="19" t="s">
        <v>132</v>
      </c>
      <c r="E33" s="20">
        <v>0</v>
      </c>
      <c r="F33" s="10"/>
      <c r="G33" s="17"/>
    </row>
    <row r="34" spans="1:7">
      <c r="A34" s="4" t="s">
        <v>37</v>
      </c>
      <c r="B34" s="18" t="s">
        <v>76</v>
      </c>
      <c r="C34" s="19" t="s">
        <v>115</v>
      </c>
      <c r="D34" s="19" t="s">
        <v>133</v>
      </c>
      <c r="E34" s="20">
        <v>0</v>
      </c>
      <c r="F34" s="10"/>
      <c r="G34" s="17"/>
    </row>
    <row r="35" spans="1:7">
      <c r="A35" s="4" t="s">
        <v>38</v>
      </c>
      <c r="B35" s="18" t="s">
        <v>76</v>
      </c>
      <c r="C35" s="19" t="s">
        <v>116</v>
      </c>
      <c r="D35" s="19" t="s">
        <v>133</v>
      </c>
      <c r="E35" s="20">
        <v>0</v>
      </c>
      <c r="F35" s="10"/>
      <c r="G35" s="17"/>
    </row>
    <row r="36" spans="1:7">
      <c r="A36" s="4" t="s">
        <v>39</v>
      </c>
      <c r="B36" s="22" t="s">
        <v>77</v>
      </c>
      <c r="C36" s="24"/>
      <c r="D36" s="24"/>
      <c r="E36" s="24"/>
      <c r="F36" s="25">
        <f>SUM(E25:E35)</f>
        <v>0</v>
      </c>
      <c r="G36" s="17"/>
    </row>
    <row r="37" spans="1:7">
      <c r="A37" s="4" t="s">
        <v>40</v>
      </c>
      <c r="B37" s="18" t="s">
        <v>78</v>
      </c>
      <c r="C37" s="19" t="s">
        <v>117</v>
      </c>
      <c r="D37" s="19" t="s">
        <v>123</v>
      </c>
      <c r="E37" s="20">
        <v>-3332547.80111605</v>
      </c>
      <c r="F37" s="10"/>
      <c r="G37" s="17"/>
    </row>
    <row r="38" spans="1:7">
      <c r="A38" s="4" t="s">
        <v>41</v>
      </c>
      <c r="B38" s="22" t="s">
        <v>79</v>
      </c>
      <c r="C38" s="23" t="s">
        <v>118</v>
      </c>
      <c r="D38" s="23" t="s">
        <v>123</v>
      </c>
      <c r="E38" s="24"/>
      <c r="F38" s="25">
        <f>F16+F24+F36+E37</f>
        <v>0</v>
      </c>
      <c r="G38" s="17"/>
    </row>
    <row r="39" spans="1:7">
      <c r="A39" s="4" t="s">
        <v>42</v>
      </c>
      <c r="B39" s="18" t="s">
        <v>80</v>
      </c>
      <c r="C39" s="19" t="s">
        <v>119</v>
      </c>
      <c r="D39" s="19" t="s">
        <v>134</v>
      </c>
      <c r="E39" s="20">
        <v>0</v>
      </c>
      <c r="F39" s="10"/>
      <c r="G39" s="17"/>
    </row>
    <row r="40" spans="1:7">
      <c r="A40" s="4" t="s">
        <v>43</v>
      </c>
      <c r="B40" s="18" t="s">
        <v>81</v>
      </c>
      <c r="C40" s="19" t="s">
        <v>120</v>
      </c>
      <c r="D40" s="19" t="s">
        <v>134</v>
      </c>
      <c r="E40" s="20">
        <v>0</v>
      </c>
      <c r="F40" s="10"/>
      <c r="G40" s="17"/>
    </row>
    <row r="41" spans="1:7">
      <c r="A41" s="4" t="s">
        <v>44</v>
      </c>
      <c r="B41" s="18" t="s">
        <v>82</v>
      </c>
      <c r="C41" s="19" t="s">
        <v>121</v>
      </c>
      <c r="D41" s="19" t="s">
        <v>134</v>
      </c>
      <c r="E41" s="20">
        <v>0</v>
      </c>
      <c r="F41" s="10"/>
      <c r="G41" s="17"/>
    </row>
    <row r="42" spans="1:7">
      <c r="A42" s="4" t="s">
        <v>45</v>
      </c>
      <c r="B42" s="18" t="s">
        <v>83</v>
      </c>
      <c r="C42" s="19" t="s">
        <v>122</v>
      </c>
      <c r="D42" s="19" t="s">
        <v>135</v>
      </c>
      <c r="E42" s="20">
        <v>0</v>
      </c>
      <c r="F42" s="10"/>
      <c r="G42" s="17"/>
    </row>
    <row r="43" spans="1:7">
      <c r="A43" s="4" t="s">
        <v>46</v>
      </c>
      <c r="B43" s="18" t="s">
        <v>84</v>
      </c>
      <c r="C43" s="19" t="s">
        <v>122</v>
      </c>
      <c r="D43" s="19" t="s">
        <v>135</v>
      </c>
      <c r="E43" s="20">
        <v>0</v>
      </c>
      <c r="F43" s="10"/>
      <c r="G43" s="17"/>
    </row>
    <row r="44" spans="1:7">
      <c r="A44" s="4" t="s">
        <v>47</v>
      </c>
      <c r="B44" s="22" t="s">
        <v>85</v>
      </c>
      <c r="C44" s="24"/>
      <c r="D44" s="24"/>
      <c r="E44" s="24"/>
      <c r="F44" s="25">
        <f>SUM(E39:E43)</f>
        <v>0</v>
      </c>
      <c r="G44" s="17"/>
    </row>
    <row r="45" spans="1:7">
      <c r="A45" s="4" t="s">
        <v>48</v>
      </c>
      <c r="B45" s="22" t="s">
        <v>86</v>
      </c>
      <c r="C45" s="24"/>
      <c r="D45" s="24"/>
      <c r="E45" s="24"/>
      <c r="F45" s="25">
        <f>F38+F44</f>
        <v>0</v>
      </c>
      <c r="G45" s="17"/>
    </row>
    <row r="46" spans="1:7">
      <c r="A46" s="4" t="s">
        <v>49</v>
      </c>
      <c r="B46" s="18" t="s">
        <v>87</v>
      </c>
      <c r="C46" s="24"/>
      <c r="D46" s="24"/>
      <c r="E46" s="20">
        <v>11320992.2847337</v>
      </c>
      <c r="F46" s="10"/>
      <c r="G46" s="17"/>
    </row>
    <row r="47" spans="1:7">
      <c r="A47" s="4" t="s">
        <v>50</v>
      </c>
      <c r="B47" s="18" t="s">
        <v>88</v>
      </c>
      <c r="C47" s="24"/>
      <c r="D47" s="24"/>
      <c r="E47" s="20">
        <v>0</v>
      </c>
      <c r="F47" s="10"/>
      <c r="G47" s="17"/>
    </row>
    <row r="48" spans="1:7">
      <c r="A48" s="4" t="s">
        <v>51</v>
      </c>
      <c r="B48" s="18" t="s">
        <v>89</v>
      </c>
      <c r="C48" s="19" t="s">
        <v>122</v>
      </c>
      <c r="D48" s="19" t="s">
        <v>135</v>
      </c>
      <c r="E48" s="20">
        <v>0</v>
      </c>
      <c r="F48" s="10"/>
      <c r="G48" s="17"/>
    </row>
    <row r="49" spans="1:7">
      <c r="A49" s="4" t="s">
        <v>52</v>
      </c>
      <c r="B49" s="18" t="s">
        <v>90</v>
      </c>
      <c r="C49" s="19" t="s">
        <v>122</v>
      </c>
      <c r="D49" s="19" t="s">
        <v>135</v>
      </c>
      <c r="E49" s="20">
        <v>0</v>
      </c>
      <c r="F49" s="10"/>
      <c r="G49" s="17"/>
    </row>
    <row r="50" spans="1:7">
      <c r="A50" s="4" t="s">
        <v>53</v>
      </c>
      <c r="B50" s="22" t="s">
        <v>91</v>
      </c>
      <c r="C50" s="24"/>
      <c r="D50" s="24"/>
      <c r="E50" s="24"/>
      <c r="F50" s="25">
        <f>SUM(E46:E49)</f>
        <v>0</v>
      </c>
      <c r="G50" s="17"/>
    </row>
    <row r="51" spans="1:7">
      <c r="A51" s="4" t="s">
        <v>54</v>
      </c>
      <c r="B51" s="22" t="s">
        <v>92</v>
      </c>
      <c r="C51" s="24"/>
      <c r="D51" s="24"/>
      <c r="E51" s="24"/>
      <c r="F51" s="25">
        <f>F45-F50</f>
        <v>0</v>
      </c>
      <c r="G51" s="17"/>
    </row>
    <row r="53" spans="1:7">
      <c r="A53" s="3" t="s">
        <v>136</v>
      </c>
    </row>
    <row r="55" spans="1:7" ht="21" customHeight="1">
      <c r="A55" s="1" t="s">
        <v>137</v>
      </c>
    </row>
    <row r="56" spans="1:7">
      <c r="A56" s="3" t="s">
        <v>138</v>
      </c>
    </row>
    <row r="57" spans="1:7">
      <c r="A57" s="3" t="s">
        <v>139</v>
      </c>
    </row>
    <row r="59" spans="1:7">
      <c r="B59" s="15" t="s">
        <v>140</v>
      </c>
      <c r="C59" s="15" t="s">
        <v>141</v>
      </c>
      <c r="D59" s="15" t="s">
        <v>142</v>
      </c>
      <c r="E59" s="15" t="s">
        <v>143</v>
      </c>
      <c r="F59" s="15" t="s">
        <v>144</v>
      </c>
    </row>
    <row r="60" spans="1:7">
      <c r="A60" s="4" t="s">
        <v>145</v>
      </c>
      <c r="B60" s="26">
        <v>0.0408</v>
      </c>
      <c r="C60" s="20">
        <v>40</v>
      </c>
      <c r="D60" s="27">
        <v>0</v>
      </c>
      <c r="E60" s="21">
        <v>0.95</v>
      </c>
      <c r="F60" s="20">
        <v>365</v>
      </c>
      <c r="G60" s="17"/>
    </row>
    <row r="62" spans="1:7" ht="21" customHeight="1">
      <c r="A62" s="1" t="s">
        <v>146</v>
      </c>
    </row>
    <row r="63" spans="1:7">
      <c r="A63" s="3" t="s">
        <v>147</v>
      </c>
    </row>
    <row r="64" spans="1:7">
      <c r="A64" s="3" t="s">
        <v>148</v>
      </c>
    </row>
    <row r="65" spans="1:3">
      <c r="A65" s="3" t="s">
        <v>149</v>
      </c>
    </row>
    <row r="66" spans="1:3">
      <c r="A66" s="3" t="s">
        <v>150</v>
      </c>
    </row>
    <row r="67" spans="1:3">
      <c r="A67" s="3" t="s">
        <v>151</v>
      </c>
    </row>
    <row r="69" spans="1:3">
      <c r="B69" s="15" t="s">
        <v>152</v>
      </c>
    </row>
    <row r="70" spans="1:3">
      <c r="A70" s="4" t="s">
        <v>153</v>
      </c>
      <c r="B70" s="26">
        <v>0.0870560817023949</v>
      </c>
      <c r="C70" s="17"/>
    </row>
    <row r="71" spans="1:3">
      <c r="A71" s="4" t="s">
        <v>154</v>
      </c>
      <c r="B71" s="26">
        <v>0.115160428152809</v>
      </c>
      <c r="C71" s="17"/>
    </row>
    <row r="72" spans="1:3">
      <c r="A72" s="4" t="s">
        <v>155</v>
      </c>
      <c r="B72" s="24"/>
      <c r="C72" s="17"/>
    </row>
    <row r="73" spans="1:3">
      <c r="A73" s="4" t="s">
        <v>156</v>
      </c>
      <c r="B73" s="26">
        <v>0.222076615453605</v>
      </c>
      <c r="C73" s="17"/>
    </row>
    <row r="74" spans="1:3">
      <c r="A74" s="4" t="s">
        <v>157</v>
      </c>
      <c r="B74" s="24"/>
      <c r="C74" s="17"/>
    </row>
    <row r="75" spans="1:3">
      <c r="A75" s="4" t="s">
        <v>158</v>
      </c>
      <c r="B75" s="26">
        <v>0.34</v>
      </c>
      <c r="C75" s="17"/>
    </row>
    <row r="76" spans="1:3">
      <c r="A76" s="4" t="s">
        <v>159</v>
      </c>
      <c r="B76" s="24"/>
      <c r="C76" s="17"/>
    </row>
    <row r="77" spans="1:3">
      <c r="A77" s="4" t="s">
        <v>160</v>
      </c>
      <c r="B77" s="24"/>
      <c r="C77" s="17"/>
    </row>
    <row r="79" spans="1:3" ht="21" customHeight="1">
      <c r="A79" s="1" t="s">
        <v>161</v>
      </c>
    </row>
    <row r="81" spans="1:3">
      <c r="B81" s="15" t="s">
        <v>162</v>
      </c>
    </row>
    <row r="82" spans="1:3">
      <c r="A82" s="4" t="s">
        <v>157</v>
      </c>
      <c r="B82" s="26">
        <v>0</v>
      </c>
      <c r="C82" s="17"/>
    </row>
    <row r="84" spans="1:3" ht="21" customHeight="1">
      <c r="A84" s="1" t="s">
        <v>163</v>
      </c>
    </row>
    <row r="86" spans="1:3">
      <c r="B86" s="15" t="s">
        <v>164</v>
      </c>
    </row>
    <row r="87" spans="1:3">
      <c r="A87" s="4" t="s">
        <v>164</v>
      </c>
      <c r="B87" s="20">
        <v>500</v>
      </c>
      <c r="C87" s="17"/>
    </row>
    <row r="89" spans="1:3" ht="21" customHeight="1">
      <c r="A89" s="1" t="s">
        <v>165</v>
      </c>
    </row>
    <row r="91" spans="1:3">
      <c r="B91" s="15" t="s">
        <v>166</v>
      </c>
    </row>
    <row r="92" spans="1:3">
      <c r="A92" s="4" t="s">
        <v>154</v>
      </c>
      <c r="B92" s="20">
        <v>41118030.759</v>
      </c>
      <c r="C92" s="17"/>
    </row>
    <row r="93" spans="1:3">
      <c r="A93" s="4" t="s">
        <v>155</v>
      </c>
      <c r="B93" s="20">
        <v>16724113.5580057</v>
      </c>
      <c r="C93" s="17"/>
    </row>
    <row r="94" spans="1:3">
      <c r="A94" s="4" t="s">
        <v>156</v>
      </c>
      <c r="B94" s="20">
        <v>58441537.9307837</v>
      </c>
      <c r="C94" s="17"/>
    </row>
    <row r="95" spans="1:3">
      <c r="A95" s="4" t="s">
        <v>157</v>
      </c>
      <c r="B95" s="20">
        <v>30312734.204</v>
      </c>
      <c r="C95" s="17"/>
    </row>
    <row r="96" spans="1:3">
      <c r="A96" s="4" t="s">
        <v>162</v>
      </c>
      <c r="B96" s="20">
        <v>0</v>
      </c>
      <c r="C96" s="17"/>
    </row>
    <row r="97" spans="1:10">
      <c r="A97" s="4" t="s">
        <v>158</v>
      </c>
      <c r="B97" s="20">
        <v>75547787.1299</v>
      </c>
      <c r="C97" s="17"/>
    </row>
    <row r="98" spans="1:10">
      <c r="A98" s="4" t="s">
        <v>159</v>
      </c>
      <c r="B98" s="20">
        <v>32870297.64</v>
      </c>
      <c r="C98" s="17"/>
    </row>
    <row r="99" spans="1:10">
      <c r="A99" s="4" t="s">
        <v>160</v>
      </c>
      <c r="B99" s="20">
        <v>61356497.28624</v>
      </c>
      <c r="C99" s="17"/>
    </row>
    <row r="101" spans="1:10" ht="21" customHeight="1">
      <c r="A101" s="1" t="s">
        <v>167</v>
      </c>
    </row>
    <row r="103" spans="1:10">
      <c r="B103" s="15" t="s">
        <v>168</v>
      </c>
      <c r="C103" s="15" t="s">
        <v>169</v>
      </c>
      <c r="D103" s="15" t="s">
        <v>170</v>
      </c>
      <c r="E103" s="15" t="s">
        <v>171</v>
      </c>
      <c r="F103" s="15" t="s">
        <v>172</v>
      </c>
      <c r="G103" s="15" t="s">
        <v>173</v>
      </c>
      <c r="H103" s="15" t="s">
        <v>174</v>
      </c>
      <c r="I103" s="15" t="s">
        <v>175</v>
      </c>
    </row>
    <row r="104" spans="1:10">
      <c r="A104" s="4" t="s">
        <v>176</v>
      </c>
      <c r="B104" s="20">
        <v>600</v>
      </c>
      <c r="C104" s="20">
        <v>650</v>
      </c>
      <c r="D104" s="20">
        <v>1878</v>
      </c>
      <c r="E104" s="20">
        <v>1922</v>
      </c>
      <c r="F104" s="20">
        <v>0</v>
      </c>
      <c r="G104" s="20">
        <v>0</v>
      </c>
      <c r="H104" s="20">
        <v>0</v>
      </c>
      <c r="I104" s="20">
        <v>0</v>
      </c>
      <c r="J104" s="17"/>
    </row>
    <row r="106" spans="1:10" ht="21" customHeight="1">
      <c r="A106" s="1" t="s">
        <v>177</v>
      </c>
    </row>
    <row r="108" spans="1:10">
      <c r="B108" s="15" t="s">
        <v>178</v>
      </c>
      <c r="C108" s="15" t="s">
        <v>179</v>
      </c>
      <c r="D108" s="15" t="s">
        <v>180</v>
      </c>
      <c r="E108" s="15" t="s">
        <v>181</v>
      </c>
      <c r="F108" s="15" t="s">
        <v>182</v>
      </c>
    </row>
    <row r="109" spans="1:10">
      <c r="A109" s="4" t="s">
        <v>183</v>
      </c>
      <c r="B109" s="20">
        <v>20320</v>
      </c>
      <c r="C109" s="20">
        <v>8701.26336</v>
      </c>
      <c r="D109" s="20">
        <v>0</v>
      </c>
      <c r="E109" s="20">
        <v>0</v>
      </c>
      <c r="F109" s="20">
        <v>0</v>
      </c>
      <c r="G109" s="17"/>
    </row>
    <row r="111" spans="1:10" ht="21" customHeight="1">
      <c r="A111" s="1" t="s">
        <v>184</v>
      </c>
    </row>
    <row r="113" spans="1:10">
      <c r="B113" s="15" t="s">
        <v>168</v>
      </c>
      <c r="C113" s="15" t="s">
        <v>169</v>
      </c>
      <c r="D113" s="15" t="s">
        <v>170</v>
      </c>
      <c r="E113" s="15" t="s">
        <v>171</v>
      </c>
      <c r="F113" s="15" t="s">
        <v>172</v>
      </c>
      <c r="G113" s="15" t="s">
        <v>173</v>
      </c>
      <c r="H113" s="15" t="s">
        <v>174</v>
      </c>
      <c r="I113" s="15" t="s">
        <v>175</v>
      </c>
    </row>
    <row r="114" spans="1:10">
      <c r="A114" s="4" t="s">
        <v>185</v>
      </c>
      <c r="B114" s="26">
        <v>1</v>
      </c>
      <c r="C114" s="26">
        <v>0</v>
      </c>
      <c r="D114" s="26">
        <v>0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17"/>
    </row>
    <row r="115" spans="1:10">
      <c r="A115" s="4" t="s">
        <v>186</v>
      </c>
      <c r="B115" s="26">
        <v>1</v>
      </c>
      <c r="C115" s="26">
        <v>0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17"/>
    </row>
    <row r="116" spans="1:10">
      <c r="A116" s="4" t="s">
        <v>187</v>
      </c>
      <c r="B116" s="26">
        <v>0</v>
      </c>
      <c r="C116" s="26">
        <v>1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17"/>
    </row>
    <row r="117" spans="1:10">
      <c r="A117" s="4" t="s">
        <v>188</v>
      </c>
      <c r="B117" s="26">
        <v>0</v>
      </c>
      <c r="C117" s="26">
        <v>1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17"/>
    </row>
    <row r="118" spans="1:10">
      <c r="A118" s="4" t="s">
        <v>189</v>
      </c>
      <c r="B118" s="26">
        <v>0</v>
      </c>
      <c r="C118" s="26">
        <v>0</v>
      </c>
      <c r="D118" s="26">
        <v>1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17"/>
    </row>
    <row r="119" spans="1:10">
      <c r="A119" s="4" t="s">
        <v>190</v>
      </c>
      <c r="B119" s="26">
        <v>0</v>
      </c>
      <c r="C119" s="26">
        <v>0</v>
      </c>
      <c r="D119" s="26">
        <v>0</v>
      </c>
      <c r="E119" s="26">
        <v>1</v>
      </c>
      <c r="F119" s="26">
        <v>0</v>
      </c>
      <c r="G119" s="26">
        <v>0</v>
      </c>
      <c r="H119" s="26">
        <v>0</v>
      </c>
      <c r="I119" s="26">
        <v>0</v>
      </c>
      <c r="J119" s="17"/>
    </row>
    <row r="120" spans="1:10">
      <c r="A120" s="4" t="s">
        <v>191</v>
      </c>
      <c r="B120" s="26">
        <v>1</v>
      </c>
      <c r="C120" s="26">
        <v>0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17"/>
    </row>
    <row r="121" spans="1:10">
      <c r="A121" s="4" t="s">
        <v>192</v>
      </c>
      <c r="B121" s="26">
        <v>0</v>
      </c>
      <c r="C121" s="26">
        <v>1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17"/>
    </row>
    <row r="122" spans="1:10">
      <c r="A122" s="4" t="s">
        <v>193</v>
      </c>
      <c r="B122" s="26">
        <v>0</v>
      </c>
      <c r="C122" s="26">
        <v>0</v>
      </c>
      <c r="D122" s="26">
        <v>1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17"/>
    </row>
    <row r="123" spans="1:10">
      <c r="A123" s="4" t="s">
        <v>194</v>
      </c>
      <c r="B123" s="26">
        <v>0</v>
      </c>
      <c r="C123" s="26">
        <v>0</v>
      </c>
      <c r="D123" s="26">
        <v>0</v>
      </c>
      <c r="E123" s="26">
        <v>1</v>
      </c>
      <c r="F123" s="26">
        <v>0</v>
      </c>
      <c r="G123" s="26">
        <v>0</v>
      </c>
      <c r="H123" s="26">
        <v>0</v>
      </c>
      <c r="I123" s="26">
        <v>0</v>
      </c>
      <c r="J123" s="17"/>
    </row>
    <row r="124" spans="1:10">
      <c r="A124" s="4" t="s">
        <v>195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17"/>
    </row>
    <row r="125" spans="1:10">
      <c r="A125" s="4" t="s">
        <v>196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17"/>
    </row>
    <row r="126" spans="1:10">
      <c r="A126" s="4" t="s">
        <v>197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17"/>
    </row>
    <row r="127" spans="1:10">
      <c r="A127" s="4" t="s">
        <v>198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17"/>
    </row>
    <row r="128" spans="1:10">
      <c r="A128" s="4" t="s">
        <v>199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17"/>
    </row>
    <row r="129" spans="1:10">
      <c r="A129" s="4" t="s">
        <v>200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17"/>
    </row>
    <row r="130" spans="1:10">
      <c r="A130" s="4" t="s">
        <v>201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17"/>
    </row>
    <row r="131" spans="1:10">
      <c r="A131" s="4" t="s">
        <v>202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17"/>
    </row>
    <row r="132" spans="1:10">
      <c r="A132" s="4" t="s">
        <v>203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17"/>
    </row>
    <row r="133" spans="1:10">
      <c r="A133" s="4" t="s">
        <v>204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17"/>
    </row>
    <row r="135" spans="1:10" ht="21" customHeight="1">
      <c r="A135" s="1" t="s">
        <v>205</v>
      </c>
    </row>
    <row r="136" spans="1:10">
      <c r="A136" s="3" t="s">
        <v>206</v>
      </c>
    </row>
    <row r="137" spans="1:10">
      <c r="A137" s="3" t="s">
        <v>207</v>
      </c>
    </row>
    <row r="139" spans="1:10">
      <c r="B139" s="15" t="s">
        <v>168</v>
      </c>
      <c r="C139" s="15" t="s">
        <v>169</v>
      </c>
      <c r="D139" s="15" t="s">
        <v>170</v>
      </c>
      <c r="E139" s="15" t="s">
        <v>171</v>
      </c>
      <c r="F139" s="15" t="s">
        <v>172</v>
      </c>
      <c r="G139" s="15" t="s">
        <v>173</v>
      </c>
      <c r="H139" s="15" t="s">
        <v>174</v>
      </c>
      <c r="I139" s="15" t="s">
        <v>175</v>
      </c>
    </row>
    <row r="140" spans="1:10">
      <c r="A140" s="4" t="s">
        <v>208</v>
      </c>
      <c r="B140" s="21">
        <v>0</v>
      </c>
      <c r="C140" s="21">
        <v>0</v>
      </c>
      <c r="D140" s="21">
        <v>0</v>
      </c>
      <c r="E140" s="21">
        <v>0</v>
      </c>
      <c r="F140" s="21">
        <v>0</v>
      </c>
      <c r="G140" s="21">
        <v>0</v>
      </c>
      <c r="H140" s="21">
        <v>0</v>
      </c>
      <c r="I140" s="21">
        <v>0</v>
      </c>
      <c r="J140" s="17"/>
    </row>
    <row r="142" spans="1:10" ht="21" customHeight="1">
      <c r="A142" s="1" t="s">
        <v>209</v>
      </c>
    </row>
    <row r="144" spans="1:10">
      <c r="B144" s="15" t="s">
        <v>178</v>
      </c>
      <c r="C144" s="15" t="s">
        <v>179</v>
      </c>
      <c r="D144" s="15" t="s">
        <v>180</v>
      </c>
      <c r="E144" s="15" t="s">
        <v>181</v>
      </c>
      <c r="F144" s="15" t="s">
        <v>182</v>
      </c>
    </row>
    <row r="145" spans="1:9">
      <c r="A145" s="4" t="s">
        <v>210</v>
      </c>
      <c r="B145" s="26">
        <v>1</v>
      </c>
      <c r="C145" s="26">
        <v>0</v>
      </c>
      <c r="D145" s="26">
        <v>0</v>
      </c>
      <c r="E145" s="26">
        <v>0</v>
      </c>
      <c r="F145" s="26">
        <v>0</v>
      </c>
      <c r="G145" s="17"/>
    </row>
    <row r="146" spans="1:9">
      <c r="A146" s="4" t="s">
        <v>211</v>
      </c>
      <c r="B146" s="26">
        <v>1</v>
      </c>
      <c r="C146" s="26">
        <v>0</v>
      </c>
      <c r="D146" s="26">
        <v>0</v>
      </c>
      <c r="E146" s="26">
        <v>0</v>
      </c>
      <c r="F146" s="26">
        <v>0</v>
      </c>
      <c r="G146" s="17"/>
    </row>
    <row r="147" spans="1:9">
      <c r="A147" s="4" t="s">
        <v>212</v>
      </c>
      <c r="B147" s="26">
        <v>0</v>
      </c>
      <c r="C147" s="26">
        <v>1</v>
      </c>
      <c r="D147" s="26">
        <v>0</v>
      </c>
      <c r="E147" s="26">
        <v>0</v>
      </c>
      <c r="F147" s="26">
        <v>0</v>
      </c>
      <c r="G147" s="17"/>
    </row>
    <row r="148" spans="1:9">
      <c r="A148" s="4" t="s">
        <v>213</v>
      </c>
      <c r="B148" s="26">
        <v>0</v>
      </c>
      <c r="C148" s="26">
        <v>1</v>
      </c>
      <c r="D148" s="26">
        <v>0</v>
      </c>
      <c r="E148" s="26">
        <v>0</v>
      </c>
      <c r="F148" s="26">
        <v>0</v>
      </c>
      <c r="G148" s="17"/>
    </row>
    <row r="149" spans="1:9">
      <c r="A149" s="4" t="s">
        <v>214</v>
      </c>
      <c r="B149" s="26">
        <v>0</v>
      </c>
      <c r="C149" s="26">
        <v>1</v>
      </c>
      <c r="D149" s="26">
        <v>0</v>
      </c>
      <c r="E149" s="26">
        <v>0</v>
      </c>
      <c r="F149" s="26">
        <v>0</v>
      </c>
      <c r="G149" s="17"/>
    </row>
    <row r="150" spans="1:9">
      <c r="A150" s="4" t="s">
        <v>215</v>
      </c>
      <c r="B150" s="26">
        <v>0</v>
      </c>
      <c r="C150" s="26">
        <v>1</v>
      </c>
      <c r="D150" s="26">
        <v>0</v>
      </c>
      <c r="E150" s="26">
        <v>0</v>
      </c>
      <c r="F150" s="26">
        <v>0</v>
      </c>
      <c r="G150" s="17"/>
    </row>
    <row r="152" spans="1:9" ht="21" customHeight="1">
      <c r="A152" s="1" t="s">
        <v>216</v>
      </c>
    </row>
    <row r="153" spans="1:9">
      <c r="A153" s="3" t="s">
        <v>217</v>
      </c>
    </row>
    <row r="155" spans="1:9">
      <c r="B155" s="15" t="s">
        <v>154</v>
      </c>
      <c r="C155" s="15" t="s">
        <v>155</v>
      </c>
      <c r="D155" s="15" t="s">
        <v>156</v>
      </c>
      <c r="E155" s="15" t="s">
        <v>157</v>
      </c>
      <c r="F155" s="15" t="s">
        <v>158</v>
      </c>
      <c r="G155" s="15" t="s">
        <v>159</v>
      </c>
      <c r="H155" s="15" t="s">
        <v>160</v>
      </c>
    </row>
    <row r="156" spans="1:9">
      <c r="A156" s="4" t="s">
        <v>218</v>
      </c>
      <c r="B156" s="21">
        <v>1.008</v>
      </c>
      <c r="C156" s="21">
        <v>1.012</v>
      </c>
      <c r="D156" s="21">
        <v>1.015</v>
      </c>
      <c r="E156" s="21">
        <v>1.022</v>
      </c>
      <c r="F156" s="21">
        <v>1.032</v>
      </c>
      <c r="G156" s="21">
        <v>1.047</v>
      </c>
      <c r="H156" s="21">
        <v>1.12</v>
      </c>
      <c r="I156" s="17"/>
    </row>
    <row r="158" spans="1:9" ht="21" customHeight="1">
      <c r="A158" s="1" t="s">
        <v>219</v>
      </c>
    </row>
    <row r="159" spans="1:9">
      <c r="A159" s="3" t="s">
        <v>220</v>
      </c>
    </row>
    <row r="161" spans="1:4">
      <c r="B161" s="15" t="s">
        <v>221</v>
      </c>
      <c r="C161" s="15" t="s">
        <v>222</v>
      </c>
    </row>
    <row r="162" spans="1:4">
      <c r="A162" s="4" t="s">
        <v>185</v>
      </c>
      <c r="B162" s="21">
        <v>0.794257854031774</v>
      </c>
      <c r="C162" s="21">
        <v>0.416718008410327</v>
      </c>
      <c r="D162" s="17"/>
    </row>
    <row r="163" spans="1:4">
      <c r="A163" s="4" t="s">
        <v>186</v>
      </c>
      <c r="B163" s="21">
        <v>0.334771983210092</v>
      </c>
      <c r="C163" s="21">
        <v>0.267897323803788</v>
      </c>
      <c r="D163" s="17"/>
    </row>
    <row r="164" spans="1:4">
      <c r="A164" s="4" t="s">
        <v>223</v>
      </c>
      <c r="B164" s="24"/>
      <c r="C164" s="21">
        <v>0.255154226812037</v>
      </c>
      <c r="D164" s="17"/>
    </row>
    <row r="165" spans="1:4">
      <c r="A165" s="4" t="s">
        <v>187</v>
      </c>
      <c r="B165" s="21">
        <v>0.779470424693551</v>
      </c>
      <c r="C165" s="21">
        <v>0.374267775739429</v>
      </c>
      <c r="D165" s="17"/>
    </row>
    <row r="166" spans="1:4">
      <c r="A166" s="4" t="s">
        <v>188</v>
      </c>
      <c r="B166" s="21">
        <v>0.884520089626729</v>
      </c>
      <c r="C166" s="21">
        <v>0.564030857665435</v>
      </c>
      <c r="D166" s="17"/>
    </row>
    <row r="167" spans="1:4">
      <c r="A167" s="4" t="s">
        <v>224</v>
      </c>
      <c r="B167" s="24"/>
      <c r="C167" s="21">
        <v>0.293281705020192</v>
      </c>
      <c r="D167" s="17"/>
    </row>
    <row r="168" spans="1:4">
      <c r="A168" s="4" t="s">
        <v>189</v>
      </c>
      <c r="B168" s="21">
        <v>0.851789357091814</v>
      </c>
      <c r="C168" s="21">
        <v>0.493039953265982</v>
      </c>
      <c r="D168" s="17"/>
    </row>
    <row r="169" spans="1:4">
      <c r="A169" s="4" t="s">
        <v>190</v>
      </c>
      <c r="B169" s="21">
        <v>0.851789357091814</v>
      </c>
      <c r="C169" s="21">
        <v>0.493039953265982</v>
      </c>
      <c r="D169" s="17"/>
    </row>
    <row r="170" spans="1:4">
      <c r="A170" s="4" t="s">
        <v>210</v>
      </c>
      <c r="B170" s="21">
        <v>0.655464373660653</v>
      </c>
      <c r="C170" s="21">
        <v>0.425889095098986</v>
      </c>
      <c r="D170" s="17"/>
    </row>
    <row r="171" spans="1:4">
      <c r="A171" s="4" t="s">
        <v>191</v>
      </c>
      <c r="B171" s="21">
        <v>0.794257854031774</v>
      </c>
      <c r="C171" s="21">
        <v>0.416718008410327</v>
      </c>
      <c r="D171" s="17"/>
    </row>
    <row r="172" spans="1:4">
      <c r="A172" s="4" t="s">
        <v>192</v>
      </c>
      <c r="B172" s="21">
        <v>0.779470424693551</v>
      </c>
      <c r="C172" s="21">
        <v>0.374267775739429</v>
      </c>
      <c r="D172" s="17"/>
    </row>
    <row r="173" spans="1:4">
      <c r="A173" s="4" t="s">
        <v>193</v>
      </c>
      <c r="B173" s="21">
        <v>0.816400252465033</v>
      </c>
      <c r="C173" s="21">
        <v>0.549115329495233</v>
      </c>
      <c r="D173" s="17"/>
    </row>
    <row r="174" spans="1:4">
      <c r="A174" s="4" t="s">
        <v>194</v>
      </c>
      <c r="B174" s="21">
        <v>0.773445388649419</v>
      </c>
      <c r="C174" s="21">
        <v>0.593579017037057</v>
      </c>
      <c r="D174" s="17"/>
    </row>
    <row r="175" spans="1:4">
      <c r="A175" s="4" t="s">
        <v>211</v>
      </c>
      <c r="B175" s="21">
        <v>0.859653356495699</v>
      </c>
      <c r="C175" s="21">
        <v>0.710684080885815</v>
      </c>
      <c r="D175" s="17"/>
    </row>
    <row r="176" spans="1:4">
      <c r="A176" s="4" t="s">
        <v>225</v>
      </c>
      <c r="B176" s="21">
        <v>1</v>
      </c>
      <c r="C176" s="21">
        <v>1</v>
      </c>
      <c r="D176" s="17"/>
    </row>
    <row r="177" spans="1:9">
      <c r="A177" s="4" t="s">
        <v>226</v>
      </c>
      <c r="B177" s="21">
        <v>0.914466666666667</v>
      </c>
      <c r="C177" s="21">
        <v>0.47319672151421</v>
      </c>
      <c r="D177" s="17"/>
    </row>
    <row r="178" spans="1:9">
      <c r="A178" s="4" t="s">
        <v>227</v>
      </c>
      <c r="B178" s="21">
        <v>1</v>
      </c>
      <c r="C178" s="21">
        <v>0.259418475174872</v>
      </c>
      <c r="D178" s="17"/>
    </row>
    <row r="179" spans="1:9">
      <c r="A179" s="4" t="s">
        <v>228</v>
      </c>
      <c r="B179" s="21">
        <v>0.5582</v>
      </c>
      <c r="C179" s="21">
        <v>0.5538783564243</v>
      </c>
      <c r="D179" s="17"/>
    </row>
    <row r="180" spans="1:9">
      <c r="A180" s="4" t="s">
        <v>229</v>
      </c>
      <c r="B180" s="21">
        <v>0.899348665681786</v>
      </c>
      <c r="C180" s="21">
        <v>0.481784526698873</v>
      </c>
      <c r="D180" s="17"/>
    </row>
    <row r="182" spans="1:9" ht="21" customHeight="1">
      <c r="A182" s="1" t="s">
        <v>230</v>
      </c>
    </row>
    <row r="183" spans="1:9">
      <c r="A183" s="3" t="s">
        <v>231</v>
      </c>
    </row>
    <row r="184" spans="1:9">
      <c r="A184" s="3" t="s">
        <v>232</v>
      </c>
    </row>
    <row r="185" spans="1:9">
      <c r="A185" s="3" t="s">
        <v>233</v>
      </c>
    </row>
    <row r="187" spans="1:9">
      <c r="B187" s="15" t="s">
        <v>234</v>
      </c>
      <c r="C187" s="15" t="s">
        <v>235</v>
      </c>
      <c r="D187" s="15" t="s">
        <v>236</v>
      </c>
      <c r="E187" s="15" t="s">
        <v>237</v>
      </c>
      <c r="F187" s="15" t="s">
        <v>238</v>
      </c>
      <c r="G187" s="15" t="s">
        <v>239</v>
      </c>
      <c r="H187" s="15" t="s">
        <v>240</v>
      </c>
    </row>
    <row r="188" spans="1:9">
      <c r="A188" s="28" t="s">
        <v>241</v>
      </c>
      <c r="B188" s="18"/>
      <c r="C188" s="18"/>
      <c r="D188" s="18"/>
      <c r="E188" s="18"/>
      <c r="F188" s="18"/>
      <c r="G188" s="18"/>
      <c r="H188" s="18"/>
      <c r="I188" s="17"/>
    </row>
    <row r="189" spans="1:9">
      <c r="A189" s="4" t="s">
        <v>185</v>
      </c>
      <c r="B189" s="20">
        <v>6517402.77840113</v>
      </c>
      <c r="C189" s="24"/>
      <c r="D189" s="24"/>
      <c r="E189" s="20">
        <v>1993008.70430414</v>
      </c>
      <c r="F189" s="24"/>
      <c r="G189" s="24"/>
      <c r="H189" s="24"/>
      <c r="I189" s="17"/>
    </row>
    <row r="190" spans="1:9">
      <c r="A190" s="4" t="s">
        <v>242</v>
      </c>
      <c r="B190" s="20">
        <v>86070.8488312939</v>
      </c>
      <c r="C190" s="24"/>
      <c r="D190" s="24"/>
      <c r="E190" s="20">
        <v>23558.983637358</v>
      </c>
      <c r="F190" s="24"/>
      <c r="G190" s="24"/>
      <c r="H190" s="24"/>
      <c r="I190" s="17"/>
    </row>
    <row r="191" spans="1:9">
      <c r="A191" s="4" t="s">
        <v>243</v>
      </c>
      <c r="B191" s="20">
        <v>116722.361294782</v>
      </c>
      <c r="C191" s="24"/>
      <c r="D191" s="24"/>
      <c r="E191" s="20">
        <v>29079.4272990479</v>
      </c>
      <c r="F191" s="24"/>
      <c r="G191" s="24"/>
      <c r="H191" s="24"/>
      <c r="I191" s="17"/>
    </row>
    <row r="192" spans="1:9">
      <c r="A192" s="28" t="s">
        <v>244</v>
      </c>
      <c r="B192" s="18"/>
      <c r="C192" s="18"/>
      <c r="D192" s="18"/>
      <c r="E192" s="18"/>
      <c r="F192" s="18"/>
      <c r="G192" s="18"/>
      <c r="H192" s="18"/>
      <c r="I192" s="17"/>
    </row>
    <row r="193" spans="1:9">
      <c r="A193" s="4" t="s">
        <v>186</v>
      </c>
      <c r="B193" s="20">
        <v>356855.178455545</v>
      </c>
      <c r="C193" s="20">
        <v>346766.826733581</v>
      </c>
      <c r="D193" s="24"/>
      <c r="E193" s="20">
        <v>129005.521527062</v>
      </c>
      <c r="F193" s="24"/>
      <c r="G193" s="24"/>
      <c r="H193" s="24"/>
      <c r="I193" s="17"/>
    </row>
    <row r="194" spans="1:9">
      <c r="A194" s="4" t="s">
        <v>245</v>
      </c>
      <c r="B194" s="20">
        <v>1377.2478944651</v>
      </c>
      <c r="C194" s="20">
        <v>292.828244292791</v>
      </c>
      <c r="D194" s="24"/>
      <c r="E194" s="20">
        <v>265.192215429018</v>
      </c>
      <c r="F194" s="24"/>
      <c r="G194" s="24"/>
      <c r="H194" s="24"/>
      <c r="I194" s="17"/>
    </row>
    <row r="195" spans="1:9">
      <c r="A195" s="4" t="s">
        <v>246</v>
      </c>
      <c r="B195" s="20">
        <v>3853.44377551048</v>
      </c>
      <c r="C195" s="20">
        <v>6370.73814545636</v>
      </c>
      <c r="D195" s="24"/>
      <c r="E195" s="20">
        <v>1540.10624528899</v>
      </c>
      <c r="F195" s="24"/>
      <c r="G195" s="24"/>
      <c r="H195" s="24"/>
      <c r="I195" s="17"/>
    </row>
    <row r="196" spans="1:9">
      <c r="A196" s="28" t="s">
        <v>247</v>
      </c>
      <c r="B196" s="18"/>
      <c r="C196" s="18"/>
      <c r="D196" s="18"/>
      <c r="E196" s="18"/>
      <c r="F196" s="18"/>
      <c r="G196" s="18"/>
      <c r="H196" s="18"/>
      <c r="I196" s="17"/>
    </row>
    <row r="197" spans="1:9">
      <c r="A197" s="4" t="s">
        <v>223</v>
      </c>
      <c r="B197" s="20">
        <v>25367.4685058323</v>
      </c>
      <c r="C197" s="24"/>
      <c r="D197" s="24"/>
      <c r="E197" s="20">
        <v>7244.31266770699</v>
      </c>
      <c r="F197" s="24"/>
      <c r="G197" s="24"/>
      <c r="H197" s="24"/>
      <c r="I197" s="17"/>
    </row>
    <row r="198" spans="1:9">
      <c r="A198" s="4" t="s">
        <v>248</v>
      </c>
      <c r="B198" s="20">
        <v>0</v>
      </c>
      <c r="C198" s="24"/>
      <c r="D198" s="24"/>
      <c r="E198" s="20">
        <v>0</v>
      </c>
      <c r="F198" s="24"/>
      <c r="G198" s="24"/>
      <c r="H198" s="24"/>
      <c r="I198" s="17"/>
    </row>
    <row r="199" spans="1:9">
      <c r="A199" s="4" t="s">
        <v>249</v>
      </c>
      <c r="B199" s="20">
        <v>0</v>
      </c>
      <c r="C199" s="24"/>
      <c r="D199" s="24"/>
      <c r="E199" s="20">
        <v>0</v>
      </c>
      <c r="F199" s="24"/>
      <c r="G199" s="24"/>
      <c r="H199" s="24"/>
      <c r="I199" s="17"/>
    </row>
    <row r="200" spans="1:9">
      <c r="A200" s="28" t="s">
        <v>250</v>
      </c>
      <c r="B200" s="18"/>
      <c r="C200" s="18"/>
      <c r="D200" s="18"/>
      <c r="E200" s="18"/>
      <c r="F200" s="18"/>
      <c r="G200" s="18"/>
      <c r="H200" s="18"/>
      <c r="I200" s="17"/>
    </row>
    <row r="201" spans="1:9">
      <c r="A201" s="4" t="s">
        <v>187</v>
      </c>
      <c r="B201" s="20">
        <v>1421791.4016957</v>
      </c>
      <c r="C201" s="24"/>
      <c r="D201" s="24"/>
      <c r="E201" s="20">
        <v>106001.748939848</v>
      </c>
      <c r="F201" s="24"/>
      <c r="G201" s="24"/>
      <c r="H201" s="24"/>
      <c r="I201" s="17"/>
    </row>
    <row r="202" spans="1:9">
      <c r="A202" s="4" t="s">
        <v>251</v>
      </c>
      <c r="B202" s="20">
        <v>3456.0821706477</v>
      </c>
      <c r="C202" s="24"/>
      <c r="D202" s="24"/>
      <c r="E202" s="20">
        <v>221.016886047664</v>
      </c>
      <c r="F202" s="24"/>
      <c r="G202" s="24"/>
      <c r="H202" s="24"/>
      <c r="I202" s="17"/>
    </row>
    <row r="203" spans="1:9">
      <c r="A203" s="4" t="s">
        <v>252</v>
      </c>
      <c r="B203" s="20">
        <v>10574.3843742109</v>
      </c>
      <c r="C203" s="24"/>
      <c r="D203" s="24"/>
      <c r="E203" s="20">
        <v>503.809113658778</v>
      </c>
      <c r="F203" s="24"/>
      <c r="G203" s="24"/>
      <c r="H203" s="24"/>
      <c r="I203" s="17"/>
    </row>
    <row r="204" spans="1:9">
      <c r="A204" s="28" t="s">
        <v>253</v>
      </c>
      <c r="B204" s="18"/>
      <c r="C204" s="18"/>
      <c r="D204" s="18"/>
      <c r="E204" s="18"/>
      <c r="F204" s="18"/>
      <c r="G204" s="18"/>
      <c r="H204" s="18"/>
      <c r="I204" s="17"/>
    </row>
    <row r="205" spans="1:9">
      <c r="A205" s="4" t="s">
        <v>188</v>
      </c>
      <c r="B205" s="20">
        <v>455224.687914893</v>
      </c>
      <c r="C205" s="20">
        <v>296358.200086602</v>
      </c>
      <c r="D205" s="24"/>
      <c r="E205" s="20">
        <v>28619.5608850682</v>
      </c>
      <c r="F205" s="24"/>
      <c r="G205" s="24"/>
      <c r="H205" s="24"/>
      <c r="I205" s="17"/>
    </row>
    <row r="206" spans="1:9">
      <c r="A206" s="4" t="s">
        <v>254</v>
      </c>
      <c r="B206" s="20">
        <v>394.313343833812</v>
      </c>
      <c r="C206" s="20">
        <v>202.279992674774</v>
      </c>
      <c r="D206" s="24"/>
      <c r="E206" s="20">
        <v>6.52112005153324</v>
      </c>
      <c r="F206" s="24"/>
      <c r="G206" s="24"/>
      <c r="H206" s="24"/>
      <c r="I206" s="17"/>
    </row>
    <row r="207" spans="1:9">
      <c r="A207" s="4" t="s">
        <v>255</v>
      </c>
      <c r="B207" s="20">
        <v>1461.92006435187</v>
      </c>
      <c r="C207" s="20">
        <v>605.948273309681</v>
      </c>
      <c r="D207" s="24"/>
      <c r="E207" s="20">
        <v>75.1681795187487</v>
      </c>
      <c r="F207" s="24"/>
      <c r="G207" s="24"/>
      <c r="H207" s="24"/>
      <c r="I207" s="17"/>
    </row>
    <row r="208" spans="1:9">
      <c r="A208" s="28" t="s">
        <v>256</v>
      </c>
      <c r="B208" s="18"/>
      <c r="C208" s="18"/>
      <c r="D208" s="18"/>
      <c r="E208" s="18"/>
      <c r="F208" s="18"/>
      <c r="G208" s="18"/>
      <c r="H208" s="18"/>
      <c r="I208" s="17"/>
    </row>
    <row r="209" spans="1:9">
      <c r="A209" s="4" t="s">
        <v>224</v>
      </c>
      <c r="B209" s="20">
        <v>21529.1062679795</v>
      </c>
      <c r="C209" s="24"/>
      <c r="D209" s="24"/>
      <c r="E209" s="20">
        <v>1789.13281063169</v>
      </c>
      <c r="F209" s="24"/>
      <c r="G209" s="24"/>
      <c r="H209" s="24"/>
      <c r="I209" s="17"/>
    </row>
    <row r="210" spans="1:9">
      <c r="A210" s="4" t="s">
        <v>257</v>
      </c>
      <c r="B210" s="20">
        <v>0</v>
      </c>
      <c r="C210" s="24"/>
      <c r="D210" s="24"/>
      <c r="E210" s="20">
        <v>0</v>
      </c>
      <c r="F210" s="24"/>
      <c r="G210" s="24"/>
      <c r="H210" s="24"/>
      <c r="I210" s="17"/>
    </row>
    <row r="211" spans="1:9">
      <c r="A211" s="4" t="s">
        <v>258</v>
      </c>
      <c r="B211" s="20">
        <v>0</v>
      </c>
      <c r="C211" s="24"/>
      <c r="D211" s="24"/>
      <c r="E211" s="20">
        <v>0</v>
      </c>
      <c r="F211" s="24"/>
      <c r="G211" s="24"/>
      <c r="H211" s="24"/>
      <c r="I211" s="17"/>
    </row>
    <row r="212" spans="1:9">
      <c r="A212" s="28" t="s">
        <v>259</v>
      </c>
      <c r="B212" s="18"/>
      <c r="C212" s="18"/>
      <c r="D212" s="18"/>
      <c r="E212" s="18"/>
      <c r="F212" s="18"/>
      <c r="G212" s="18"/>
      <c r="H212" s="18"/>
      <c r="I212" s="17"/>
    </row>
    <row r="213" spans="1:9">
      <c r="A213" s="4" t="s">
        <v>189</v>
      </c>
      <c r="B213" s="20">
        <v>0.000828286168025805</v>
      </c>
      <c r="C213" s="20">
        <v>0.000171713831974195</v>
      </c>
      <c r="D213" s="24"/>
      <c r="E213" s="20">
        <v>9.55907124275805e-06</v>
      </c>
      <c r="F213" s="24"/>
      <c r="G213" s="24"/>
      <c r="H213" s="24"/>
      <c r="I213" s="17"/>
    </row>
    <row r="214" spans="1:9">
      <c r="A214" s="4" t="s">
        <v>260</v>
      </c>
      <c r="B214" s="20">
        <v>0</v>
      </c>
      <c r="C214" s="20">
        <v>0</v>
      </c>
      <c r="D214" s="24"/>
      <c r="E214" s="20">
        <v>0</v>
      </c>
      <c r="F214" s="24"/>
      <c r="G214" s="24"/>
      <c r="H214" s="24"/>
      <c r="I214" s="17"/>
    </row>
    <row r="215" spans="1:9">
      <c r="A215" s="4" t="s">
        <v>261</v>
      </c>
      <c r="B215" s="20">
        <v>0</v>
      </c>
      <c r="C215" s="20">
        <v>0</v>
      </c>
      <c r="D215" s="24"/>
      <c r="E215" s="20">
        <v>0</v>
      </c>
      <c r="F215" s="24"/>
      <c r="G215" s="24"/>
      <c r="H215" s="24"/>
      <c r="I215" s="17"/>
    </row>
    <row r="216" spans="1:9">
      <c r="A216" s="28" t="s">
        <v>262</v>
      </c>
      <c r="B216" s="18"/>
      <c r="C216" s="18"/>
      <c r="D216" s="18"/>
      <c r="E216" s="18"/>
      <c r="F216" s="18"/>
      <c r="G216" s="18"/>
      <c r="H216" s="18"/>
      <c r="I216" s="17"/>
    </row>
    <row r="217" spans="1:9">
      <c r="A217" s="4" t="s">
        <v>190</v>
      </c>
      <c r="B217" s="20">
        <v>0</v>
      </c>
      <c r="C217" s="20">
        <v>0</v>
      </c>
      <c r="D217" s="24"/>
      <c r="E217" s="20">
        <v>0</v>
      </c>
      <c r="F217" s="24"/>
      <c r="G217" s="24"/>
      <c r="H217" s="24"/>
      <c r="I217" s="17"/>
    </row>
    <row r="218" spans="1:9">
      <c r="A218" s="28" t="s">
        <v>263</v>
      </c>
      <c r="B218" s="18"/>
      <c r="C218" s="18"/>
      <c r="D218" s="18"/>
      <c r="E218" s="18"/>
      <c r="F218" s="18"/>
      <c r="G218" s="18"/>
      <c r="H218" s="18"/>
      <c r="I218" s="17"/>
    </row>
    <row r="219" spans="1:9">
      <c r="A219" s="4" t="s">
        <v>210</v>
      </c>
      <c r="B219" s="20">
        <v>0.000819098446147165</v>
      </c>
      <c r="C219" s="20">
        <v>0.000180901553852835</v>
      </c>
      <c r="D219" s="24"/>
      <c r="E219" s="20">
        <v>5.82690364119954e-06</v>
      </c>
      <c r="F219" s="24"/>
      <c r="G219" s="24"/>
      <c r="H219" s="24"/>
      <c r="I219" s="17"/>
    </row>
    <row r="220" spans="1:9">
      <c r="A220" s="28" t="s">
        <v>264</v>
      </c>
      <c r="B220" s="18"/>
      <c r="C220" s="18"/>
      <c r="D220" s="18"/>
      <c r="E220" s="18"/>
      <c r="F220" s="18"/>
      <c r="G220" s="18"/>
      <c r="H220" s="18"/>
      <c r="I220" s="17"/>
    </row>
    <row r="221" spans="1:9">
      <c r="A221" s="4" t="s">
        <v>191</v>
      </c>
      <c r="B221" s="20">
        <v>0</v>
      </c>
      <c r="C221" s="20">
        <v>0</v>
      </c>
      <c r="D221" s="20">
        <v>0</v>
      </c>
      <c r="E221" s="20">
        <v>0</v>
      </c>
      <c r="F221" s="24"/>
      <c r="G221" s="24"/>
      <c r="H221" s="24"/>
      <c r="I221" s="17"/>
    </row>
    <row r="222" spans="1:9">
      <c r="A222" s="4" t="s">
        <v>265</v>
      </c>
      <c r="B222" s="20">
        <v>0</v>
      </c>
      <c r="C222" s="20">
        <v>0</v>
      </c>
      <c r="D222" s="20">
        <v>0</v>
      </c>
      <c r="E222" s="20">
        <v>0</v>
      </c>
      <c r="F222" s="24"/>
      <c r="G222" s="24"/>
      <c r="H222" s="24"/>
      <c r="I222" s="17"/>
    </row>
    <row r="223" spans="1:9">
      <c r="A223" s="4" t="s">
        <v>266</v>
      </c>
      <c r="B223" s="20">
        <v>0</v>
      </c>
      <c r="C223" s="20">
        <v>0</v>
      </c>
      <c r="D223" s="20">
        <v>0</v>
      </c>
      <c r="E223" s="20">
        <v>0</v>
      </c>
      <c r="F223" s="24"/>
      <c r="G223" s="24"/>
      <c r="H223" s="24"/>
      <c r="I223" s="17"/>
    </row>
    <row r="224" spans="1:9">
      <c r="A224" s="28" t="s">
        <v>267</v>
      </c>
      <c r="B224" s="18"/>
      <c r="C224" s="18"/>
      <c r="D224" s="18"/>
      <c r="E224" s="18"/>
      <c r="F224" s="18"/>
      <c r="G224" s="18"/>
      <c r="H224" s="18"/>
      <c r="I224" s="17"/>
    </row>
    <row r="225" spans="1:9">
      <c r="A225" s="4" t="s">
        <v>192</v>
      </c>
      <c r="B225" s="20">
        <v>59317.4864881473</v>
      </c>
      <c r="C225" s="20">
        <v>139982.659227595</v>
      </c>
      <c r="D225" s="20">
        <v>140049.240856865</v>
      </c>
      <c r="E225" s="20">
        <v>4027.10229347231</v>
      </c>
      <c r="F225" s="24"/>
      <c r="G225" s="24"/>
      <c r="H225" s="24"/>
      <c r="I225" s="17"/>
    </row>
    <row r="226" spans="1:9">
      <c r="A226" s="4" t="s">
        <v>268</v>
      </c>
      <c r="B226" s="20">
        <v>0</v>
      </c>
      <c r="C226" s="20">
        <v>0</v>
      </c>
      <c r="D226" s="20">
        <v>0</v>
      </c>
      <c r="E226" s="20">
        <v>0</v>
      </c>
      <c r="F226" s="24"/>
      <c r="G226" s="24"/>
      <c r="H226" s="24"/>
      <c r="I226" s="17"/>
    </row>
    <row r="227" spans="1:9">
      <c r="A227" s="4" t="s">
        <v>269</v>
      </c>
      <c r="B227" s="20">
        <v>216.165153888021</v>
      </c>
      <c r="C227" s="20">
        <v>560.44118317691</v>
      </c>
      <c r="D227" s="20">
        <v>587.557520521267</v>
      </c>
      <c r="E227" s="20">
        <v>15.6853158014297</v>
      </c>
      <c r="F227" s="24"/>
      <c r="G227" s="24"/>
      <c r="H227" s="24"/>
      <c r="I227" s="17"/>
    </row>
    <row r="228" spans="1:9">
      <c r="A228" s="28" t="s">
        <v>270</v>
      </c>
      <c r="B228" s="18"/>
      <c r="C228" s="18"/>
      <c r="D228" s="18"/>
      <c r="E228" s="18"/>
      <c r="F228" s="18"/>
      <c r="G228" s="18"/>
      <c r="H228" s="18"/>
      <c r="I228" s="17"/>
    </row>
    <row r="229" spans="1:9">
      <c r="A229" s="4" t="s">
        <v>193</v>
      </c>
      <c r="B229" s="20">
        <v>367062.81644611</v>
      </c>
      <c r="C229" s="20">
        <v>1273419.88190182</v>
      </c>
      <c r="D229" s="20">
        <v>1396155.00863892</v>
      </c>
      <c r="E229" s="20">
        <v>13774.0057325</v>
      </c>
      <c r="F229" s="20">
        <v>1554534.84833621</v>
      </c>
      <c r="G229" s="20">
        <v>54627.3397260274</v>
      </c>
      <c r="H229" s="20">
        <v>269728.987</v>
      </c>
      <c r="I229" s="17"/>
    </row>
    <row r="230" spans="1:9">
      <c r="A230" s="4" t="s">
        <v>271</v>
      </c>
      <c r="B230" s="20">
        <v>754.784344658195</v>
      </c>
      <c r="C230" s="20">
        <v>2281.14194076348</v>
      </c>
      <c r="D230" s="20">
        <v>3369.72345480323</v>
      </c>
      <c r="E230" s="20">
        <v>26.084480206133</v>
      </c>
      <c r="F230" s="20">
        <v>2464</v>
      </c>
      <c r="G230" s="20">
        <v>0</v>
      </c>
      <c r="H230" s="20">
        <v>29.8413</v>
      </c>
      <c r="I230" s="17"/>
    </row>
    <row r="231" spans="1:9">
      <c r="A231" s="4" t="s">
        <v>272</v>
      </c>
      <c r="B231" s="20">
        <v>17083.6995477699</v>
      </c>
      <c r="C231" s="20">
        <v>54872.2929493709</v>
      </c>
      <c r="D231" s="20">
        <v>64184.7968668162</v>
      </c>
      <c r="E231" s="20">
        <v>392.97154076132</v>
      </c>
      <c r="F231" s="20">
        <v>39818</v>
      </c>
      <c r="G231" s="20">
        <v>803.224657534247</v>
      </c>
      <c r="H231" s="20">
        <v>3896.31656</v>
      </c>
      <c r="I231" s="17"/>
    </row>
    <row r="232" spans="1:9">
      <c r="A232" s="28" t="s">
        <v>273</v>
      </c>
      <c r="B232" s="18"/>
      <c r="C232" s="18"/>
      <c r="D232" s="18"/>
      <c r="E232" s="18"/>
      <c r="F232" s="18"/>
      <c r="G232" s="18"/>
      <c r="H232" s="18"/>
      <c r="I232" s="17"/>
    </row>
    <row r="233" spans="1:9">
      <c r="A233" s="4" t="s">
        <v>194</v>
      </c>
      <c r="B233" s="20">
        <v>27717.3470127033</v>
      </c>
      <c r="C233" s="20">
        <v>96543.0666648921</v>
      </c>
      <c r="D233" s="20">
        <v>118226.419310681</v>
      </c>
      <c r="E233" s="20">
        <v>329.004582425259</v>
      </c>
      <c r="F233" s="20">
        <v>133400</v>
      </c>
      <c r="G233" s="20">
        <v>2355.64931506849</v>
      </c>
      <c r="H233" s="20">
        <v>20404.147</v>
      </c>
      <c r="I233" s="17"/>
    </row>
    <row r="234" spans="1:9">
      <c r="A234" s="4" t="s">
        <v>274</v>
      </c>
      <c r="B234" s="20">
        <v>3131.6693889013</v>
      </c>
      <c r="C234" s="20">
        <v>11218.6406466306</v>
      </c>
      <c r="D234" s="20">
        <v>9521.56118154262</v>
      </c>
      <c r="E234" s="20">
        <v>13.0422401030665</v>
      </c>
      <c r="F234" s="20">
        <v>2949</v>
      </c>
      <c r="G234" s="20">
        <v>0</v>
      </c>
      <c r="H234" s="20">
        <v>313.6677</v>
      </c>
      <c r="I234" s="17"/>
    </row>
    <row r="235" spans="1:9">
      <c r="A235" s="28" t="s">
        <v>275</v>
      </c>
      <c r="B235" s="18"/>
      <c r="C235" s="18"/>
      <c r="D235" s="18"/>
      <c r="E235" s="18"/>
      <c r="F235" s="18"/>
      <c r="G235" s="18"/>
      <c r="H235" s="18"/>
      <c r="I235" s="17"/>
    </row>
    <row r="236" spans="1:9">
      <c r="A236" s="4" t="s">
        <v>211</v>
      </c>
      <c r="B236" s="20">
        <v>589983.800838026</v>
      </c>
      <c r="C236" s="20">
        <v>1946352.11195576</v>
      </c>
      <c r="D236" s="20">
        <v>2735261.34052445</v>
      </c>
      <c r="E236" s="20">
        <v>1999.82714794385</v>
      </c>
      <c r="F236" s="20">
        <v>2107706</v>
      </c>
      <c r="G236" s="20">
        <v>34345.5616438356</v>
      </c>
      <c r="H236" s="20">
        <v>545550.716</v>
      </c>
      <c r="I236" s="17"/>
    </row>
    <row r="237" spans="1:9">
      <c r="A237" s="4" t="s">
        <v>276</v>
      </c>
      <c r="B237" s="20">
        <v>9350.67749347125</v>
      </c>
      <c r="C237" s="20">
        <v>30201.3872171241</v>
      </c>
      <c r="D237" s="20">
        <v>44495.9539752762</v>
      </c>
      <c r="E237" s="20">
        <v>30.4318935738218</v>
      </c>
      <c r="F237" s="20">
        <v>12342</v>
      </c>
      <c r="G237" s="20">
        <v>0</v>
      </c>
      <c r="H237" s="20">
        <v>0</v>
      </c>
      <c r="I237" s="17"/>
    </row>
    <row r="238" spans="1:9">
      <c r="A238" s="28" t="s">
        <v>277</v>
      </c>
      <c r="B238" s="18"/>
      <c r="C238" s="18"/>
      <c r="D238" s="18"/>
      <c r="E238" s="18"/>
      <c r="F238" s="18"/>
      <c r="G238" s="18"/>
      <c r="H238" s="18"/>
      <c r="I238" s="17"/>
    </row>
    <row r="239" spans="1:9">
      <c r="A239" s="4" t="s">
        <v>225</v>
      </c>
      <c r="B239" s="20">
        <v>23772.6967050405</v>
      </c>
      <c r="C239" s="24"/>
      <c r="D239" s="24"/>
      <c r="E239" s="20">
        <v>399.156659397932</v>
      </c>
      <c r="F239" s="24"/>
      <c r="G239" s="24"/>
      <c r="H239" s="24"/>
      <c r="I239" s="17"/>
    </row>
    <row r="240" spans="1:9">
      <c r="A240" s="4" t="s">
        <v>278</v>
      </c>
      <c r="B240" s="20">
        <v>158.267466156969</v>
      </c>
      <c r="C240" s="24"/>
      <c r="D240" s="24"/>
      <c r="E240" s="20">
        <v>39.1267203091994</v>
      </c>
      <c r="F240" s="24"/>
      <c r="G240" s="24"/>
      <c r="H240" s="24"/>
      <c r="I240" s="17"/>
    </row>
    <row r="241" spans="1:9">
      <c r="A241" s="4" t="s">
        <v>279</v>
      </c>
      <c r="B241" s="20">
        <v>193.385499598559</v>
      </c>
      <c r="C241" s="24"/>
      <c r="D241" s="24"/>
      <c r="E241" s="20">
        <v>60.8637871476436</v>
      </c>
      <c r="F241" s="24"/>
      <c r="G241" s="24"/>
      <c r="H241" s="24"/>
      <c r="I241" s="17"/>
    </row>
    <row r="242" spans="1:9">
      <c r="A242" s="28" t="s">
        <v>280</v>
      </c>
      <c r="B242" s="18"/>
      <c r="C242" s="18"/>
      <c r="D242" s="18"/>
      <c r="E242" s="18"/>
      <c r="F242" s="18"/>
      <c r="G242" s="18"/>
      <c r="H242" s="18"/>
      <c r="I242" s="17"/>
    </row>
    <row r="243" spans="1:9">
      <c r="A243" s="4" t="s">
        <v>226</v>
      </c>
      <c r="B243" s="20">
        <v>46733.533440628</v>
      </c>
      <c r="C243" s="24"/>
      <c r="D243" s="24"/>
      <c r="E243" s="20">
        <v>229.108726011278</v>
      </c>
      <c r="F243" s="24"/>
      <c r="G243" s="24"/>
      <c r="H243" s="24"/>
      <c r="I243" s="17"/>
    </row>
    <row r="244" spans="1:9">
      <c r="A244" s="4" t="s">
        <v>281</v>
      </c>
      <c r="B244" s="20">
        <v>0</v>
      </c>
      <c r="C244" s="24"/>
      <c r="D244" s="24"/>
      <c r="E244" s="20">
        <v>0</v>
      </c>
      <c r="F244" s="24"/>
      <c r="G244" s="24"/>
      <c r="H244" s="24"/>
      <c r="I244" s="17"/>
    </row>
    <row r="245" spans="1:9">
      <c r="A245" s="4" t="s">
        <v>282</v>
      </c>
      <c r="B245" s="20">
        <v>0</v>
      </c>
      <c r="C245" s="24"/>
      <c r="D245" s="24"/>
      <c r="E245" s="20">
        <v>0</v>
      </c>
      <c r="F245" s="24"/>
      <c r="G245" s="24"/>
      <c r="H245" s="24"/>
      <c r="I245" s="17"/>
    </row>
    <row r="246" spans="1:9">
      <c r="A246" s="28" t="s">
        <v>283</v>
      </c>
      <c r="B246" s="18"/>
      <c r="C246" s="18"/>
      <c r="D246" s="18"/>
      <c r="E246" s="18"/>
      <c r="F246" s="18"/>
      <c r="G246" s="18"/>
      <c r="H246" s="18"/>
      <c r="I246" s="17"/>
    </row>
    <row r="247" spans="1:9">
      <c r="A247" s="4" t="s">
        <v>227</v>
      </c>
      <c r="B247" s="20">
        <v>336.298096262037</v>
      </c>
      <c r="C247" s="24"/>
      <c r="D247" s="24"/>
      <c r="E247" s="20">
        <v>19.8833865926387</v>
      </c>
      <c r="F247" s="24"/>
      <c r="G247" s="24"/>
      <c r="H247" s="24"/>
      <c r="I247" s="17"/>
    </row>
    <row r="248" spans="1:9">
      <c r="A248" s="4" t="s">
        <v>284</v>
      </c>
      <c r="B248" s="20">
        <v>0</v>
      </c>
      <c r="C248" s="24"/>
      <c r="D248" s="24"/>
      <c r="E248" s="20">
        <v>0</v>
      </c>
      <c r="F248" s="24"/>
      <c r="G248" s="24"/>
      <c r="H248" s="24"/>
      <c r="I248" s="17"/>
    </row>
    <row r="249" spans="1:9">
      <c r="A249" s="4" t="s">
        <v>285</v>
      </c>
      <c r="B249" s="20">
        <v>0</v>
      </c>
      <c r="C249" s="24"/>
      <c r="D249" s="24"/>
      <c r="E249" s="20">
        <v>0</v>
      </c>
      <c r="F249" s="24"/>
      <c r="G249" s="24"/>
      <c r="H249" s="24"/>
      <c r="I249" s="17"/>
    </row>
    <row r="250" spans="1:9">
      <c r="A250" s="28" t="s">
        <v>286</v>
      </c>
      <c r="B250" s="18"/>
      <c r="C250" s="18"/>
      <c r="D250" s="18"/>
      <c r="E250" s="18"/>
      <c r="F250" s="18"/>
      <c r="G250" s="18"/>
      <c r="H250" s="18"/>
      <c r="I250" s="17"/>
    </row>
    <row r="251" spans="1:9">
      <c r="A251" s="4" t="s">
        <v>228</v>
      </c>
      <c r="B251" s="20">
        <v>1106.44842436927</v>
      </c>
      <c r="C251" s="24"/>
      <c r="D251" s="24"/>
      <c r="E251" s="20">
        <v>13.9897150597193</v>
      </c>
      <c r="F251" s="24"/>
      <c r="G251" s="24"/>
      <c r="H251" s="24"/>
      <c r="I251" s="17"/>
    </row>
    <row r="252" spans="1:9">
      <c r="A252" s="4" t="s">
        <v>287</v>
      </c>
      <c r="B252" s="20">
        <v>0</v>
      </c>
      <c r="C252" s="24"/>
      <c r="D252" s="24"/>
      <c r="E252" s="20">
        <v>0</v>
      </c>
      <c r="F252" s="24"/>
      <c r="G252" s="24"/>
      <c r="H252" s="24"/>
      <c r="I252" s="17"/>
    </row>
    <row r="253" spans="1:9">
      <c r="A253" s="4" t="s">
        <v>288</v>
      </c>
      <c r="B253" s="20">
        <v>0</v>
      </c>
      <c r="C253" s="24"/>
      <c r="D253" s="24"/>
      <c r="E253" s="20">
        <v>0</v>
      </c>
      <c r="F253" s="24"/>
      <c r="G253" s="24"/>
      <c r="H253" s="24"/>
      <c r="I253" s="17"/>
    </row>
    <row r="254" spans="1:9">
      <c r="A254" s="28" t="s">
        <v>289</v>
      </c>
      <c r="B254" s="18"/>
      <c r="C254" s="18"/>
      <c r="D254" s="18"/>
      <c r="E254" s="18"/>
      <c r="F254" s="18"/>
      <c r="G254" s="18"/>
      <c r="H254" s="18"/>
      <c r="I254" s="17"/>
    </row>
    <row r="255" spans="1:9">
      <c r="A255" s="4" t="s">
        <v>229</v>
      </c>
      <c r="B255" s="20">
        <v>11907.489361342</v>
      </c>
      <c r="C255" s="20">
        <v>34841.2730709852</v>
      </c>
      <c r="D255" s="20">
        <v>162275.684807866</v>
      </c>
      <c r="E255" s="20">
        <v>14.4239855937239</v>
      </c>
      <c r="F255" s="24"/>
      <c r="G255" s="24"/>
      <c r="H255" s="24"/>
      <c r="I255" s="17"/>
    </row>
    <row r="256" spans="1:9">
      <c r="A256" s="4" t="s">
        <v>290</v>
      </c>
      <c r="B256" s="20">
        <v>0</v>
      </c>
      <c r="C256" s="20">
        <v>0</v>
      </c>
      <c r="D256" s="20">
        <v>0</v>
      </c>
      <c r="E256" s="20">
        <v>0</v>
      </c>
      <c r="F256" s="24"/>
      <c r="G256" s="24"/>
      <c r="H256" s="24"/>
      <c r="I256" s="17"/>
    </row>
    <row r="257" spans="1:9">
      <c r="A257" s="4" t="s">
        <v>291</v>
      </c>
      <c r="B257" s="20">
        <v>0</v>
      </c>
      <c r="C257" s="20">
        <v>0</v>
      </c>
      <c r="D257" s="20">
        <v>0</v>
      </c>
      <c r="E257" s="20">
        <v>0</v>
      </c>
      <c r="F257" s="24"/>
      <c r="G257" s="24"/>
      <c r="H257" s="24"/>
      <c r="I257" s="17"/>
    </row>
    <row r="258" spans="1:9">
      <c r="A258" s="28" t="s">
        <v>292</v>
      </c>
      <c r="B258" s="18"/>
      <c r="C258" s="18"/>
      <c r="D258" s="18"/>
      <c r="E258" s="18"/>
      <c r="F258" s="18"/>
      <c r="G258" s="18"/>
      <c r="H258" s="18"/>
      <c r="I258" s="17"/>
    </row>
    <row r="259" spans="1:9">
      <c r="A259" s="4" t="s">
        <v>195</v>
      </c>
      <c r="B259" s="20">
        <v>1655.135</v>
      </c>
      <c r="C259" s="24"/>
      <c r="D259" s="24"/>
      <c r="E259" s="20">
        <v>338.451612903226</v>
      </c>
      <c r="F259" s="24"/>
      <c r="G259" s="24"/>
      <c r="H259" s="24"/>
      <c r="I259" s="17"/>
    </row>
    <row r="260" spans="1:9">
      <c r="A260" s="4" t="s">
        <v>293</v>
      </c>
      <c r="B260" s="20">
        <v>16.598</v>
      </c>
      <c r="C260" s="24"/>
      <c r="D260" s="24"/>
      <c r="E260" s="20">
        <v>20</v>
      </c>
      <c r="F260" s="24"/>
      <c r="G260" s="24"/>
      <c r="H260" s="24"/>
      <c r="I260" s="17"/>
    </row>
    <row r="261" spans="1:9">
      <c r="A261" s="4" t="s">
        <v>294</v>
      </c>
      <c r="B261" s="20">
        <v>0</v>
      </c>
      <c r="C261" s="24"/>
      <c r="D261" s="24"/>
      <c r="E261" s="20">
        <v>0</v>
      </c>
      <c r="F261" s="24"/>
      <c r="G261" s="24"/>
      <c r="H261" s="24"/>
      <c r="I261" s="17"/>
    </row>
    <row r="262" spans="1:9">
      <c r="A262" s="28" t="s">
        <v>295</v>
      </c>
      <c r="B262" s="18"/>
      <c r="C262" s="18"/>
      <c r="D262" s="18"/>
      <c r="E262" s="18"/>
      <c r="F262" s="18"/>
      <c r="G262" s="18"/>
      <c r="H262" s="18"/>
      <c r="I262" s="17"/>
    </row>
    <row r="263" spans="1:9">
      <c r="A263" s="4" t="s">
        <v>196</v>
      </c>
      <c r="B263" s="20">
        <v>0</v>
      </c>
      <c r="C263" s="24"/>
      <c r="D263" s="24"/>
      <c r="E263" s="20">
        <v>0</v>
      </c>
      <c r="F263" s="24"/>
      <c r="G263" s="24"/>
      <c r="H263" s="24"/>
      <c r="I263" s="17"/>
    </row>
    <row r="264" spans="1:9">
      <c r="A264" s="4" t="s">
        <v>296</v>
      </c>
      <c r="B264" s="20">
        <v>0</v>
      </c>
      <c r="C264" s="24"/>
      <c r="D264" s="24"/>
      <c r="E264" s="20">
        <v>0</v>
      </c>
      <c r="F264" s="24"/>
      <c r="G264" s="24"/>
      <c r="H264" s="24"/>
      <c r="I264" s="17"/>
    </row>
    <row r="265" spans="1:9">
      <c r="A265" s="28" t="s">
        <v>297</v>
      </c>
      <c r="B265" s="18"/>
      <c r="C265" s="18"/>
      <c r="D265" s="18"/>
      <c r="E265" s="18"/>
      <c r="F265" s="18"/>
      <c r="G265" s="18"/>
      <c r="H265" s="18"/>
      <c r="I265" s="17"/>
    </row>
    <row r="266" spans="1:9">
      <c r="A266" s="4" t="s">
        <v>197</v>
      </c>
      <c r="B266" s="20">
        <v>66847.7136</v>
      </c>
      <c r="C266" s="24"/>
      <c r="D266" s="24"/>
      <c r="E266" s="20">
        <v>520</v>
      </c>
      <c r="F266" s="24"/>
      <c r="G266" s="24"/>
      <c r="H266" s="20">
        <v>5157.806</v>
      </c>
      <c r="I266" s="17"/>
    </row>
    <row r="267" spans="1:9">
      <c r="A267" s="4" t="s">
        <v>298</v>
      </c>
      <c r="B267" s="20">
        <v>0</v>
      </c>
      <c r="C267" s="24"/>
      <c r="D267" s="24"/>
      <c r="E267" s="20">
        <v>0</v>
      </c>
      <c r="F267" s="24"/>
      <c r="G267" s="24"/>
      <c r="H267" s="20">
        <v>0</v>
      </c>
      <c r="I267" s="17"/>
    </row>
    <row r="268" spans="1:9">
      <c r="A268" s="4" t="s">
        <v>299</v>
      </c>
      <c r="B268" s="20">
        <v>2.0366</v>
      </c>
      <c r="C268" s="24"/>
      <c r="D268" s="24"/>
      <c r="E268" s="20">
        <v>3</v>
      </c>
      <c r="F268" s="24"/>
      <c r="G268" s="24"/>
      <c r="H268" s="20">
        <v>0.9029</v>
      </c>
      <c r="I268" s="17"/>
    </row>
    <row r="269" spans="1:9">
      <c r="A269" s="28" t="s">
        <v>300</v>
      </c>
      <c r="B269" s="18"/>
      <c r="C269" s="18"/>
      <c r="D269" s="18"/>
      <c r="E269" s="18"/>
      <c r="F269" s="18"/>
      <c r="G269" s="18"/>
      <c r="H269" s="18"/>
      <c r="I269" s="17"/>
    </row>
    <row r="270" spans="1:9">
      <c r="A270" s="4" t="s">
        <v>198</v>
      </c>
      <c r="B270" s="20">
        <v>0</v>
      </c>
      <c r="C270" s="24"/>
      <c r="D270" s="24"/>
      <c r="E270" s="20">
        <v>0</v>
      </c>
      <c r="F270" s="24"/>
      <c r="G270" s="24"/>
      <c r="H270" s="24"/>
      <c r="I270" s="17"/>
    </row>
    <row r="271" spans="1:9">
      <c r="A271" s="28" t="s">
        <v>301</v>
      </c>
      <c r="B271" s="18"/>
      <c r="C271" s="18"/>
      <c r="D271" s="18"/>
      <c r="E271" s="18"/>
      <c r="F271" s="18"/>
      <c r="G271" s="18"/>
      <c r="H271" s="18"/>
      <c r="I271" s="17"/>
    </row>
    <row r="272" spans="1:9">
      <c r="A272" s="4" t="s">
        <v>199</v>
      </c>
      <c r="B272" s="20">
        <v>344.5344</v>
      </c>
      <c r="C272" s="20">
        <v>973.3682</v>
      </c>
      <c r="D272" s="20">
        <v>1976.5874</v>
      </c>
      <c r="E272" s="20">
        <v>15</v>
      </c>
      <c r="F272" s="24"/>
      <c r="G272" s="24"/>
      <c r="H272" s="20">
        <v>120.771</v>
      </c>
      <c r="I272" s="17"/>
    </row>
    <row r="273" spans="1:9">
      <c r="A273" s="4" t="s">
        <v>302</v>
      </c>
      <c r="B273" s="20">
        <v>0</v>
      </c>
      <c r="C273" s="20">
        <v>0</v>
      </c>
      <c r="D273" s="20">
        <v>0</v>
      </c>
      <c r="E273" s="20">
        <v>0</v>
      </c>
      <c r="F273" s="24"/>
      <c r="G273" s="24"/>
      <c r="H273" s="20">
        <v>0</v>
      </c>
      <c r="I273" s="17"/>
    </row>
    <row r="274" spans="1:9">
      <c r="A274" s="4" t="s">
        <v>303</v>
      </c>
      <c r="B274" s="20">
        <v>0</v>
      </c>
      <c r="C274" s="20">
        <v>0</v>
      </c>
      <c r="D274" s="20">
        <v>0</v>
      </c>
      <c r="E274" s="20">
        <v>0</v>
      </c>
      <c r="F274" s="24"/>
      <c r="G274" s="24"/>
      <c r="H274" s="20">
        <v>0</v>
      </c>
      <c r="I274" s="17"/>
    </row>
    <row r="275" spans="1:9">
      <c r="A275" s="28" t="s">
        <v>304</v>
      </c>
      <c r="B275" s="18"/>
      <c r="C275" s="18"/>
      <c r="D275" s="18"/>
      <c r="E275" s="18"/>
      <c r="F275" s="18"/>
      <c r="G275" s="18"/>
      <c r="H275" s="18"/>
      <c r="I275" s="17"/>
    </row>
    <row r="276" spans="1:9">
      <c r="A276" s="4" t="s">
        <v>200</v>
      </c>
      <c r="B276" s="20">
        <v>0</v>
      </c>
      <c r="C276" s="20">
        <v>0</v>
      </c>
      <c r="D276" s="20">
        <v>0</v>
      </c>
      <c r="E276" s="20">
        <v>0</v>
      </c>
      <c r="F276" s="24"/>
      <c r="G276" s="24"/>
      <c r="H276" s="24"/>
      <c r="I276" s="17"/>
    </row>
    <row r="277" spans="1:9">
      <c r="A277" s="28" t="s">
        <v>305</v>
      </c>
      <c r="B277" s="18"/>
      <c r="C277" s="18"/>
      <c r="D277" s="18"/>
      <c r="E277" s="18"/>
      <c r="F277" s="18"/>
      <c r="G277" s="18"/>
      <c r="H277" s="18"/>
      <c r="I277" s="17"/>
    </row>
    <row r="278" spans="1:9">
      <c r="A278" s="4" t="s">
        <v>201</v>
      </c>
      <c r="B278" s="20">
        <v>2182.7438</v>
      </c>
      <c r="C278" s="24"/>
      <c r="D278" s="24"/>
      <c r="E278" s="20">
        <v>9</v>
      </c>
      <c r="F278" s="24"/>
      <c r="G278" s="24"/>
      <c r="H278" s="20">
        <v>35.727</v>
      </c>
      <c r="I278" s="17"/>
    </row>
    <row r="279" spans="1:9">
      <c r="A279" s="4" t="s">
        <v>306</v>
      </c>
      <c r="B279" s="20">
        <v>0</v>
      </c>
      <c r="C279" s="24"/>
      <c r="D279" s="24"/>
      <c r="E279" s="20">
        <v>1</v>
      </c>
      <c r="F279" s="24"/>
      <c r="G279" s="24"/>
      <c r="H279" s="20">
        <v>0</v>
      </c>
      <c r="I279" s="17"/>
    </row>
    <row r="280" spans="1:9">
      <c r="A280" s="28" t="s">
        <v>307</v>
      </c>
      <c r="B280" s="18"/>
      <c r="C280" s="18"/>
      <c r="D280" s="18"/>
      <c r="E280" s="18"/>
      <c r="F280" s="18"/>
      <c r="G280" s="18"/>
      <c r="H280" s="18"/>
      <c r="I280" s="17"/>
    </row>
    <row r="281" spans="1:9">
      <c r="A281" s="4" t="s">
        <v>202</v>
      </c>
      <c r="B281" s="20">
        <v>0</v>
      </c>
      <c r="C281" s="24"/>
      <c r="D281" s="24"/>
      <c r="E281" s="20">
        <v>0</v>
      </c>
      <c r="F281" s="24"/>
      <c r="G281" s="24"/>
      <c r="H281" s="24"/>
      <c r="I281" s="17"/>
    </row>
    <row r="282" spans="1:9">
      <c r="A282" s="28" t="s">
        <v>308</v>
      </c>
      <c r="B282" s="18"/>
      <c r="C282" s="18"/>
      <c r="D282" s="18"/>
      <c r="E282" s="18"/>
      <c r="F282" s="18"/>
      <c r="G282" s="18"/>
      <c r="H282" s="18"/>
      <c r="I282" s="17"/>
    </row>
    <row r="283" spans="1:9">
      <c r="A283" s="4" t="s">
        <v>203</v>
      </c>
      <c r="B283" s="20">
        <v>62.304</v>
      </c>
      <c r="C283" s="20">
        <v>172.5458</v>
      </c>
      <c r="D283" s="20">
        <v>340.8933</v>
      </c>
      <c r="E283" s="20">
        <v>3</v>
      </c>
      <c r="F283" s="24"/>
      <c r="G283" s="24"/>
      <c r="H283" s="20">
        <v>0.066</v>
      </c>
      <c r="I283" s="17"/>
    </row>
    <row r="284" spans="1:9">
      <c r="A284" s="4" t="s">
        <v>309</v>
      </c>
      <c r="B284" s="20">
        <v>0</v>
      </c>
      <c r="C284" s="20">
        <v>0</v>
      </c>
      <c r="D284" s="20">
        <v>0</v>
      </c>
      <c r="E284" s="20">
        <v>0</v>
      </c>
      <c r="F284" s="24"/>
      <c r="G284" s="24"/>
      <c r="H284" s="20">
        <v>0</v>
      </c>
      <c r="I284" s="17"/>
    </row>
    <row r="285" spans="1:9">
      <c r="A285" s="28" t="s">
        <v>310</v>
      </c>
      <c r="B285" s="18"/>
      <c r="C285" s="18"/>
      <c r="D285" s="18"/>
      <c r="E285" s="18"/>
      <c r="F285" s="18"/>
      <c r="G285" s="18"/>
      <c r="H285" s="18"/>
      <c r="I285" s="17"/>
    </row>
    <row r="286" spans="1:9">
      <c r="A286" s="4" t="s">
        <v>204</v>
      </c>
      <c r="B286" s="20">
        <v>0</v>
      </c>
      <c r="C286" s="20">
        <v>0</v>
      </c>
      <c r="D286" s="20">
        <v>0</v>
      </c>
      <c r="E286" s="20">
        <v>0</v>
      </c>
      <c r="F286" s="24"/>
      <c r="G286" s="24"/>
      <c r="H286" s="24"/>
      <c r="I286" s="17"/>
    </row>
    <row r="287" spans="1:9">
      <c r="A287" s="28" t="s">
        <v>311</v>
      </c>
      <c r="B287" s="18"/>
      <c r="C287" s="18"/>
      <c r="D287" s="18"/>
      <c r="E287" s="18"/>
      <c r="F287" s="18"/>
      <c r="G287" s="18"/>
      <c r="H287" s="18"/>
      <c r="I287" s="17"/>
    </row>
    <row r="288" spans="1:9">
      <c r="A288" s="4" t="s">
        <v>212</v>
      </c>
      <c r="B288" s="20">
        <v>556478.4146</v>
      </c>
      <c r="C288" s="24"/>
      <c r="D288" s="24"/>
      <c r="E288" s="20">
        <v>179</v>
      </c>
      <c r="F288" s="24"/>
      <c r="G288" s="24"/>
      <c r="H288" s="20">
        <v>18062.543</v>
      </c>
      <c r="I288" s="17"/>
    </row>
    <row r="289" spans="1:9">
      <c r="A289" s="4" t="s">
        <v>312</v>
      </c>
      <c r="B289" s="20">
        <v>0</v>
      </c>
      <c r="C289" s="24"/>
      <c r="D289" s="24"/>
      <c r="E289" s="20">
        <v>0</v>
      </c>
      <c r="F289" s="24"/>
      <c r="G289" s="24"/>
      <c r="H289" s="20">
        <v>0</v>
      </c>
      <c r="I289" s="17"/>
    </row>
    <row r="290" spans="1:9">
      <c r="A290" s="28" t="s">
        <v>313</v>
      </c>
      <c r="B290" s="18"/>
      <c r="C290" s="18"/>
      <c r="D290" s="18"/>
      <c r="E290" s="18"/>
      <c r="F290" s="18"/>
      <c r="G290" s="18"/>
      <c r="H290" s="18"/>
      <c r="I290" s="17"/>
    </row>
    <row r="291" spans="1:9">
      <c r="A291" s="4" t="s">
        <v>213</v>
      </c>
      <c r="B291" s="20">
        <v>0</v>
      </c>
      <c r="C291" s="24"/>
      <c r="D291" s="24"/>
      <c r="E291" s="20">
        <v>0</v>
      </c>
      <c r="F291" s="24"/>
      <c r="G291" s="24"/>
      <c r="H291" s="24"/>
      <c r="I291" s="17"/>
    </row>
    <row r="292" spans="1:9">
      <c r="A292" s="28" t="s">
        <v>314</v>
      </c>
      <c r="B292" s="18"/>
      <c r="C292" s="18"/>
      <c r="D292" s="18"/>
      <c r="E292" s="18"/>
      <c r="F292" s="18"/>
      <c r="G292" s="18"/>
      <c r="H292" s="18"/>
      <c r="I292" s="17"/>
    </row>
    <row r="293" spans="1:9">
      <c r="A293" s="4" t="s">
        <v>214</v>
      </c>
      <c r="B293" s="20">
        <v>29013.8862</v>
      </c>
      <c r="C293" s="20">
        <v>57710.9339</v>
      </c>
      <c r="D293" s="20">
        <v>97661.4456</v>
      </c>
      <c r="E293" s="20">
        <v>51</v>
      </c>
      <c r="F293" s="24"/>
      <c r="G293" s="24"/>
      <c r="H293" s="20">
        <v>13444.174</v>
      </c>
      <c r="I293" s="17"/>
    </row>
    <row r="294" spans="1:9">
      <c r="A294" s="4" t="s">
        <v>315</v>
      </c>
      <c r="B294" s="20">
        <v>0</v>
      </c>
      <c r="C294" s="20">
        <v>0</v>
      </c>
      <c r="D294" s="20">
        <v>0</v>
      </c>
      <c r="E294" s="20">
        <v>0</v>
      </c>
      <c r="F294" s="24"/>
      <c r="G294" s="24"/>
      <c r="H294" s="20">
        <v>0</v>
      </c>
      <c r="I294" s="17"/>
    </row>
    <row r="295" spans="1:9">
      <c r="A295" s="28" t="s">
        <v>316</v>
      </c>
      <c r="B295" s="18"/>
      <c r="C295" s="18"/>
      <c r="D295" s="18"/>
      <c r="E295" s="18"/>
      <c r="F295" s="18"/>
      <c r="G295" s="18"/>
      <c r="H295" s="18"/>
      <c r="I295" s="17"/>
    </row>
    <row r="296" spans="1:9">
      <c r="A296" s="4" t="s">
        <v>215</v>
      </c>
      <c r="B296" s="20">
        <v>0</v>
      </c>
      <c r="C296" s="20">
        <v>0</v>
      </c>
      <c r="D296" s="20">
        <v>0</v>
      </c>
      <c r="E296" s="20">
        <v>0</v>
      </c>
      <c r="F296" s="24"/>
      <c r="G296" s="24"/>
      <c r="H296" s="24"/>
      <c r="I296" s="17"/>
    </row>
    <row r="298" spans="1:9" ht="21" customHeight="1">
      <c r="A298" s="1" t="s">
        <v>317</v>
      </c>
    </row>
    <row r="299" spans="1:9">
      <c r="A299" s="3" t="s">
        <v>231</v>
      </c>
    </row>
    <row r="301" spans="1:9">
      <c r="B301" s="15" t="s">
        <v>318</v>
      </c>
    </row>
    <row r="302" spans="1:9">
      <c r="A302" s="4" t="s">
        <v>319</v>
      </c>
      <c r="B302" s="20">
        <v>14865059.5796626</v>
      </c>
      <c r="C302" s="17"/>
    </row>
    <row r="304" spans="1:9" ht="21" customHeight="1">
      <c r="A304" s="1" t="s">
        <v>320</v>
      </c>
    </row>
    <row r="306" spans="1:10">
      <c r="B306" s="15" t="s">
        <v>321</v>
      </c>
      <c r="C306" s="15" t="s">
        <v>322</v>
      </c>
      <c r="D306" s="15" t="s">
        <v>323</v>
      </c>
      <c r="E306" s="15" t="s">
        <v>324</v>
      </c>
    </row>
    <row r="307" spans="1:10">
      <c r="A307" s="4" t="s">
        <v>325</v>
      </c>
      <c r="B307" s="20">
        <v>27646096.0311207</v>
      </c>
      <c r="C307" s="20">
        <v>80136739.8919328</v>
      </c>
      <c r="D307" s="26">
        <v>0.6</v>
      </c>
      <c r="E307" s="20">
        <v>25752220</v>
      </c>
      <c r="F307" s="17"/>
    </row>
    <row r="309" spans="1:10" ht="21" customHeight="1">
      <c r="A309" s="1" t="s">
        <v>326</v>
      </c>
    </row>
    <row r="310" spans="1:10">
      <c r="A310" s="3" t="s">
        <v>327</v>
      </c>
    </row>
    <row r="311" spans="1:10">
      <c r="A311" s="3" t="s">
        <v>328</v>
      </c>
    </row>
    <row r="312" spans="1:10">
      <c r="A312" s="3" t="s">
        <v>329</v>
      </c>
    </row>
    <row r="314" spans="1:10">
      <c r="B314" s="15" t="s">
        <v>330</v>
      </c>
      <c r="C314" s="15" t="s">
        <v>331</v>
      </c>
      <c r="D314" s="15" t="s">
        <v>332</v>
      </c>
      <c r="E314" s="15" t="s">
        <v>333</v>
      </c>
      <c r="F314" s="15" t="s">
        <v>334</v>
      </c>
      <c r="G314" s="15" t="s">
        <v>335</v>
      </c>
      <c r="H314" s="15" t="s">
        <v>336</v>
      </c>
      <c r="I314" s="15" t="s">
        <v>337</v>
      </c>
    </row>
    <row r="315" spans="1:10">
      <c r="A315" s="4" t="s">
        <v>338</v>
      </c>
      <c r="B315" s="26">
        <v>0.001</v>
      </c>
      <c r="C315" s="26">
        <v>0.002</v>
      </c>
      <c r="D315" s="26">
        <v>0.031</v>
      </c>
      <c r="E315" s="26">
        <v>0.133</v>
      </c>
      <c r="F315" s="26">
        <v>0</v>
      </c>
      <c r="G315" s="26">
        <v>0.498</v>
      </c>
      <c r="H315" s="26">
        <v>0.834</v>
      </c>
      <c r="I315" s="26">
        <v>0.942</v>
      </c>
      <c r="J315" s="17"/>
    </row>
    <row r="316" spans="1:10">
      <c r="A316" s="4" t="s">
        <v>339</v>
      </c>
      <c r="B316" s="26">
        <v>0.001</v>
      </c>
      <c r="C316" s="26">
        <v>0.002</v>
      </c>
      <c r="D316" s="26">
        <v>0.031</v>
      </c>
      <c r="E316" s="26">
        <v>0.133</v>
      </c>
      <c r="F316" s="26">
        <v>0</v>
      </c>
      <c r="G316" s="26">
        <v>0.498</v>
      </c>
      <c r="H316" s="26">
        <v>0.834</v>
      </c>
      <c r="I316" s="24"/>
      <c r="J316" s="17"/>
    </row>
    <row r="317" spans="1:10">
      <c r="A317" s="4" t="s">
        <v>340</v>
      </c>
      <c r="B317" s="26">
        <v>0.003</v>
      </c>
      <c r="C317" s="26">
        <v>0.026</v>
      </c>
      <c r="D317" s="26">
        <v>0.087</v>
      </c>
      <c r="E317" s="26">
        <v>0.371</v>
      </c>
      <c r="F317" s="26">
        <v>0</v>
      </c>
      <c r="G317" s="26">
        <v>0.828</v>
      </c>
      <c r="H317" s="24"/>
      <c r="I317" s="24"/>
      <c r="J317" s="17"/>
    </row>
    <row r="318" spans="1:10">
      <c r="A318" s="4" t="s">
        <v>341</v>
      </c>
      <c r="B318" s="26">
        <v>0.003</v>
      </c>
      <c r="C318" s="26">
        <v>0.026</v>
      </c>
      <c r="D318" s="26">
        <v>0.087</v>
      </c>
      <c r="E318" s="26">
        <v>0.626</v>
      </c>
      <c r="F318" s="24"/>
      <c r="G318" s="24"/>
      <c r="H318" s="24"/>
      <c r="I318" s="24"/>
      <c r="J318" s="17"/>
    </row>
    <row r="320" spans="1:10" ht="21" customHeight="1">
      <c r="A320" s="1" t="s">
        <v>342</v>
      </c>
    </row>
    <row r="322" spans="1:5">
      <c r="B322" s="15" t="s">
        <v>343</v>
      </c>
      <c r="C322" s="15" t="s">
        <v>344</v>
      </c>
      <c r="D322" s="15" t="s">
        <v>345</v>
      </c>
    </row>
    <row r="323" spans="1:5">
      <c r="A323" s="4" t="s">
        <v>185</v>
      </c>
      <c r="B323" s="26">
        <v>0.149223230058006</v>
      </c>
      <c r="C323" s="26">
        <v>0.351460313053009</v>
      </c>
      <c r="D323" s="26">
        <v>0.499316456888986</v>
      </c>
      <c r="E323" s="17"/>
    </row>
    <row r="324" spans="1:5">
      <c r="A324" s="4" t="s">
        <v>186</v>
      </c>
      <c r="B324" s="26">
        <v>0.182065370262121</v>
      </c>
      <c r="C324" s="26">
        <v>0.407117712456657</v>
      </c>
      <c r="D324" s="26">
        <v>0.410816917281222</v>
      </c>
      <c r="E324" s="17"/>
    </row>
    <row r="325" spans="1:5">
      <c r="A325" s="4" t="s">
        <v>223</v>
      </c>
      <c r="B325" s="26">
        <v>0.0180474011682164</v>
      </c>
      <c r="C325" s="26">
        <v>0.268328595689932</v>
      </c>
      <c r="D325" s="26">
        <v>0.713624003141852</v>
      </c>
      <c r="E325" s="17"/>
    </row>
    <row r="326" spans="1:5">
      <c r="A326" s="4" t="s">
        <v>187</v>
      </c>
      <c r="B326" s="26">
        <v>0.121422673363237</v>
      </c>
      <c r="C326" s="26">
        <v>0.477837512451735</v>
      </c>
      <c r="D326" s="26">
        <v>0.400739814185028</v>
      </c>
      <c r="E326" s="17"/>
    </row>
    <row r="327" spans="1:5">
      <c r="A327" s="4" t="s">
        <v>188</v>
      </c>
      <c r="B327" s="26">
        <v>0.174115873818756</v>
      </c>
      <c r="C327" s="26">
        <v>0.568539360474065</v>
      </c>
      <c r="D327" s="26">
        <v>0.257344765707179</v>
      </c>
      <c r="E327" s="17"/>
    </row>
    <row r="328" spans="1:5">
      <c r="A328" s="4" t="s">
        <v>224</v>
      </c>
      <c r="B328" s="26">
        <v>0.0393691020153914</v>
      </c>
      <c r="C328" s="26">
        <v>0.233425527964649</v>
      </c>
      <c r="D328" s="26">
        <v>0.727205370019959</v>
      </c>
      <c r="E328" s="17"/>
    </row>
    <row r="329" spans="1:5">
      <c r="A329" s="4" t="s">
        <v>189</v>
      </c>
      <c r="B329" s="26">
        <v>0.142072191692024</v>
      </c>
      <c r="C329" s="26">
        <v>0.472475893625526</v>
      </c>
      <c r="D329" s="26">
        <v>0.38545191468245</v>
      </c>
      <c r="E329" s="17"/>
    </row>
    <row r="330" spans="1:5">
      <c r="A330" s="4" t="s">
        <v>190</v>
      </c>
      <c r="B330" s="26">
        <v>0.142072191692024</v>
      </c>
      <c r="C330" s="26">
        <v>0.472475893625526</v>
      </c>
      <c r="D330" s="26">
        <v>0.38545191468245</v>
      </c>
      <c r="E330" s="17"/>
    </row>
    <row r="331" spans="1:5">
      <c r="A331" s="4" t="s">
        <v>210</v>
      </c>
      <c r="B331" s="26">
        <v>0.154829444395026</v>
      </c>
      <c r="C331" s="26">
        <v>0.539256723389209</v>
      </c>
      <c r="D331" s="26">
        <v>0.305913832215765</v>
      </c>
      <c r="E331" s="17"/>
    </row>
    <row r="333" spans="1:5" ht="21" customHeight="1">
      <c r="A333" s="1" t="s">
        <v>346</v>
      </c>
    </row>
    <row r="335" spans="1:5">
      <c r="B335" s="15" t="s">
        <v>343</v>
      </c>
      <c r="C335" s="15" t="s">
        <v>344</v>
      </c>
      <c r="D335" s="15" t="s">
        <v>345</v>
      </c>
    </row>
    <row r="336" spans="1:5">
      <c r="A336" s="4" t="s">
        <v>186</v>
      </c>
      <c r="B336" s="26">
        <v>0.000504323539181837</v>
      </c>
      <c r="C336" s="26">
        <v>0.0239949355063916</v>
      </c>
      <c r="D336" s="26">
        <v>0.975500740954427</v>
      </c>
      <c r="E336" s="17"/>
    </row>
    <row r="337" spans="1:5">
      <c r="A337" s="4" t="s">
        <v>188</v>
      </c>
      <c r="B337" s="26">
        <v>0.000601201111253196</v>
      </c>
      <c r="C337" s="26">
        <v>0.0928999282075561</v>
      </c>
      <c r="D337" s="26">
        <v>0.906498870681191</v>
      </c>
      <c r="E337" s="17"/>
    </row>
    <row r="338" spans="1:5">
      <c r="A338" s="4" t="s">
        <v>189</v>
      </c>
      <c r="B338" s="26">
        <v>8.40146660118573e-05</v>
      </c>
      <c r="C338" s="26">
        <v>0.0170225443985469</v>
      </c>
      <c r="D338" s="26">
        <v>0.982893440935441</v>
      </c>
      <c r="E338" s="17"/>
    </row>
    <row r="339" spans="1:5">
      <c r="A339" s="4" t="s">
        <v>190</v>
      </c>
      <c r="B339" s="26">
        <v>8.40146660118573e-05</v>
      </c>
      <c r="C339" s="26">
        <v>0.0170225443985469</v>
      </c>
      <c r="D339" s="26">
        <v>0.982893440935441</v>
      </c>
      <c r="E339" s="17"/>
    </row>
    <row r="340" spans="1:5">
      <c r="A340" s="4" t="s">
        <v>210</v>
      </c>
      <c r="B340" s="26">
        <v>0</v>
      </c>
      <c r="C340" s="26">
        <v>0</v>
      </c>
      <c r="D340" s="26">
        <v>1</v>
      </c>
      <c r="E340" s="17"/>
    </row>
    <row r="342" spans="1:5" ht="21" customHeight="1">
      <c r="A342" s="1" t="s">
        <v>347</v>
      </c>
    </row>
    <row r="344" spans="1:5">
      <c r="B344" s="15" t="s">
        <v>348</v>
      </c>
      <c r="C344" s="15" t="s">
        <v>349</v>
      </c>
      <c r="D344" s="15" t="s">
        <v>345</v>
      </c>
    </row>
    <row r="345" spans="1:5">
      <c r="A345" s="4" t="s">
        <v>225</v>
      </c>
      <c r="B345" s="26">
        <v>0.0341982057123928</v>
      </c>
      <c r="C345" s="26">
        <v>0.383100253925071</v>
      </c>
      <c r="D345" s="26">
        <v>0.582701540362537</v>
      </c>
      <c r="E345" s="17"/>
    </row>
    <row r="346" spans="1:5">
      <c r="A346" s="4" t="s">
        <v>226</v>
      </c>
      <c r="B346" s="26">
        <v>0.061307176201764</v>
      </c>
      <c r="C346" s="26">
        <v>0.128857089066407</v>
      </c>
      <c r="D346" s="26">
        <v>0.809835734731829</v>
      </c>
      <c r="E346" s="17"/>
    </row>
    <row r="347" spans="1:5">
      <c r="A347" s="4" t="s">
        <v>227</v>
      </c>
      <c r="B347" s="26">
        <v>0.116222465839755</v>
      </c>
      <c r="C347" s="26">
        <v>0.252764897210595</v>
      </c>
      <c r="D347" s="26">
        <v>0.631012636949651</v>
      </c>
      <c r="E347" s="17"/>
    </row>
    <row r="348" spans="1:5">
      <c r="A348" s="4" t="s">
        <v>228</v>
      </c>
      <c r="B348" s="26">
        <v>0.0150210077914023</v>
      </c>
      <c r="C348" s="26">
        <v>0.593996087760444</v>
      </c>
      <c r="D348" s="26">
        <v>0.390982904448153</v>
      </c>
      <c r="E348" s="17"/>
    </row>
    <row r="350" spans="1:5" ht="21" customHeight="1">
      <c r="A350" s="1" t="s">
        <v>350</v>
      </c>
    </row>
    <row r="351" spans="1:5">
      <c r="A351" s="3" t="s">
        <v>351</v>
      </c>
    </row>
    <row r="352" spans="1:5">
      <c r="A352" s="3" t="s">
        <v>352</v>
      </c>
    </row>
    <row r="354" spans="1:5">
      <c r="B354" s="15" t="s">
        <v>348</v>
      </c>
      <c r="C354" s="15" t="s">
        <v>349</v>
      </c>
      <c r="D354" s="15" t="s">
        <v>345</v>
      </c>
    </row>
    <row r="355" spans="1:5">
      <c r="A355" s="4" t="s">
        <v>353</v>
      </c>
      <c r="B355" s="29">
        <v>301</v>
      </c>
      <c r="C355" s="29">
        <v>3339</v>
      </c>
      <c r="D355" s="29">
        <v>5120</v>
      </c>
      <c r="E355" s="17"/>
    </row>
    <row r="357" spans="1:5" ht="21" customHeight="1">
      <c r="A357" s="1" t="s">
        <v>354</v>
      </c>
    </row>
    <row r="358" spans="1:5">
      <c r="A358" s="3" t="s">
        <v>351</v>
      </c>
    </row>
    <row r="359" spans="1:5">
      <c r="A359" s="3" t="s">
        <v>352</v>
      </c>
    </row>
    <row r="361" spans="1:5">
      <c r="B361" s="15" t="s">
        <v>343</v>
      </c>
      <c r="C361" s="15" t="s">
        <v>344</v>
      </c>
      <c r="D361" s="15" t="s">
        <v>345</v>
      </c>
    </row>
    <row r="362" spans="1:5">
      <c r="A362" s="4" t="s">
        <v>353</v>
      </c>
      <c r="B362" s="29">
        <v>910</v>
      </c>
      <c r="C362" s="29">
        <v>2730</v>
      </c>
      <c r="D362" s="29">
        <v>5120</v>
      </c>
      <c r="E362" s="17"/>
    </row>
    <row r="364" spans="1:5" ht="21" customHeight="1">
      <c r="A364" s="1" t="s">
        <v>355</v>
      </c>
    </row>
    <row r="365" spans="1:5">
      <c r="A365" s="3" t="s">
        <v>356</v>
      </c>
    </row>
    <row r="367" spans="1:5">
      <c r="B367" s="30" t="s">
        <v>357</v>
      </c>
      <c r="C367" s="30"/>
      <c r="D367" s="30"/>
    </row>
    <row r="368" spans="1:5">
      <c r="B368" s="15" t="s">
        <v>343</v>
      </c>
      <c r="C368" s="15" t="s">
        <v>344</v>
      </c>
      <c r="D368" s="15" t="s">
        <v>345</v>
      </c>
      <c r="E368" s="15" t="s">
        <v>358</v>
      </c>
    </row>
    <row r="369" spans="1:11">
      <c r="A369" s="4" t="s">
        <v>153</v>
      </c>
      <c r="B369" s="26">
        <v>0.847653616220713</v>
      </c>
      <c r="C369" s="26">
        <v>0.11559985776241</v>
      </c>
      <c r="D369" s="26">
        <v>0.0367465260168774</v>
      </c>
      <c r="E369" s="26">
        <v>0.829955026066771</v>
      </c>
      <c r="F369" s="17"/>
    </row>
    <row r="370" spans="1:11">
      <c r="A370" s="4" t="s">
        <v>154</v>
      </c>
      <c r="B370" s="26">
        <v>0.670422744286495</v>
      </c>
      <c r="C370" s="26">
        <v>0.29313122029619</v>
      </c>
      <c r="D370" s="26">
        <v>0.036446035417315</v>
      </c>
      <c r="E370" s="26">
        <v>0.623402069463159</v>
      </c>
      <c r="F370" s="17"/>
    </row>
    <row r="371" spans="1:11">
      <c r="A371" s="4" t="s">
        <v>155</v>
      </c>
      <c r="B371" s="26">
        <v>0.670422744286495</v>
      </c>
      <c r="C371" s="26">
        <v>0.29313122029619</v>
      </c>
      <c r="D371" s="26">
        <v>0.036446035417315</v>
      </c>
      <c r="E371" s="26">
        <v>0.623402069463159</v>
      </c>
      <c r="F371" s="17"/>
    </row>
    <row r="372" spans="1:11">
      <c r="A372" s="4" t="s">
        <v>156</v>
      </c>
      <c r="B372" s="26">
        <v>0.502845566935245</v>
      </c>
      <c r="C372" s="26">
        <v>0.411941493686555</v>
      </c>
      <c r="D372" s="26">
        <v>0.0852129393782004</v>
      </c>
      <c r="E372" s="26">
        <v>0.43882868643173</v>
      </c>
      <c r="F372" s="17"/>
    </row>
    <row r="373" spans="1:11">
      <c r="A373" s="4" t="s">
        <v>157</v>
      </c>
      <c r="B373" s="26">
        <v>0.502845566935245</v>
      </c>
      <c r="C373" s="26">
        <v>0.411941493686555</v>
      </c>
      <c r="D373" s="26">
        <v>0.0852129393782004</v>
      </c>
      <c r="E373" s="26">
        <v>0.43882868643173</v>
      </c>
      <c r="F373" s="17"/>
    </row>
    <row r="374" spans="1:11">
      <c r="A374" s="4" t="s">
        <v>162</v>
      </c>
      <c r="B374" s="26">
        <v>0</v>
      </c>
      <c r="C374" s="26">
        <v>0</v>
      </c>
      <c r="D374" s="26">
        <v>0</v>
      </c>
      <c r="E374" s="26">
        <v>0</v>
      </c>
      <c r="F374" s="17"/>
    </row>
    <row r="375" spans="1:11">
      <c r="A375" s="4" t="s">
        <v>158</v>
      </c>
      <c r="B375" s="26">
        <v>0.502845566935245</v>
      </c>
      <c r="C375" s="26">
        <v>0.411941493686555</v>
      </c>
      <c r="D375" s="26">
        <v>0.0852129393782004</v>
      </c>
      <c r="E375" s="26">
        <v>0.43882868643173</v>
      </c>
      <c r="F375" s="17"/>
    </row>
    <row r="376" spans="1:11">
      <c r="A376" s="4" t="s">
        <v>159</v>
      </c>
      <c r="B376" s="26">
        <v>0.502845566935245</v>
      </c>
      <c r="C376" s="26">
        <v>0.411941493686555</v>
      </c>
      <c r="D376" s="26">
        <v>0.0852129393782004</v>
      </c>
      <c r="E376" s="26">
        <v>0.43882868643173</v>
      </c>
      <c r="F376" s="17"/>
    </row>
    <row r="377" spans="1:11">
      <c r="A377" s="4" t="s">
        <v>160</v>
      </c>
      <c r="B377" s="26">
        <v>0.502845566935245</v>
      </c>
      <c r="C377" s="26">
        <v>0.411941493686555</v>
      </c>
      <c r="D377" s="26">
        <v>0.0852129393782004</v>
      </c>
      <c r="E377" s="26">
        <v>0.43882868643173</v>
      </c>
      <c r="F377" s="17"/>
    </row>
    <row r="379" spans="1:11" ht="21" customHeight="1">
      <c r="A379" s="1" t="s">
        <v>359</v>
      </c>
    </row>
    <row r="380" spans="1:11">
      <c r="A380" s="3" t="s">
        <v>360</v>
      </c>
    </row>
    <row r="381" spans="1:11">
      <c r="A381" s="3" t="s">
        <v>361</v>
      </c>
    </row>
    <row r="383" spans="1:11">
      <c r="B383" s="15" t="s">
        <v>153</v>
      </c>
      <c r="C383" s="15" t="s">
        <v>154</v>
      </c>
      <c r="D383" s="15" t="s">
        <v>155</v>
      </c>
      <c r="E383" s="15" t="s">
        <v>156</v>
      </c>
      <c r="F383" s="15" t="s">
        <v>157</v>
      </c>
      <c r="G383" s="15" t="s">
        <v>162</v>
      </c>
      <c r="H383" s="15" t="s">
        <v>158</v>
      </c>
      <c r="I383" s="15" t="s">
        <v>159</v>
      </c>
      <c r="J383" s="15" t="s">
        <v>160</v>
      </c>
    </row>
    <row r="384" spans="1:11">
      <c r="A384" s="4" t="s">
        <v>362</v>
      </c>
      <c r="B384" s="21">
        <v>0.224541838996363</v>
      </c>
      <c r="C384" s="21">
        <v>0.224541838996363</v>
      </c>
      <c r="D384" s="21">
        <v>0.244663280591576</v>
      </c>
      <c r="E384" s="21">
        <v>0.244663280591576</v>
      </c>
      <c r="F384" s="21">
        <v>0.304542052522289</v>
      </c>
      <c r="G384" s="21">
        <v>0.304542052522289</v>
      </c>
      <c r="H384" s="21">
        <v>0.304542052522289</v>
      </c>
      <c r="I384" s="21">
        <v>0.304542052522289</v>
      </c>
      <c r="J384" s="21">
        <v>0</v>
      </c>
      <c r="K384" s="17"/>
    </row>
    <row r="386" spans="1:3" ht="21" customHeight="1">
      <c r="A386" s="1" t="s">
        <v>363</v>
      </c>
    </row>
    <row r="387" spans="1:3">
      <c r="A387" s="3" t="s">
        <v>364</v>
      </c>
    </row>
    <row r="389" spans="1:3">
      <c r="B389" s="15" t="s">
        <v>365</v>
      </c>
    </row>
    <row r="390" spans="1:3">
      <c r="A390" s="4" t="s">
        <v>365</v>
      </c>
      <c r="B390" s="26">
        <v>0.0598871933202271</v>
      </c>
      <c r="C390" s="17"/>
    </row>
    <row r="392" spans="1:3" ht="21" customHeight="1">
      <c r="A392" s="1" t="s">
        <v>366</v>
      </c>
    </row>
    <row r="393" spans="1:3">
      <c r="A393" s="3" t="s">
        <v>367</v>
      </c>
    </row>
    <row r="395" spans="1:3">
      <c r="B395" s="15" t="s">
        <v>368</v>
      </c>
    </row>
    <row r="396" spans="1:3">
      <c r="A396" s="4" t="s">
        <v>368</v>
      </c>
      <c r="B396" s="26">
        <v>0.63</v>
      </c>
      <c r="C396" s="17"/>
    </row>
    <row r="398" spans="1:3" ht="21" customHeight="1">
      <c r="A398" s="1" t="s">
        <v>369</v>
      </c>
    </row>
    <row r="399" spans="1:3">
      <c r="A399" s="3" t="s">
        <v>370</v>
      </c>
    </row>
    <row r="401" spans="1:5">
      <c r="B401" s="15" t="s">
        <v>371</v>
      </c>
      <c r="C401" s="15" t="s">
        <v>372</v>
      </c>
      <c r="D401" s="15" t="s">
        <v>373</v>
      </c>
    </row>
    <row r="402" spans="1:5">
      <c r="A402" s="4" t="s">
        <v>374</v>
      </c>
      <c r="B402" s="20">
        <v>342813067.976098</v>
      </c>
      <c r="C402" s="20">
        <v>341900000</v>
      </c>
      <c r="D402" s="20">
        <v>340465200</v>
      </c>
      <c r="E402" s="17"/>
    </row>
    <row r="404" spans="1:5" ht="21" customHeight="1">
      <c r="A404" s="1" t="s">
        <v>375</v>
      </c>
    </row>
    <row r="405" spans="1:5">
      <c r="A405" s="3" t="s">
        <v>376</v>
      </c>
    </row>
    <row r="407" spans="1:5">
      <c r="B407" s="15" t="s">
        <v>377</v>
      </c>
      <c r="C407" s="15" t="s">
        <v>378</v>
      </c>
    </row>
    <row r="408" spans="1:5">
      <c r="A408" s="4" t="s">
        <v>379</v>
      </c>
      <c r="B408" s="20">
        <v>371848220.169111</v>
      </c>
      <c r="C408" s="20">
        <v>-625945</v>
      </c>
      <c r="D408" s="17"/>
    </row>
    <row r="410" spans="1:5" ht="21" customHeight="1">
      <c r="A410" s="1" t="s">
        <v>380</v>
      </c>
    </row>
    <row r="411" spans="1:5">
      <c r="A411" s="3" t="s">
        <v>381</v>
      </c>
    </row>
    <row r="413" spans="1:5">
      <c r="B413" s="15" t="s">
        <v>382</v>
      </c>
    </row>
    <row r="414" spans="1:5">
      <c r="A414" s="4" t="s">
        <v>383</v>
      </c>
      <c r="B414" s="21">
        <v>1168.3</v>
      </c>
      <c r="C414" s="17"/>
    </row>
    <row r="415" spans="1:5">
      <c r="A415" s="4" t="s">
        <v>158</v>
      </c>
      <c r="B415" s="21">
        <v>7601.8</v>
      </c>
      <c r="C415" s="17"/>
    </row>
    <row r="416" spans="1:5">
      <c r="A416" s="4" t="s">
        <v>384</v>
      </c>
      <c r="B416" s="21">
        <v>15365.6</v>
      </c>
      <c r="C416" s="17"/>
    </row>
    <row r="418" spans="1:3" ht="21" customHeight="1">
      <c r="A418" s="1" t="s">
        <v>385</v>
      </c>
    </row>
    <row r="419" spans="1:3">
      <c r="A419" s="3" t="s">
        <v>386</v>
      </c>
    </row>
    <row r="421" spans="1:3">
      <c r="B421" s="15" t="s">
        <v>387</v>
      </c>
    </row>
    <row r="422" spans="1:3">
      <c r="A422" s="4" t="s">
        <v>387</v>
      </c>
      <c r="B422" s="21">
        <v>1415.8</v>
      </c>
      <c r="C422" s="17"/>
    </row>
    <row r="424" spans="1:3" ht="21" customHeight="1">
      <c r="A424" s="1" t="s">
        <v>388</v>
      </c>
    </row>
    <row r="425" spans="1:3">
      <c r="A425" s="3" t="s">
        <v>389</v>
      </c>
    </row>
    <row r="427" spans="1:3">
      <c r="B427" s="15" t="s">
        <v>390</v>
      </c>
    </row>
    <row r="428" spans="1:3">
      <c r="A428" s="4" t="s">
        <v>390</v>
      </c>
      <c r="B428" s="20">
        <v>10061931.4390365</v>
      </c>
      <c r="C428" s="17"/>
    </row>
    <row r="430" spans="1:3" ht="21" customHeight="1">
      <c r="A430" s="1" t="s">
        <v>391</v>
      </c>
    </row>
    <row r="431" spans="1:3">
      <c r="A431" s="3" t="s">
        <v>392</v>
      </c>
    </row>
    <row r="432" spans="1:3">
      <c r="A432" s="3" t="s">
        <v>393</v>
      </c>
    </row>
    <row r="434" spans="1:6">
      <c r="B434" s="15" t="s">
        <v>384</v>
      </c>
      <c r="C434" s="15" t="s">
        <v>159</v>
      </c>
      <c r="D434" s="15" t="s">
        <v>158</v>
      </c>
      <c r="E434" s="15" t="s">
        <v>394</v>
      </c>
    </row>
    <row r="435" spans="1:6">
      <c r="A435" s="4" t="s">
        <v>395</v>
      </c>
      <c r="B435" s="20">
        <v>2206081.4874522</v>
      </c>
      <c r="C435" s="20">
        <v>0</v>
      </c>
      <c r="D435" s="20">
        <v>3641489.89220643</v>
      </c>
      <c r="E435" s="20">
        <v>3884862.3336</v>
      </c>
      <c r="F435" s="17"/>
    </row>
    <row r="437" spans="1:6" ht="21" customHeight="1">
      <c r="A437" s="1" t="s">
        <v>396</v>
      </c>
    </row>
    <row r="438" spans="1:6">
      <c r="A438" s="3" t="s">
        <v>397</v>
      </c>
    </row>
    <row r="439" spans="1:6">
      <c r="A439" s="3" t="s">
        <v>398</v>
      </c>
    </row>
    <row r="441" spans="1:6">
      <c r="B441" s="15" t="s">
        <v>384</v>
      </c>
      <c r="C441" s="15" t="s">
        <v>159</v>
      </c>
      <c r="D441" s="15" t="s">
        <v>158</v>
      </c>
      <c r="E441" s="15" t="s">
        <v>394</v>
      </c>
    </row>
    <row r="442" spans="1:6">
      <c r="A442" s="4" t="s">
        <v>395</v>
      </c>
      <c r="B442" s="20">
        <v>-16900000</v>
      </c>
      <c r="C442" s="20">
        <v>0</v>
      </c>
      <c r="D442" s="20">
        <v>14300000</v>
      </c>
      <c r="E442" s="20">
        <v>8700000</v>
      </c>
      <c r="F442" s="17"/>
    </row>
    <row r="443" spans="1:6">
      <c r="A443" s="4" t="s">
        <v>399</v>
      </c>
      <c r="B443" s="20">
        <v>13000000</v>
      </c>
      <c r="C443" s="20">
        <v>9900000</v>
      </c>
      <c r="D443" s="20">
        <v>20200000</v>
      </c>
      <c r="E443" s="20">
        <v>18400000</v>
      </c>
      <c r="F443" s="17"/>
    </row>
    <row r="444" spans="1:6">
      <c r="A444" s="4" t="s">
        <v>400</v>
      </c>
      <c r="B444" s="20">
        <v>0</v>
      </c>
      <c r="C444" s="20">
        <v>0</v>
      </c>
      <c r="D444" s="20">
        <v>0</v>
      </c>
      <c r="E444" s="20">
        <v>0</v>
      </c>
      <c r="F444" s="17"/>
    </row>
    <row r="445" spans="1:6">
      <c r="A445" s="4" t="s">
        <v>401</v>
      </c>
      <c r="B445" s="20">
        <v>16700000</v>
      </c>
      <c r="C445" s="20">
        <v>1100000</v>
      </c>
      <c r="D445" s="20">
        <v>5000000</v>
      </c>
      <c r="E445" s="20">
        <v>2700000</v>
      </c>
      <c r="F445" s="17"/>
    </row>
    <row r="446" spans="1:6">
      <c r="A446" s="4" t="s">
        <v>402</v>
      </c>
      <c r="B446" s="20">
        <v>200000</v>
      </c>
      <c r="C446" s="20">
        <v>2500000</v>
      </c>
      <c r="D446" s="20">
        <v>300000</v>
      </c>
      <c r="E446" s="20">
        <v>2600000</v>
      </c>
      <c r="F446" s="17"/>
    </row>
    <row r="447" spans="1:6">
      <c r="A447" s="4" t="s">
        <v>403</v>
      </c>
      <c r="B447" s="20">
        <v>1400000</v>
      </c>
      <c r="C447" s="20">
        <v>0</v>
      </c>
      <c r="D447" s="20">
        <v>3400000</v>
      </c>
      <c r="E447" s="20">
        <v>600000</v>
      </c>
      <c r="F447" s="17"/>
    </row>
    <row r="448" spans="1:6">
      <c r="A448" s="4" t="s">
        <v>404</v>
      </c>
      <c r="B448" s="20">
        <v>0</v>
      </c>
      <c r="C448" s="20">
        <v>0</v>
      </c>
      <c r="D448" s="20">
        <v>0</v>
      </c>
      <c r="E448" s="20">
        <v>0</v>
      </c>
      <c r="F448" s="17"/>
    </row>
    <row r="449" spans="1:6">
      <c r="A449" s="4" t="s">
        <v>405</v>
      </c>
      <c r="B449" s="20">
        <v>0</v>
      </c>
      <c r="C449" s="20">
        <v>0</v>
      </c>
      <c r="D449" s="20">
        <v>0</v>
      </c>
      <c r="E449" s="20">
        <v>0</v>
      </c>
      <c r="F449" s="17"/>
    </row>
    <row r="450" spans="1:6">
      <c r="A450" s="4" t="s">
        <v>406</v>
      </c>
      <c r="B450" s="20">
        <v>0</v>
      </c>
      <c r="C450" s="20">
        <v>0</v>
      </c>
      <c r="D450" s="20">
        <v>0</v>
      </c>
      <c r="E450" s="20">
        <v>0</v>
      </c>
      <c r="F450" s="17"/>
    </row>
    <row r="451" spans="1:6">
      <c r="A451" s="4" t="s">
        <v>407</v>
      </c>
      <c r="B451" s="20">
        <v>0</v>
      </c>
      <c r="C451" s="20">
        <v>0</v>
      </c>
      <c r="D451" s="20">
        <v>0</v>
      </c>
      <c r="E451" s="20">
        <v>0</v>
      </c>
      <c r="F451" s="17"/>
    </row>
    <row r="452" spans="1:6">
      <c r="A452" s="4" t="s">
        <v>408</v>
      </c>
      <c r="B452" s="20">
        <v>0</v>
      </c>
      <c r="C452" s="20">
        <v>0</v>
      </c>
      <c r="D452" s="20">
        <v>0</v>
      </c>
      <c r="E452" s="20">
        <v>0</v>
      </c>
      <c r="F452" s="17"/>
    </row>
    <row r="453" spans="1:6">
      <c r="A453" s="4" t="s">
        <v>409</v>
      </c>
      <c r="B453" s="20">
        <v>0</v>
      </c>
      <c r="C453" s="20">
        <v>0</v>
      </c>
      <c r="D453" s="20">
        <v>0</v>
      </c>
      <c r="E453" s="20">
        <v>0</v>
      </c>
      <c r="F453" s="17"/>
    </row>
    <row r="454" spans="1:6">
      <c r="A454" s="4" t="s">
        <v>410</v>
      </c>
      <c r="B454" s="20">
        <v>0</v>
      </c>
      <c r="C454" s="20">
        <v>0</v>
      </c>
      <c r="D454" s="20">
        <v>0</v>
      </c>
      <c r="E454" s="20">
        <v>0</v>
      </c>
      <c r="F454" s="17"/>
    </row>
    <row r="455" spans="1:6">
      <c r="A455" s="4" t="s">
        <v>411</v>
      </c>
      <c r="B455" s="20">
        <v>0</v>
      </c>
      <c r="C455" s="20">
        <v>0</v>
      </c>
      <c r="D455" s="20">
        <v>0</v>
      </c>
      <c r="E455" s="20">
        <v>0</v>
      </c>
      <c r="F455" s="17"/>
    </row>
    <row r="456" spans="1:6">
      <c r="A456" s="4" t="s">
        <v>412</v>
      </c>
      <c r="B456" s="20">
        <v>0</v>
      </c>
      <c r="C456" s="20">
        <v>0</v>
      </c>
      <c r="D456" s="20">
        <v>0</v>
      </c>
      <c r="E456" s="20">
        <v>0</v>
      </c>
      <c r="F456" s="17"/>
    </row>
    <row r="457" spans="1:6">
      <c r="A457" s="4" t="s">
        <v>413</v>
      </c>
      <c r="B457" s="20">
        <v>0</v>
      </c>
      <c r="C457" s="20">
        <v>0</v>
      </c>
      <c r="D457" s="20">
        <v>0</v>
      </c>
      <c r="E457" s="20">
        <v>0</v>
      </c>
      <c r="F457" s="17"/>
    </row>
    <row r="458" spans="1:6">
      <c r="A458" s="4" t="s">
        <v>414</v>
      </c>
      <c r="B458" s="20">
        <v>0</v>
      </c>
      <c r="C458" s="20">
        <v>0</v>
      </c>
      <c r="D458" s="20">
        <v>0</v>
      </c>
      <c r="E458" s="20">
        <v>0</v>
      </c>
      <c r="F458" s="17"/>
    </row>
    <row r="459" spans="1:6">
      <c r="A459" s="4" t="s">
        <v>415</v>
      </c>
      <c r="B459" s="20">
        <v>0</v>
      </c>
      <c r="C459" s="20">
        <v>0</v>
      </c>
      <c r="D459" s="20">
        <v>0</v>
      </c>
      <c r="E459" s="20">
        <v>0</v>
      </c>
      <c r="F459" s="17"/>
    </row>
    <row r="460" spans="1:6">
      <c r="A460" s="4" t="s">
        <v>416</v>
      </c>
      <c r="B460" s="20">
        <v>0</v>
      </c>
      <c r="C460" s="20">
        <v>0</v>
      </c>
      <c r="D460" s="20">
        <v>0</v>
      </c>
      <c r="E460" s="20">
        <v>0</v>
      </c>
      <c r="F460" s="17"/>
    </row>
    <row r="461" spans="1:6">
      <c r="A461" s="4" t="s">
        <v>417</v>
      </c>
      <c r="B461" s="20">
        <v>0</v>
      </c>
      <c r="C461" s="20">
        <v>0</v>
      </c>
      <c r="D461" s="20">
        <v>0</v>
      </c>
      <c r="E461" s="20">
        <v>0</v>
      </c>
      <c r="F461" s="17"/>
    </row>
    <row r="462" spans="1:6">
      <c r="A462" s="4" t="s">
        <v>418</v>
      </c>
      <c r="B462" s="20">
        <v>0</v>
      </c>
      <c r="C462" s="20">
        <v>0</v>
      </c>
      <c r="D462" s="20">
        <v>0</v>
      </c>
      <c r="E462" s="20">
        <v>0</v>
      </c>
      <c r="F462" s="17"/>
    </row>
    <row r="463" spans="1:6">
      <c r="A463" s="4" t="s">
        <v>419</v>
      </c>
      <c r="B463" s="20">
        <v>0</v>
      </c>
      <c r="C463" s="20">
        <v>0</v>
      </c>
      <c r="D463" s="20">
        <v>0</v>
      </c>
      <c r="E463" s="20">
        <v>0</v>
      </c>
      <c r="F463" s="17"/>
    </row>
    <row r="464" spans="1:6">
      <c r="A464" s="4" t="s">
        <v>420</v>
      </c>
      <c r="B464" s="20">
        <v>0</v>
      </c>
      <c r="C464" s="20">
        <v>0</v>
      </c>
      <c r="D464" s="20">
        <v>0</v>
      </c>
      <c r="E464" s="20">
        <v>0</v>
      </c>
      <c r="F464" s="17"/>
    </row>
    <row r="465" spans="1:12">
      <c r="A465" s="4" t="s">
        <v>421</v>
      </c>
      <c r="B465" s="20">
        <v>0</v>
      </c>
      <c r="C465" s="20">
        <v>0</v>
      </c>
      <c r="D465" s="20">
        <v>0</v>
      </c>
      <c r="E465" s="20">
        <v>0</v>
      </c>
      <c r="F465" s="17"/>
    </row>
    <row r="466" spans="1:12">
      <c r="A466" s="4" t="s">
        <v>422</v>
      </c>
      <c r="B466" s="20">
        <v>0</v>
      </c>
      <c r="C466" s="20">
        <v>0</v>
      </c>
      <c r="D466" s="20">
        <v>0</v>
      </c>
      <c r="E466" s="20">
        <v>0</v>
      </c>
      <c r="F466" s="17"/>
    </row>
    <row r="467" spans="1:12">
      <c r="A467" s="4" t="s">
        <v>423</v>
      </c>
      <c r="B467" s="20">
        <v>0</v>
      </c>
      <c r="C467" s="20">
        <v>0</v>
      </c>
      <c r="D467" s="20">
        <v>0</v>
      </c>
      <c r="E467" s="20">
        <v>0</v>
      </c>
      <c r="F467" s="17"/>
    </row>
    <row r="468" spans="1:12">
      <c r="A468" s="4" t="s">
        <v>424</v>
      </c>
      <c r="B468" s="20">
        <v>0</v>
      </c>
      <c r="C468" s="20">
        <v>0</v>
      </c>
      <c r="D468" s="20">
        <v>0</v>
      </c>
      <c r="E468" s="20">
        <v>0</v>
      </c>
      <c r="F468" s="17"/>
    </row>
    <row r="469" spans="1:12">
      <c r="A469" s="4" t="s">
        <v>425</v>
      </c>
      <c r="B469" s="20">
        <v>0</v>
      </c>
      <c r="C469" s="20">
        <v>0</v>
      </c>
      <c r="D469" s="20">
        <v>0</v>
      </c>
      <c r="E469" s="20">
        <v>0</v>
      </c>
      <c r="F469" s="17"/>
    </row>
    <row r="470" spans="1:12">
      <c r="A470" s="4" t="s">
        <v>426</v>
      </c>
      <c r="B470" s="20">
        <v>0</v>
      </c>
      <c r="C470" s="20">
        <v>0</v>
      </c>
      <c r="D470" s="20">
        <v>0</v>
      </c>
      <c r="E470" s="20">
        <v>0</v>
      </c>
      <c r="F470" s="17"/>
    </row>
    <row r="471" spans="1:12">
      <c r="A471" s="4" t="s">
        <v>427</v>
      </c>
      <c r="B471" s="20">
        <v>0</v>
      </c>
      <c r="C471" s="20">
        <v>0</v>
      </c>
      <c r="D471" s="20">
        <v>0</v>
      </c>
      <c r="E471" s="20">
        <v>0</v>
      </c>
      <c r="F471" s="17"/>
    </row>
    <row r="472" spans="1:12">
      <c r="A472" s="4" t="s">
        <v>428</v>
      </c>
      <c r="B472" s="20">
        <v>0</v>
      </c>
      <c r="C472" s="20">
        <v>0</v>
      </c>
      <c r="D472" s="20">
        <v>0</v>
      </c>
      <c r="E472" s="20">
        <v>0</v>
      </c>
      <c r="F472" s="17"/>
    </row>
    <row r="473" spans="1:12">
      <c r="A473" s="4" t="s">
        <v>429</v>
      </c>
      <c r="B473" s="20">
        <v>0</v>
      </c>
      <c r="C473" s="20">
        <v>0</v>
      </c>
      <c r="D473" s="20">
        <v>0</v>
      </c>
      <c r="E473" s="20">
        <v>0</v>
      </c>
      <c r="F473" s="17"/>
    </row>
    <row r="474" spans="1:12">
      <c r="A474" s="4" t="s">
        <v>430</v>
      </c>
      <c r="B474" s="20">
        <v>0</v>
      </c>
      <c r="C474" s="20">
        <v>0</v>
      </c>
      <c r="D474" s="20">
        <v>0</v>
      </c>
      <c r="E474" s="20">
        <v>0</v>
      </c>
      <c r="F474" s="17"/>
    </row>
    <row r="476" spans="1:12" ht="21" customHeight="1">
      <c r="A476" s="1" t="s">
        <v>431</v>
      </c>
    </row>
    <row r="477" spans="1:12">
      <c r="A477" s="3" t="s">
        <v>432</v>
      </c>
    </row>
    <row r="478" spans="1:12">
      <c r="A478" s="3" t="s">
        <v>433</v>
      </c>
    </row>
    <row r="480" spans="1:12">
      <c r="B480" s="15" t="s">
        <v>434</v>
      </c>
      <c r="C480" s="15" t="s">
        <v>435</v>
      </c>
      <c r="D480" s="15" t="s">
        <v>155</v>
      </c>
      <c r="E480" s="15" t="s">
        <v>436</v>
      </c>
      <c r="F480" s="15" t="s">
        <v>157</v>
      </c>
      <c r="G480" s="15" t="s">
        <v>162</v>
      </c>
      <c r="H480" s="15" t="s">
        <v>437</v>
      </c>
      <c r="I480" s="15" t="s">
        <v>159</v>
      </c>
      <c r="J480" s="15" t="s">
        <v>160</v>
      </c>
      <c r="K480" s="15" t="s">
        <v>438</v>
      </c>
      <c r="L480" s="15" t="s">
        <v>439</v>
      </c>
    </row>
    <row r="481" spans="1:13">
      <c r="A481" s="4" t="s">
        <v>440</v>
      </c>
      <c r="B481" s="20">
        <v>0</v>
      </c>
      <c r="C481" s="20">
        <v>323538137.330411</v>
      </c>
      <c r="D481" s="20">
        <v>131594058.596181</v>
      </c>
      <c r="E481" s="20">
        <v>467326189.866387</v>
      </c>
      <c r="F481" s="20">
        <v>276328582.403366</v>
      </c>
      <c r="G481" s="20">
        <v>0</v>
      </c>
      <c r="H481" s="20">
        <v>657645082.115881</v>
      </c>
      <c r="I481" s="20">
        <v>225227505.673128</v>
      </c>
      <c r="J481" s="20">
        <v>377421543.072296</v>
      </c>
      <c r="K481" s="20">
        <v>1405983077.73577</v>
      </c>
      <c r="L481" s="20">
        <v>43122067.5903768</v>
      </c>
      <c r="M481" s="17"/>
    </row>
    <row r="483" spans="1:13" ht="21" customHeight="1">
      <c r="A483" s="1" t="s">
        <v>441</v>
      </c>
    </row>
    <row r="484" spans="1:13">
      <c r="A484" s="3" t="s">
        <v>442</v>
      </c>
    </row>
    <row r="486" spans="1:13">
      <c r="B486" s="15" t="s">
        <v>443</v>
      </c>
    </row>
    <row r="487" spans="1:13">
      <c r="A487" s="4" t="s">
        <v>443</v>
      </c>
      <c r="B487" s="20">
        <v>128254917.877679</v>
      </c>
      <c r="C487" s="17"/>
    </row>
    <row r="489" spans="1:13" ht="21" customHeight="1">
      <c r="A489" s="1" t="s">
        <v>444</v>
      </c>
    </row>
    <row r="490" spans="1:13">
      <c r="A490" s="3" t="s">
        <v>445</v>
      </c>
    </row>
    <row r="491" spans="1:13">
      <c r="A491" s="3" t="s">
        <v>446</v>
      </c>
    </row>
    <row r="493" spans="1:13">
      <c r="B493" s="15" t="s">
        <v>447</v>
      </c>
    </row>
    <row r="494" spans="1:13">
      <c r="A494" s="4" t="s">
        <v>395</v>
      </c>
      <c r="B494" s="20">
        <v>6100000</v>
      </c>
      <c r="C494" s="17"/>
    </row>
    <row r="495" spans="1:13">
      <c r="A495" s="4" t="s">
        <v>399</v>
      </c>
      <c r="B495" s="20">
        <v>61500000</v>
      </c>
      <c r="C495" s="17"/>
    </row>
    <row r="496" spans="1:13">
      <c r="A496" s="4" t="s">
        <v>400</v>
      </c>
      <c r="B496" s="20">
        <v>4800000</v>
      </c>
      <c r="C496" s="17"/>
    </row>
    <row r="497" spans="1:3">
      <c r="A497" s="4" t="s">
        <v>401</v>
      </c>
      <c r="B497" s="20">
        <v>30200000</v>
      </c>
      <c r="C497" s="17"/>
    </row>
    <row r="498" spans="1:3">
      <c r="A498" s="4" t="s">
        <v>402</v>
      </c>
      <c r="B498" s="20">
        <v>6400000</v>
      </c>
      <c r="C498" s="17"/>
    </row>
    <row r="499" spans="1:3">
      <c r="A499" s="4" t="s">
        <v>403</v>
      </c>
      <c r="B499" s="20">
        <v>5400000</v>
      </c>
      <c r="C499" s="17"/>
    </row>
    <row r="500" spans="1:3">
      <c r="A500" s="4" t="s">
        <v>404</v>
      </c>
      <c r="B500" s="20">
        <v>400000</v>
      </c>
      <c r="C500" s="17"/>
    </row>
    <row r="501" spans="1:3">
      <c r="A501" s="4" t="s">
        <v>405</v>
      </c>
      <c r="B501" s="20">
        <v>4700000</v>
      </c>
      <c r="C501" s="17"/>
    </row>
    <row r="502" spans="1:3">
      <c r="A502" s="4" t="s">
        <v>406</v>
      </c>
      <c r="B502" s="20">
        <v>3800000</v>
      </c>
      <c r="C502" s="17"/>
    </row>
    <row r="503" spans="1:3">
      <c r="A503" s="4" t="s">
        <v>407</v>
      </c>
      <c r="B503" s="20">
        <v>14300000</v>
      </c>
      <c r="C503" s="17"/>
    </row>
    <row r="504" spans="1:3">
      <c r="A504" s="4" t="s">
        <v>408</v>
      </c>
      <c r="B504" s="20">
        <v>3200000</v>
      </c>
      <c r="C504" s="17"/>
    </row>
    <row r="505" spans="1:3">
      <c r="A505" s="4" t="s">
        <v>409</v>
      </c>
      <c r="B505" s="20">
        <v>1400000</v>
      </c>
      <c r="C505" s="17"/>
    </row>
    <row r="506" spans="1:3">
      <c r="A506" s="4" t="s">
        <v>410</v>
      </c>
      <c r="B506" s="20">
        <v>1800000</v>
      </c>
      <c r="C506" s="17"/>
    </row>
    <row r="507" spans="1:3">
      <c r="A507" s="4" t="s">
        <v>411</v>
      </c>
      <c r="B507" s="20">
        <v>800000</v>
      </c>
      <c r="C507" s="17"/>
    </row>
    <row r="508" spans="1:3">
      <c r="A508" s="4" t="s">
        <v>412</v>
      </c>
      <c r="B508" s="20">
        <v>3200000</v>
      </c>
      <c r="C508" s="17"/>
    </row>
    <row r="509" spans="1:3">
      <c r="A509" s="4" t="s">
        <v>413</v>
      </c>
      <c r="B509" s="20">
        <v>7100000</v>
      </c>
      <c r="C509" s="17"/>
    </row>
    <row r="510" spans="1:3">
      <c r="A510" s="4" t="s">
        <v>414</v>
      </c>
      <c r="B510" s="20">
        <v>3400000</v>
      </c>
      <c r="C510" s="17"/>
    </row>
    <row r="511" spans="1:3">
      <c r="A511" s="4" t="s">
        <v>415</v>
      </c>
      <c r="B511" s="20">
        <v>1200000</v>
      </c>
      <c r="C511" s="17"/>
    </row>
    <row r="512" spans="1:3">
      <c r="A512" s="4" t="s">
        <v>416</v>
      </c>
      <c r="B512" s="20">
        <v>1100000</v>
      </c>
      <c r="C512" s="17"/>
    </row>
    <row r="513" spans="1:3">
      <c r="A513" s="4" t="s">
        <v>417</v>
      </c>
      <c r="B513" s="20">
        <v>6800000</v>
      </c>
      <c r="C513" s="17"/>
    </row>
    <row r="514" spans="1:3">
      <c r="A514" s="4" t="s">
        <v>418</v>
      </c>
      <c r="B514" s="20">
        <v>1600000</v>
      </c>
      <c r="C514" s="17"/>
    </row>
    <row r="515" spans="1:3">
      <c r="A515" s="4" t="s">
        <v>419</v>
      </c>
      <c r="B515" s="20">
        <v>7300000</v>
      </c>
      <c r="C515" s="17"/>
    </row>
    <row r="516" spans="1:3">
      <c r="A516" s="4" t="s">
        <v>420</v>
      </c>
      <c r="B516" s="20">
        <v>5900000</v>
      </c>
      <c r="C516" s="17"/>
    </row>
    <row r="517" spans="1:3">
      <c r="A517" s="4" t="s">
        <v>421</v>
      </c>
      <c r="B517" s="20">
        <v>4600000</v>
      </c>
      <c r="C517" s="17"/>
    </row>
    <row r="518" spans="1:3">
      <c r="A518" s="4" t="s">
        <v>422</v>
      </c>
      <c r="B518" s="20">
        <v>11300000</v>
      </c>
      <c r="C518" s="17"/>
    </row>
    <row r="519" spans="1:3">
      <c r="A519" s="4" t="s">
        <v>423</v>
      </c>
      <c r="B519" s="20">
        <v>-99999.9999999997</v>
      </c>
      <c r="C519" s="17"/>
    </row>
    <row r="520" spans="1:3">
      <c r="A520" s="4" t="s">
        <v>424</v>
      </c>
      <c r="B520" s="20">
        <v>400000</v>
      </c>
      <c r="C520" s="17"/>
    </row>
    <row r="521" spans="1:3">
      <c r="A521" s="4" t="s">
        <v>425</v>
      </c>
      <c r="B521" s="20">
        <v>1500000</v>
      </c>
      <c r="C521" s="17"/>
    </row>
    <row r="522" spans="1:3">
      <c r="A522" s="4" t="s">
        <v>426</v>
      </c>
      <c r="B522" s="20">
        <v>48300000</v>
      </c>
      <c r="C522" s="17"/>
    </row>
    <row r="523" spans="1:3">
      <c r="A523" s="4" t="s">
        <v>427</v>
      </c>
      <c r="B523" s="20">
        <v>19000000</v>
      </c>
      <c r="C523" s="17"/>
    </row>
    <row r="524" spans="1:3">
      <c r="A524" s="4" t="s">
        <v>428</v>
      </c>
      <c r="B524" s="20">
        <v>14865059.5796626</v>
      </c>
      <c r="C524" s="17"/>
    </row>
    <row r="525" spans="1:3">
      <c r="A525" s="4" t="s">
        <v>429</v>
      </c>
      <c r="B525" s="20">
        <v>-200000</v>
      </c>
      <c r="C525" s="17"/>
    </row>
    <row r="526" spans="1:3">
      <c r="A526" s="4" t="s">
        <v>430</v>
      </c>
      <c r="B526" s="20">
        <v>-3700000.00000016</v>
      </c>
      <c r="C526" s="17"/>
    </row>
    <row r="528" spans="1:3" ht="21" customHeight="1">
      <c r="A528" s="1" t="s">
        <v>448</v>
      </c>
    </row>
    <row r="529" spans="1:4">
      <c r="A529" s="3" t="s">
        <v>449</v>
      </c>
    </row>
    <row r="531" spans="1:4">
      <c r="B531" s="15" t="s">
        <v>450</v>
      </c>
      <c r="C531" s="15" t="s">
        <v>451</v>
      </c>
    </row>
    <row r="532" spans="1:4">
      <c r="A532" s="4" t="s">
        <v>452</v>
      </c>
      <c r="B532" s="20">
        <v>1723.4315384</v>
      </c>
      <c r="C532" s="20">
        <v>27782.19</v>
      </c>
      <c r="D532" s="17"/>
    </row>
    <row r="533" spans="1:4">
      <c r="A533" s="4" t="s">
        <v>453</v>
      </c>
      <c r="B533" s="20">
        <v>81041.7965</v>
      </c>
      <c r="C533" s="20">
        <v>997.89</v>
      </c>
      <c r="D533" s="17"/>
    </row>
    <row r="534" spans="1:4">
      <c r="A534" s="4" t="s">
        <v>454</v>
      </c>
      <c r="B534" s="20">
        <v>56726</v>
      </c>
      <c r="C534" s="20">
        <v>2220</v>
      </c>
      <c r="D534" s="17"/>
    </row>
    <row r="535" spans="1:4">
      <c r="A535" s="4" t="s">
        <v>455</v>
      </c>
      <c r="B535" s="20">
        <v>0</v>
      </c>
      <c r="C535" s="20">
        <v>0</v>
      </c>
      <c r="D535" s="17"/>
    </row>
    <row r="536" spans="1:4">
      <c r="A536" s="4" t="s">
        <v>456</v>
      </c>
      <c r="B536" s="20">
        <v>11114.3487916</v>
      </c>
      <c r="C536" s="20">
        <v>132562.86</v>
      </c>
      <c r="D536" s="17"/>
    </row>
    <row r="537" spans="1:4">
      <c r="A537" s="4" t="s">
        <v>457</v>
      </c>
      <c r="B537" s="20">
        <v>15699.92083</v>
      </c>
      <c r="C537" s="20">
        <v>0</v>
      </c>
      <c r="D537" s="17"/>
    </row>
    <row r="538" spans="1:4">
      <c r="A538" s="4" t="s">
        <v>458</v>
      </c>
      <c r="B538" s="20">
        <v>2176588.35</v>
      </c>
      <c r="C538" s="20">
        <v>1401.93</v>
      </c>
      <c r="D538" s="17"/>
    </row>
    <row r="539" spans="1:4">
      <c r="A539" s="4" t="s">
        <v>459</v>
      </c>
      <c r="B539" s="20">
        <v>6109</v>
      </c>
      <c r="C539" s="20">
        <v>9213</v>
      </c>
      <c r="D539" s="17"/>
    </row>
    <row r="540" spans="1:4">
      <c r="A540" s="4" t="s">
        <v>460</v>
      </c>
      <c r="B540" s="20">
        <v>1967</v>
      </c>
      <c r="C540" s="20">
        <v>9546</v>
      </c>
      <c r="D540" s="17"/>
    </row>
    <row r="541" spans="1:4">
      <c r="A541" s="4" t="s">
        <v>461</v>
      </c>
      <c r="B541" s="20">
        <v>7676</v>
      </c>
      <c r="C541" s="20">
        <v>11766</v>
      </c>
      <c r="D541" s="17"/>
    </row>
    <row r="542" spans="1:4">
      <c r="A542" s="4" t="s">
        <v>462</v>
      </c>
      <c r="B542" s="20">
        <v>21480</v>
      </c>
      <c r="C542" s="20">
        <v>5150.4</v>
      </c>
      <c r="D542" s="17"/>
    </row>
    <row r="543" spans="1:4">
      <c r="A543" s="4" t="s">
        <v>463</v>
      </c>
      <c r="B543" s="20">
        <v>16472</v>
      </c>
      <c r="C543" s="20">
        <v>0</v>
      </c>
      <c r="D543" s="17"/>
    </row>
    <row r="544" spans="1:4">
      <c r="A544" s="4" t="s">
        <v>464</v>
      </c>
      <c r="B544" s="20">
        <v>28</v>
      </c>
      <c r="C544" s="20">
        <v>0</v>
      </c>
      <c r="D544" s="17"/>
    </row>
    <row r="545" spans="1:4">
      <c r="A545" s="4" t="s">
        <v>465</v>
      </c>
      <c r="B545" s="20">
        <v>8668.515414244</v>
      </c>
      <c r="C545" s="20">
        <v>34632</v>
      </c>
      <c r="D545" s="17"/>
    </row>
    <row r="546" spans="1:4">
      <c r="A546" s="4" t="s">
        <v>466</v>
      </c>
      <c r="B546" s="20">
        <v>0</v>
      </c>
      <c r="C546" s="20">
        <v>0</v>
      </c>
      <c r="D546" s="17"/>
    </row>
    <row r="547" spans="1:4">
      <c r="A547" s="4" t="s">
        <v>467</v>
      </c>
      <c r="B547" s="20">
        <v>0</v>
      </c>
      <c r="C547" s="20">
        <v>0</v>
      </c>
      <c r="D547" s="17"/>
    </row>
    <row r="548" spans="1:4">
      <c r="A548" s="4" t="s">
        <v>468</v>
      </c>
      <c r="B548" s="20">
        <v>0</v>
      </c>
      <c r="C548" s="20">
        <v>0</v>
      </c>
      <c r="D548" s="17"/>
    </row>
    <row r="549" spans="1:4">
      <c r="A549" s="4" t="s">
        <v>469</v>
      </c>
      <c r="B549" s="20">
        <v>109536</v>
      </c>
      <c r="C549" s="20">
        <v>2223.83505</v>
      </c>
      <c r="D549" s="17"/>
    </row>
    <row r="550" spans="1:4">
      <c r="A550" s="4" t="s">
        <v>470</v>
      </c>
      <c r="B550" s="20">
        <v>0</v>
      </c>
      <c r="C550" s="20">
        <v>0</v>
      </c>
      <c r="D550" s="17"/>
    </row>
    <row r="551" spans="1:4">
      <c r="A551" s="4" t="s">
        <v>471</v>
      </c>
      <c r="B551" s="20">
        <v>10860.466626704</v>
      </c>
      <c r="C551" s="20">
        <v>81585</v>
      </c>
      <c r="D551" s="17"/>
    </row>
    <row r="552" spans="1:4">
      <c r="A552" s="4" t="s">
        <v>472</v>
      </c>
      <c r="B552" s="20">
        <v>0</v>
      </c>
      <c r="C552" s="20">
        <v>0</v>
      </c>
      <c r="D552" s="17"/>
    </row>
    <row r="553" spans="1:4">
      <c r="A553" s="4" t="s">
        <v>473</v>
      </c>
      <c r="B553" s="20">
        <v>0</v>
      </c>
      <c r="C553" s="20">
        <v>0</v>
      </c>
      <c r="D553" s="17"/>
    </row>
    <row r="554" spans="1:4">
      <c r="A554" s="4" t="s">
        <v>474</v>
      </c>
      <c r="B554" s="20">
        <v>1190</v>
      </c>
      <c r="C554" s="20">
        <v>9310.68</v>
      </c>
      <c r="D554" s="17"/>
    </row>
    <row r="555" spans="1:4">
      <c r="A555" s="4" t="s">
        <v>475</v>
      </c>
      <c r="B555" s="20">
        <v>15734</v>
      </c>
      <c r="C555" s="20">
        <v>12210</v>
      </c>
      <c r="D555" s="17"/>
    </row>
    <row r="556" spans="1:4">
      <c r="A556" s="4" t="s">
        <v>476</v>
      </c>
      <c r="B556" s="20">
        <v>16</v>
      </c>
      <c r="C556" s="20">
        <v>0</v>
      </c>
      <c r="D556" s="17"/>
    </row>
    <row r="557" spans="1:4">
      <c r="A557" s="4" t="s">
        <v>477</v>
      </c>
      <c r="B557" s="20">
        <v>12437</v>
      </c>
      <c r="C557" s="20">
        <v>9990</v>
      </c>
      <c r="D557" s="17"/>
    </row>
    <row r="558" spans="1:4">
      <c r="A558" s="4" t="s">
        <v>478</v>
      </c>
      <c r="B558" s="20">
        <v>9060</v>
      </c>
      <c r="C558" s="20">
        <v>14985</v>
      </c>
      <c r="D558" s="17"/>
    </row>
    <row r="559" spans="1:4">
      <c r="A559" s="4" t="s">
        <v>479</v>
      </c>
      <c r="B559" s="20">
        <v>7058</v>
      </c>
      <c r="C559" s="20">
        <v>0</v>
      </c>
      <c r="D559" s="17"/>
    </row>
    <row r="560" spans="1:4">
      <c r="A560" s="4" t="s">
        <v>480</v>
      </c>
      <c r="B560" s="20">
        <v>0</v>
      </c>
      <c r="C560" s="20">
        <v>0</v>
      </c>
      <c r="D560" s="17"/>
    </row>
    <row r="561" spans="1:4">
      <c r="A561" s="4" t="s">
        <v>481</v>
      </c>
      <c r="B561" s="20">
        <v>0</v>
      </c>
      <c r="C561" s="20">
        <v>0</v>
      </c>
      <c r="D561" s="17"/>
    </row>
    <row r="562" spans="1:4">
      <c r="A562" s="4" t="s">
        <v>482</v>
      </c>
      <c r="B562" s="20">
        <v>0</v>
      </c>
      <c r="C562" s="20">
        <v>0</v>
      </c>
      <c r="D562" s="17"/>
    </row>
    <row r="563" spans="1:4">
      <c r="A563" s="4" t="s">
        <v>483</v>
      </c>
      <c r="B563" s="20">
        <v>0</v>
      </c>
      <c r="C563" s="20">
        <v>0</v>
      </c>
      <c r="D563" s="17"/>
    </row>
    <row r="564" spans="1:4">
      <c r="A564" s="4" t="s">
        <v>484</v>
      </c>
      <c r="B564" s="20">
        <v>0</v>
      </c>
      <c r="C564" s="20">
        <v>0</v>
      </c>
      <c r="D564" s="17"/>
    </row>
    <row r="565" spans="1:4">
      <c r="A565" s="4" t="s">
        <v>485</v>
      </c>
      <c r="B565" s="20">
        <v>0</v>
      </c>
      <c r="C565" s="20">
        <v>0</v>
      </c>
      <c r="D565" s="17"/>
    </row>
    <row r="566" spans="1:4">
      <c r="A566" s="4" t="s">
        <v>486</v>
      </c>
      <c r="B566" s="20">
        <v>0</v>
      </c>
      <c r="C566" s="20">
        <v>0</v>
      </c>
      <c r="D566" s="17"/>
    </row>
    <row r="567" spans="1:4">
      <c r="A567" s="4" t="s">
        <v>487</v>
      </c>
      <c r="B567" s="20">
        <v>0</v>
      </c>
      <c r="C567" s="20">
        <v>0</v>
      </c>
      <c r="D567" s="17"/>
    </row>
    <row r="568" spans="1:4">
      <c r="A568" s="4" t="s">
        <v>488</v>
      </c>
      <c r="B568" s="20">
        <v>17490</v>
      </c>
      <c r="C568" s="20">
        <v>5142.63</v>
      </c>
      <c r="D568" s="17"/>
    </row>
    <row r="569" spans="1:4">
      <c r="A569" s="4" t="s">
        <v>489</v>
      </c>
      <c r="B569" s="20">
        <v>15617</v>
      </c>
      <c r="C569" s="20">
        <v>12899.754</v>
      </c>
      <c r="D569" s="17"/>
    </row>
    <row r="570" spans="1:4">
      <c r="A570" s="4" t="s">
        <v>490</v>
      </c>
      <c r="B570" s="20">
        <v>0</v>
      </c>
      <c r="C570" s="20">
        <v>0</v>
      </c>
      <c r="D570" s="17"/>
    </row>
    <row r="571" spans="1:4">
      <c r="A571" s="4" t="s">
        <v>491</v>
      </c>
      <c r="B571" s="20">
        <v>0</v>
      </c>
      <c r="C571" s="20">
        <v>0</v>
      </c>
      <c r="D571" s="17"/>
    </row>
    <row r="572" spans="1:4">
      <c r="A572" s="4" t="s">
        <v>492</v>
      </c>
      <c r="B572" s="20">
        <v>1240.84481</v>
      </c>
      <c r="C572" s="20">
        <v>99900</v>
      </c>
      <c r="D572" s="17"/>
    </row>
    <row r="573" spans="1:4">
      <c r="A573" s="4" t="s">
        <v>493</v>
      </c>
      <c r="B573" s="20">
        <v>9.52316</v>
      </c>
      <c r="C573" s="20">
        <v>0</v>
      </c>
      <c r="D573" s="17"/>
    </row>
    <row r="574" spans="1:4">
      <c r="A574" s="4" t="s">
        <v>494</v>
      </c>
      <c r="B574" s="20">
        <v>834.15656</v>
      </c>
      <c r="C574" s="20">
        <v>99900</v>
      </c>
      <c r="D574" s="17"/>
    </row>
    <row r="575" spans="1:4">
      <c r="A575" s="4" t="s">
        <v>495</v>
      </c>
      <c r="B575" s="20">
        <v>13.63446</v>
      </c>
      <c r="C575" s="20">
        <v>0</v>
      </c>
      <c r="D575" s="17"/>
    </row>
    <row r="576" spans="1:4">
      <c r="A576" s="4" t="s">
        <v>496</v>
      </c>
      <c r="B576" s="20">
        <v>17488</v>
      </c>
      <c r="C576" s="20">
        <v>2453.91223695</v>
      </c>
      <c r="D576" s="17"/>
    </row>
    <row r="577" spans="1:4">
      <c r="A577" s="4" t="s">
        <v>497</v>
      </c>
      <c r="B577" s="20">
        <v>100</v>
      </c>
      <c r="C577" s="20">
        <v>0</v>
      </c>
      <c r="D577" s="17"/>
    </row>
    <row r="578" spans="1:4">
      <c r="A578" s="4" t="s">
        <v>498</v>
      </c>
      <c r="B578" s="20">
        <v>11341</v>
      </c>
      <c r="C578" s="20">
        <v>2453.91223695</v>
      </c>
      <c r="D578" s="17"/>
    </row>
    <row r="579" spans="1:4">
      <c r="A579" s="4" t="s">
        <v>499</v>
      </c>
      <c r="B579" s="20">
        <v>84</v>
      </c>
      <c r="C579" s="20">
        <v>0</v>
      </c>
      <c r="D579" s="17"/>
    </row>
    <row r="580" spans="1:4">
      <c r="A580" s="4" t="s">
        <v>500</v>
      </c>
      <c r="B580" s="20">
        <v>746.051950410344</v>
      </c>
      <c r="C580" s="20">
        <v>294150</v>
      </c>
      <c r="D580" s="17"/>
    </row>
    <row r="581" spans="1:4">
      <c r="A581" s="4" t="s">
        <v>501</v>
      </c>
      <c r="B581" s="20">
        <v>460.201188590447</v>
      </c>
      <c r="C581" s="20">
        <v>0</v>
      </c>
      <c r="D581" s="17"/>
    </row>
    <row r="582" spans="1:4">
      <c r="A582" s="4" t="s">
        <v>502</v>
      </c>
      <c r="B582" s="20">
        <v>184.796527665875</v>
      </c>
      <c r="C582" s="20">
        <v>0</v>
      </c>
      <c r="D582" s="17"/>
    </row>
    <row r="583" spans="1:4">
      <c r="A583" s="4" t="s">
        <v>503</v>
      </c>
      <c r="B583" s="20">
        <v>102.599160625857</v>
      </c>
      <c r="C583" s="20">
        <v>333000</v>
      </c>
      <c r="D583" s="17"/>
    </row>
    <row r="584" spans="1:4">
      <c r="A584" s="4" t="s">
        <v>504</v>
      </c>
      <c r="B584" s="20">
        <v>6.17451120549745</v>
      </c>
      <c r="C584" s="20">
        <v>0</v>
      </c>
      <c r="D584" s="17"/>
    </row>
    <row r="585" spans="1:4">
      <c r="A585" s="4" t="s">
        <v>505</v>
      </c>
      <c r="B585" s="20">
        <v>0.79075150197872</v>
      </c>
      <c r="C585" s="20">
        <v>0</v>
      </c>
      <c r="D585" s="17"/>
    </row>
    <row r="586" spans="1:4">
      <c r="A586" s="4" t="s">
        <v>506</v>
      </c>
      <c r="B586" s="20">
        <v>0</v>
      </c>
      <c r="C586" s="20">
        <v>0</v>
      </c>
      <c r="D586" s="17"/>
    </row>
    <row r="587" spans="1:4">
      <c r="A587" s="4" t="s">
        <v>507</v>
      </c>
      <c r="B587" s="20">
        <v>1061</v>
      </c>
      <c r="C587" s="20">
        <v>183150</v>
      </c>
      <c r="D587" s="17"/>
    </row>
    <row r="588" spans="1:4">
      <c r="A588" s="4" t="s">
        <v>508</v>
      </c>
      <c r="B588" s="20">
        <v>17</v>
      </c>
      <c r="C588" s="20">
        <v>0</v>
      </c>
      <c r="D588" s="17"/>
    </row>
    <row r="589" spans="1:4">
      <c r="A589" s="4" t="s">
        <v>509</v>
      </c>
      <c r="B589" s="20">
        <v>122</v>
      </c>
      <c r="C589" s="20">
        <v>0</v>
      </c>
      <c r="D589" s="17"/>
    </row>
    <row r="590" spans="1:4">
      <c r="A590" s="4" t="s">
        <v>510</v>
      </c>
      <c r="B590" s="20">
        <v>0</v>
      </c>
      <c r="C590" s="20">
        <v>0</v>
      </c>
      <c r="D590" s="17"/>
    </row>
    <row r="591" spans="1:4">
      <c r="A591" s="4" t="s">
        <v>511</v>
      </c>
      <c r="B591" s="20">
        <v>0</v>
      </c>
      <c r="C591" s="20">
        <v>0</v>
      </c>
      <c r="D591" s="17"/>
    </row>
    <row r="592" spans="1:4">
      <c r="A592" s="4" t="s">
        <v>512</v>
      </c>
      <c r="B592" s="20">
        <v>281</v>
      </c>
      <c r="C592" s="20">
        <v>0</v>
      </c>
      <c r="D592" s="17"/>
    </row>
    <row r="593" spans="1:4">
      <c r="A593" s="4" t="s">
        <v>513</v>
      </c>
      <c r="B593" s="20">
        <v>215</v>
      </c>
      <c r="C593" s="20">
        <v>183150</v>
      </c>
      <c r="D593" s="17"/>
    </row>
    <row r="594" spans="1:4">
      <c r="A594" s="4" t="s">
        <v>514</v>
      </c>
      <c r="B594" s="20">
        <v>621</v>
      </c>
      <c r="C594" s="20">
        <v>0</v>
      </c>
      <c r="D594" s="17"/>
    </row>
    <row r="595" spans="1:4">
      <c r="A595" s="4" t="s">
        <v>515</v>
      </c>
      <c r="B595" s="20">
        <v>0</v>
      </c>
      <c r="C595" s="20">
        <v>0</v>
      </c>
      <c r="D595" s="17"/>
    </row>
    <row r="596" spans="1:4">
      <c r="A596" s="4" t="s">
        <v>516</v>
      </c>
      <c r="B596" s="20">
        <v>548</v>
      </c>
      <c r="C596" s="20">
        <v>388500</v>
      </c>
      <c r="D596" s="17"/>
    </row>
    <row r="597" spans="1:4">
      <c r="A597" s="4" t="s">
        <v>517</v>
      </c>
      <c r="B597" s="20">
        <v>866</v>
      </c>
      <c r="C597" s="20">
        <v>0</v>
      </c>
      <c r="D597" s="17"/>
    </row>
    <row r="598" spans="1:4">
      <c r="A598" s="4" t="s">
        <v>518</v>
      </c>
      <c r="B598" s="20">
        <v>128</v>
      </c>
      <c r="C598" s="20">
        <v>421800</v>
      </c>
      <c r="D598" s="17"/>
    </row>
    <row r="599" spans="1:4">
      <c r="A599" s="4" t="s">
        <v>519</v>
      </c>
      <c r="B599" s="20">
        <v>247</v>
      </c>
      <c r="C599" s="20">
        <v>0</v>
      </c>
      <c r="D599" s="17"/>
    </row>
    <row r="600" spans="1:4">
      <c r="A600" s="4" t="s">
        <v>520</v>
      </c>
      <c r="B600" s="20">
        <v>3.46817</v>
      </c>
      <c r="C600" s="20">
        <v>0</v>
      </c>
      <c r="D600" s="17"/>
    </row>
    <row r="601" spans="1:4">
      <c r="A601" s="4" t="s">
        <v>521</v>
      </c>
      <c r="B601" s="20">
        <v>1058.21103</v>
      </c>
      <c r="C601" s="20">
        <v>148740</v>
      </c>
      <c r="D601" s="17"/>
    </row>
    <row r="602" spans="1:4">
      <c r="A602" s="4" t="s">
        <v>522</v>
      </c>
      <c r="B602" s="20">
        <v>38</v>
      </c>
      <c r="C602" s="20">
        <v>0</v>
      </c>
      <c r="D602" s="17"/>
    </row>
    <row r="603" spans="1:4">
      <c r="A603" s="4" t="s">
        <v>523</v>
      </c>
      <c r="B603" s="20">
        <v>2046</v>
      </c>
      <c r="C603" s="20">
        <v>0</v>
      </c>
      <c r="D603" s="17"/>
    </row>
    <row r="604" spans="1:4">
      <c r="A604" s="4" t="s">
        <v>524</v>
      </c>
      <c r="B604" s="20">
        <v>4092</v>
      </c>
      <c r="C604" s="20">
        <v>7770</v>
      </c>
      <c r="D604" s="17"/>
    </row>
    <row r="605" spans="1:4">
      <c r="A605" s="4" t="s">
        <v>525</v>
      </c>
      <c r="B605" s="20">
        <v>50.2660437019501</v>
      </c>
      <c r="C605" s="20">
        <v>760294.5</v>
      </c>
      <c r="D605" s="17"/>
    </row>
    <row r="606" spans="1:4">
      <c r="A606" s="4" t="s">
        <v>526</v>
      </c>
      <c r="B606" s="20">
        <v>149.993323807103</v>
      </c>
      <c r="C606" s="20">
        <v>0</v>
      </c>
      <c r="D606" s="17"/>
    </row>
    <row r="607" spans="1:4">
      <c r="A607" s="4" t="s">
        <v>527</v>
      </c>
      <c r="B607" s="20">
        <v>3.05172249094714</v>
      </c>
      <c r="C607" s="20">
        <v>0</v>
      </c>
      <c r="D607" s="17"/>
    </row>
    <row r="608" spans="1:4">
      <c r="A608" s="4" t="s">
        <v>528</v>
      </c>
      <c r="B608" s="20">
        <v>0</v>
      </c>
      <c r="C608" s="20">
        <v>0</v>
      </c>
      <c r="D608" s="17"/>
    </row>
    <row r="609" spans="1:4">
      <c r="A609" s="4" t="s">
        <v>529</v>
      </c>
      <c r="B609" s="20">
        <v>176</v>
      </c>
      <c r="C609" s="20">
        <v>610500</v>
      </c>
      <c r="D609" s="17"/>
    </row>
    <row r="610" spans="1:4">
      <c r="A610" s="4" t="s">
        <v>530</v>
      </c>
      <c r="B610" s="20">
        <v>1066</v>
      </c>
      <c r="C610" s="20">
        <v>0</v>
      </c>
      <c r="D610" s="17"/>
    </row>
    <row r="611" spans="1:4">
      <c r="A611" s="4" t="s">
        <v>531</v>
      </c>
      <c r="B611" s="20">
        <v>134</v>
      </c>
      <c r="C611" s="20">
        <v>899100</v>
      </c>
      <c r="D611" s="17"/>
    </row>
    <row r="612" spans="1:4">
      <c r="A612" s="4" t="s">
        <v>532</v>
      </c>
      <c r="B612" s="20">
        <v>146</v>
      </c>
      <c r="C612" s="20">
        <v>0</v>
      </c>
      <c r="D612" s="17"/>
    </row>
    <row r="613" spans="1:4">
      <c r="A613" s="4" t="s">
        <v>533</v>
      </c>
      <c r="B613" s="20">
        <v>0</v>
      </c>
      <c r="C613" s="20">
        <v>0</v>
      </c>
      <c r="D613" s="17"/>
    </row>
    <row r="614" spans="1:4">
      <c r="A614" s="4" t="s">
        <v>534</v>
      </c>
      <c r="B614" s="20">
        <v>472</v>
      </c>
      <c r="C614" s="20">
        <v>0</v>
      </c>
      <c r="D614" s="17"/>
    </row>
    <row r="615" spans="1:4">
      <c r="A615" s="4" t="s">
        <v>535</v>
      </c>
      <c r="B615" s="20">
        <v>804.07</v>
      </c>
      <c r="C615" s="20">
        <v>0</v>
      </c>
      <c r="D615" s="17"/>
    </row>
    <row r="616" spans="1:4">
      <c r="A616" s="4" t="s">
        <v>536</v>
      </c>
      <c r="B616" s="20">
        <v>1604.6428</v>
      </c>
      <c r="C616" s="20">
        <v>0</v>
      </c>
      <c r="D616" s="17"/>
    </row>
    <row r="618" spans="1:4" ht="21" customHeight="1">
      <c r="A618" s="1" t="s">
        <v>537</v>
      </c>
    </row>
    <row r="619" spans="1:4">
      <c r="A619" s="3" t="s">
        <v>538</v>
      </c>
    </row>
    <row r="621" spans="1:4">
      <c r="B621" s="15" t="s">
        <v>539</v>
      </c>
    </row>
    <row r="622" spans="1:4">
      <c r="A622" s="4" t="s">
        <v>384</v>
      </c>
      <c r="B622" s="20">
        <v>144740544.832716</v>
      </c>
      <c r="C622" s="17"/>
    </row>
    <row r="623" spans="1:4">
      <c r="A623" s="4" t="s">
        <v>540</v>
      </c>
      <c r="B623" s="20">
        <v>76438529.8002449</v>
      </c>
      <c r="C623" s="17"/>
    </row>
    <row r="624" spans="1:4">
      <c r="A624" s="4" t="s">
        <v>158</v>
      </c>
      <c r="B624" s="20">
        <v>195171511.128818</v>
      </c>
      <c r="C624" s="17"/>
    </row>
    <row r="625" spans="1:3">
      <c r="A625" s="4" t="s">
        <v>156</v>
      </c>
      <c r="B625" s="20">
        <v>155537739.271772</v>
      </c>
      <c r="C625" s="17"/>
    </row>
    <row r="626" spans="1:3">
      <c r="A626" s="4" t="s">
        <v>154</v>
      </c>
      <c r="B626" s="20">
        <v>145719142.759371</v>
      </c>
      <c r="C626" s="17"/>
    </row>
    <row r="628" spans="1:3" ht="21" customHeight="1">
      <c r="A628" s="1" t="s">
        <v>541</v>
      </c>
    </row>
    <row r="629" spans="1:3">
      <c r="A629" s="3" t="s">
        <v>542</v>
      </c>
    </row>
    <row r="631" spans="1:3">
      <c r="B631" s="15" t="s">
        <v>384</v>
      </c>
    </row>
    <row r="632" spans="1:3">
      <c r="A632" s="4" t="s">
        <v>543</v>
      </c>
      <c r="B632" s="26">
        <v>0.369528133040512</v>
      </c>
      <c r="C632" s="17"/>
    </row>
  </sheetData>
  <sheetProtection sheet="1" objects="1" scenarios="1"/>
  <dataValidations count="506">
    <dataValidation type="decimal" allowBlank="1" showInputMessage="1" showErrorMessage="1" error="The rate of return must be a non-negative percentage value." sqref="B60">
      <formula1>0</formula1>
      <formula2>4</formula2>
    </dataValidation>
    <dataValidation type="decimal" allowBlank="1" showInputMessage="1" showErrorMessage="1" sqref="C60">
      <formula1>0</formula1>
      <formula2>999999</formula2>
    </dataValidation>
    <dataValidation type="decimal" allowBlank="1" showInputMessage="1" showErrorMessage="1" sqref="E60">
      <formula1>0.001</formula1>
      <formula2>1</formula2>
    </dataValidation>
    <dataValidation type="decimal" allowBlank="1" showInputMessage="1" showErrorMessage="1" sqref="F60">
      <formula1>365</formula1>
      <formula2>366</formula2>
    </dataValidation>
    <dataValidation type="decimal" allowBlank="1" showInputMessage="1" showErrorMessage="1" error="Must be a non-negative percentage value." sqref="B70:B77">
      <formula1>0</formula1>
      <formula2>4</formula2>
    </dataValidation>
    <dataValidation type="decimal" allowBlank="1" showInputMessage="1" showErrorMessage="1" error="The proportion of load going through 132kV/HV must be between 0% and 100%." sqref="B82">
      <formula1>0</formula1>
      <formula2>1</formula2>
    </dataValidation>
    <dataValidation type="decimal" allowBlank="1" showInputMessage="1" showErrorMessage="1" sqref="B87">
      <formula1>0.001</formula1>
      <formula2>999999.999</formula2>
    </dataValidation>
    <dataValidation type="decimal" operator="greaterThanOrEqual" allowBlank="1" showInputMessage="1" showErrorMessage="1" sqref="B92:B99">
      <formula1>0</formula1>
    </dataValidation>
    <dataValidation type="decimal" operator="greaterThanOrEqual" allowBlank="1" showInputMessage="1" showErrorMessage="1" sqref="B104:I104">
      <formula1>0</formula1>
    </dataValidation>
    <dataValidation type="decimal" operator="greaterThanOrEqual" allowBlank="1" showInputMessage="1" showErrorMessage="1" sqref="B109:F109">
      <formula1>0</formula1>
    </dataValidation>
    <dataValidation type="decimal" allowBlank="1" showInputMessage="1" showErrorMessage="1" error="The number in this cell must be between 0% and 100%." sqref="B114:I133">
      <formula1>0</formula1>
      <formula2>1</formula2>
    </dataValidation>
    <dataValidation type="decimal" operator="greaterThanOrEqual" allowBlank="1" showInputMessage="1" showErrorMessage="1" sqref="B140:I140">
      <formula1>0</formula1>
    </dataValidation>
    <dataValidation type="decimal" allowBlank="1" showInputMessage="1" showErrorMessage="1" error="The number in this cell must be between 0% and 100%." sqref="B145:F150">
      <formula1>0</formula1>
      <formula2>1</formula2>
    </dataValidation>
    <dataValidation type="decimal" operator="greaterThan" allowBlank="1" showInputMessage="1" showErrorMessage="1" sqref="B156:H156">
      <formula1>0</formula1>
    </dataValidation>
    <dataValidation type="decimal" allowBlank="1" showInputMessage="1" showErrorMessage="1" error="The coincidence factor must be between 0% and 100%." sqref="B162:B180">
      <formula1>0</formula1>
      <formula2>1</formula2>
    </dataValidation>
    <dataValidation type="decimal" allowBlank="1" showInputMessage="1" showErrorMessage="1" error="The load factor must be between 0% and 100%." sqref="C162:C180">
      <formula1>0</formula1>
      <formula2>1</formula2>
    </dataValidation>
    <dataValidation type="textLength" operator="equal" allowBlank="1" showInputMessage="1" showErrorMessage="1" error="This cell should remain blank." sqref="B188">
      <formula1>0</formula1>
    </dataValidation>
    <dataValidation type="decimal" operator="greaterThanOrEqual" allowBlank="1" showInputMessage="1" showErrorMessage="1" errorTitle="Volume data error" error="The volume must be a non-negative number." sqref="B189:B191">
      <formula1>0</formula1>
    </dataValidation>
    <dataValidation type="textLength" operator="equal" allowBlank="1" showInputMessage="1" showErrorMessage="1" error="This cell should remain blank." sqref="B192">
      <formula1>0</formula1>
    </dataValidation>
    <dataValidation type="decimal" operator="greaterThanOrEqual" allowBlank="1" showInputMessage="1" showErrorMessage="1" errorTitle="Volume data error" error="The volume must be a non-negative number." sqref="B193:B195">
      <formula1>0</formula1>
    </dataValidation>
    <dataValidation type="textLength" operator="equal" allowBlank="1" showInputMessage="1" showErrorMessage="1" error="This cell should remain blank." sqref="B196">
      <formula1>0</formula1>
    </dataValidation>
    <dataValidation type="decimal" operator="greaterThanOrEqual" allowBlank="1" showInputMessage="1" showErrorMessage="1" errorTitle="Volume data error" error="The volume must be a non-negative number." sqref="B197:B199">
      <formula1>0</formula1>
    </dataValidation>
    <dataValidation type="textLength" operator="equal" allowBlank="1" showInputMessage="1" showErrorMessage="1" error="This cell should remain blank." sqref="B200">
      <formula1>0</formula1>
    </dataValidation>
    <dataValidation type="decimal" operator="greaterThanOrEqual" allowBlank="1" showInputMessage="1" showErrorMessage="1" errorTitle="Volume data error" error="The volume must be a non-negative number." sqref="B201:B203">
      <formula1>0</formula1>
    </dataValidation>
    <dataValidation type="textLength" operator="equal" allowBlank="1" showInputMessage="1" showErrorMessage="1" error="This cell should remain blank." sqref="B204">
      <formula1>0</formula1>
    </dataValidation>
    <dataValidation type="decimal" operator="greaterThanOrEqual" allowBlank="1" showInputMessage="1" showErrorMessage="1" errorTitle="Volume data error" error="The volume must be a non-negative number." sqref="B205:B207">
      <formula1>0</formula1>
    </dataValidation>
    <dataValidation type="textLength" operator="equal" allowBlank="1" showInputMessage="1" showErrorMessage="1" error="This cell should remain blank." sqref="B208">
      <formula1>0</formula1>
    </dataValidation>
    <dataValidation type="decimal" operator="greaterThanOrEqual" allowBlank="1" showInputMessage="1" showErrorMessage="1" errorTitle="Volume data error" error="The volume must be a non-negative number." sqref="B209:B211">
      <formula1>0</formula1>
    </dataValidation>
    <dataValidation type="textLength" operator="equal" allowBlank="1" showInputMessage="1" showErrorMessage="1" error="This cell should remain blank." sqref="B212">
      <formula1>0</formula1>
    </dataValidation>
    <dataValidation type="decimal" operator="greaterThanOrEqual" allowBlank="1" showInputMessage="1" showErrorMessage="1" errorTitle="Volume data error" error="The volume must be a non-negative number." sqref="B213:B215">
      <formula1>0</formula1>
    </dataValidation>
    <dataValidation type="textLength" operator="equal" allowBlank="1" showInputMessage="1" showErrorMessage="1" error="This cell should remain blank." sqref="B216">
      <formula1>0</formula1>
    </dataValidation>
    <dataValidation type="decimal" operator="greaterThanOrEqual" allowBlank="1" showInputMessage="1" showErrorMessage="1" errorTitle="Volume data error" error="The volume must be a non-negative number." sqref="B217">
      <formula1>0</formula1>
    </dataValidation>
    <dataValidation type="textLength" operator="equal" allowBlank="1" showInputMessage="1" showErrorMessage="1" error="This cell should remain blank." sqref="B218">
      <formula1>0</formula1>
    </dataValidation>
    <dataValidation type="decimal" operator="greaterThanOrEqual" allowBlank="1" showInputMessage="1" showErrorMessage="1" errorTitle="Volume data error" error="The volume must be a non-negative number." sqref="B219">
      <formula1>0</formula1>
    </dataValidation>
    <dataValidation type="textLength" operator="equal" allowBlank="1" showInputMessage="1" showErrorMessage="1" error="This cell should remain blank." sqref="B220">
      <formula1>0</formula1>
    </dataValidation>
    <dataValidation type="decimal" operator="greaterThanOrEqual" allowBlank="1" showInputMessage="1" showErrorMessage="1" errorTitle="Volume data error" error="The volume must be a non-negative number." sqref="B221:B223">
      <formula1>0</formula1>
    </dataValidation>
    <dataValidation type="textLength" operator="equal" allowBlank="1" showInputMessage="1" showErrorMessage="1" error="This cell should remain blank." sqref="B224">
      <formula1>0</formula1>
    </dataValidation>
    <dataValidation type="decimal" operator="greaterThanOrEqual" allowBlank="1" showInputMessage="1" showErrorMessage="1" errorTitle="Volume data error" error="The volume must be a non-negative number." sqref="B225:B227">
      <formula1>0</formula1>
    </dataValidation>
    <dataValidation type="textLength" operator="equal" allowBlank="1" showInputMessage="1" showErrorMessage="1" error="This cell should remain blank." sqref="B228">
      <formula1>0</formula1>
    </dataValidation>
    <dataValidation type="decimal" operator="greaterThanOrEqual" allowBlank="1" showInputMessage="1" showErrorMessage="1" errorTitle="Volume data error" error="The volume must be a non-negative number." sqref="B229:B231">
      <formula1>0</formula1>
    </dataValidation>
    <dataValidation type="textLength" operator="equal" allowBlank="1" showInputMessage="1" showErrorMessage="1" error="This cell should remain blank." sqref="B232">
      <formula1>0</formula1>
    </dataValidation>
    <dataValidation type="decimal" operator="greaterThanOrEqual" allowBlank="1" showInputMessage="1" showErrorMessage="1" errorTitle="Volume data error" error="The volume must be a non-negative number." sqref="B233:B234">
      <formula1>0</formula1>
    </dataValidation>
    <dataValidation type="textLength" operator="equal" allowBlank="1" showInputMessage="1" showErrorMessage="1" error="This cell should remain blank." sqref="B235">
      <formula1>0</formula1>
    </dataValidation>
    <dataValidation type="decimal" operator="greaterThanOrEqual" allowBlank="1" showInputMessage="1" showErrorMessage="1" errorTitle="Volume data error" error="The volume must be a non-negative number." sqref="B236:B237">
      <formula1>0</formula1>
    </dataValidation>
    <dataValidation type="textLength" operator="equal" allowBlank="1" showInputMessage="1" showErrorMessage="1" error="This cell should remain blank." sqref="B238">
      <formula1>0</formula1>
    </dataValidation>
    <dataValidation type="decimal" operator="greaterThanOrEqual" allowBlank="1" showInputMessage="1" showErrorMessage="1" errorTitle="Volume data error" error="The volume must be a non-negative number." sqref="B239:B241">
      <formula1>0</formula1>
    </dataValidation>
    <dataValidation type="textLength" operator="equal" allowBlank="1" showInputMessage="1" showErrorMessage="1" error="This cell should remain blank." sqref="B242">
      <formula1>0</formula1>
    </dataValidation>
    <dataValidation type="decimal" operator="greaterThanOrEqual" allowBlank="1" showInputMessage="1" showErrorMessage="1" errorTitle="Volume data error" error="The volume must be a non-negative number." sqref="B243:B245">
      <formula1>0</formula1>
    </dataValidation>
    <dataValidation type="textLength" operator="equal" allowBlank="1" showInputMessage="1" showErrorMessage="1" error="This cell should remain blank." sqref="B246">
      <formula1>0</formula1>
    </dataValidation>
    <dataValidation type="decimal" operator="greaterThanOrEqual" allowBlank="1" showInputMessage="1" showErrorMessage="1" errorTitle="Volume data error" error="The volume must be a non-negative number." sqref="B247:B249">
      <formula1>0</formula1>
    </dataValidation>
    <dataValidation type="textLength" operator="equal" allowBlank="1" showInputMessage="1" showErrorMessage="1" error="This cell should remain blank." sqref="B250">
      <formula1>0</formula1>
    </dataValidation>
    <dataValidation type="decimal" operator="greaterThanOrEqual" allowBlank="1" showInputMessage="1" showErrorMessage="1" errorTitle="Volume data error" error="The volume must be a non-negative number." sqref="B251:B253">
      <formula1>0</formula1>
    </dataValidation>
    <dataValidation type="textLength" operator="equal" allowBlank="1" showInputMessage="1" showErrorMessage="1" error="This cell should remain blank." sqref="B254">
      <formula1>0</formula1>
    </dataValidation>
    <dataValidation type="decimal" operator="greaterThanOrEqual" allowBlank="1" showInputMessage="1" showErrorMessage="1" errorTitle="Volume data error" error="The volume must be a non-negative number." sqref="B255:B257">
      <formula1>0</formula1>
    </dataValidation>
    <dataValidation type="textLength" operator="equal" allowBlank="1" showInputMessage="1" showErrorMessage="1" error="This cell should remain blank." sqref="B258">
      <formula1>0</formula1>
    </dataValidation>
    <dataValidation type="decimal" operator="greaterThanOrEqual" allowBlank="1" showInputMessage="1" showErrorMessage="1" errorTitle="Volume data error" error="The volume must be a non-negative number." sqref="B259:B261">
      <formula1>0</formula1>
    </dataValidation>
    <dataValidation type="textLength" operator="equal" allowBlank="1" showInputMessage="1" showErrorMessage="1" error="This cell should remain blank." sqref="B262">
      <formula1>0</formula1>
    </dataValidation>
    <dataValidation type="decimal" operator="greaterThanOrEqual" allowBlank="1" showInputMessage="1" showErrorMessage="1" errorTitle="Volume data error" error="The volume must be a non-negative number." sqref="B263:B264">
      <formula1>0</formula1>
    </dataValidation>
    <dataValidation type="textLength" operator="equal" allowBlank="1" showInputMessage="1" showErrorMessage="1" error="This cell should remain blank." sqref="B265">
      <formula1>0</formula1>
    </dataValidation>
    <dataValidation type="decimal" operator="greaterThanOrEqual" allowBlank="1" showInputMessage="1" showErrorMessage="1" errorTitle="Volume data error" error="The volume must be a non-negative number." sqref="B266:B268">
      <formula1>0</formula1>
    </dataValidation>
    <dataValidation type="textLength" operator="equal" allowBlank="1" showInputMessage="1" showErrorMessage="1" error="This cell should remain blank." sqref="B269">
      <formula1>0</formula1>
    </dataValidation>
    <dataValidation type="decimal" operator="greaterThanOrEqual" allowBlank="1" showInputMessage="1" showErrorMessage="1" errorTitle="Volume data error" error="The volume must be a non-negative number." sqref="B270">
      <formula1>0</formula1>
    </dataValidation>
    <dataValidation type="textLength" operator="equal" allowBlank="1" showInputMessage="1" showErrorMessage="1" error="This cell should remain blank." sqref="B271">
      <formula1>0</formula1>
    </dataValidation>
    <dataValidation type="decimal" operator="greaterThanOrEqual" allowBlank="1" showInputMessage="1" showErrorMessage="1" errorTitle="Volume data error" error="The volume must be a non-negative number." sqref="B272:B274">
      <formula1>0</formula1>
    </dataValidation>
    <dataValidation type="textLength" operator="equal" allowBlank="1" showInputMessage="1" showErrorMessage="1" error="This cell should remain blank." sqref="B275">
      <formula1>0</formula1>
    </dataValidation>
    <dataValidation type="decimal" operator="greaterThanOrEqual" allowBlank="1" showInputMessage="1" showErrorMessage="1" errorTitle="Volume data error" error="The volume must be a non-negative number." sqref="B276">
      <formula1>0</formula1>
    </dataValidation>
    <dataValidation type="textLength" operator="equal" allowBlank="1" showInputMessage="1" showErrorMessage="1" error="This cell should remain blank." sqref="B277">
      <formula1>0</formula1>
    </dataValidation>
    <dataValidation type="decimal" operator="greaterThanOrEqual" allowBlank="1" showInputMessage="1" showErrorMessage="1" errorTitle="Volume data error" error="The volume must be a non-negative number." sqref="B278:B279">
      <formula1>0</formula1>
    </dataValidation>
    <dataValidation type="textLength" operator="equal" allowBlank="1" showInputMessage="1" showErrorMessage="1" error="This cell should remain blank." sqref="B280">
      <formula1>0</formula1>
    </dataValidation>
    <dataValidation type="decimal" operator="greaterThanOrEqual" allowBlank="1" showInputMessage="1" showErrorMessage="1" errorTitle="Volume data error" error="The volume must be a non-negative number." sqref="B281">
      <formula1>0</formula1>
    </dataValidation>
    <dataValidation type="textLength" operator="equal" allowBlank="1" showInputMessage="1" showErrorMessage="1" error="This cell should remain blank." sqref="B282">
      <formula1>0</formula1>
    </dataValidation>
    <dataValidation type="decimal" operator="greaterThanOrEqual" allowBlank="1" showInputMessage="1" showErrorMessage="1" errorTitle="Volume data error" error="The volume must be a non-negative number." sqref="B283:B284">
      <formula1>0</formula1>
    </dataValidation>
    <dataValidation type="textLength" operator="equal" allowBlank="1" showInputMessage="1" showErrorMessage="1" error="This cell should remain blank." sqref="B285">
      <formula1>0</formula1>
    </dataValidation>
    <dataValidation type="decimal" operator="greaterThanOrEqual" allowBlank="1" showInputMessage="1" showErrorMessage="1" errorTitle="Volume data error" error="The volume must be a non-negative number." sqref="B286">
      <formula1>0</formula1>
    </dataValidation>
    <dataValidation type="textLength" operator="equal" allowBlank="1" showInputMessage="1" showErrorMessage="1" error="This cell should remain blank." sqref="B287">
      <formula1>0</formula1>
    </dataValidation>
    <dataValidation type="decimal" operator="greaterThanOrEqual" allowBlank="1" showInputMessage="1" showErrorMessage="1" errorTitle="Volume data error" error="The volume must be a non-negative number." sqref="B288:B289">
      <formula1>0</formula1>
    </dataValidation>
    <dataValidation type="textLength" operator="equal" allowBlank="1" showInputMessage="1" showErrorMessage="1" error="This cell should remain blank." sqref="B290">
      <formula1>0</formula1>
    </dataValidation>
    <dataValidation type="decimal" operator="greaterThanOrEqual" allowBlank="1" showInputMessage="1" showErrorMessage="1" errorTitle="Volume data error" error="The volume must be a non-negative number." sqref="B291">
      <formula1>0</formula1>
    </dataValidation>
    <dataValidation type="textLength" operator="equal" allowBlank="1" showInputMessage="1" showErrorMessage="1" error="This cell should remain blank." sqref="B292">
      <formula1>0</formula1>
    </dataValidation>
    <dataValidation type="decimal" operator="greaterThanOrEqual" allowBlank="1" showInputMessage="1" showErrorMessage="1" errorTitle="Volume data error" error="The volume must be a non-negative number." sqref="B293:B294">
      <formula1>0</formula1>
    </dataValidation>
    <dataValidation type="textLength" operator="equal" allowBlank="1" showInputMessage="1" showErrorMessage="1" error="This cell should remain blank." sqref="B295">
      <formula1>0</formula1>
    </dataValidation>
    <dataValidation type="decimal" operator="greaterThanOrEqual" allowBlank="1" showInputMessage="1" showErrorMessage="1" errorTitle="Volume data error" error="The volume must be a non-negative number." sqref="B296">
      <formula1>0</formula1>
    </dataValidation>
    <dataValidation type="textLength" operator="equal" allowBlank="1" showInputMessage="1" showErrorMessage="1" error="This cell should remain blank." sqref="C188">
      <formula1>0</formula1>
    </dataValidation>
    <dataValidation type="decimal" operator="greaterThanOrEqual" allowBlank="1" showInputMessage="1" showErrorMessage="1" errorTitle="Volume data error" error="The volume must be a non-negative number." sqref="C189:C191">
      <formula1>0</formula1>
    </dataValidation>
    <dataValidation type="textLength" operator="equal" allowBlank="1" showInputMessage="1" showErrorMessage="1" error="This cell should remain blank." sqref="C192">
      <formula1>0</formula1>
    </dataValidation>
    <dataValidation type="decimal" operator="greaterThanOrEqual" allowBlank="1" showInputMessage="1" showErrorMessage="1" errorTitle="Volume data error" error="The volume must be a non-negative number." sqref="C193:C195">
      <formula1>0</formula1>
    </dataValidation>
    <dataValidation type="textLength" operator="equal" allowBlank="1" showInputMessage="1" showErrorMessage="1" error="This cell should remain blank." sqref="C196">
      <formula1>0</formula1>
    </dataValidation>
    <dataValidation type="decimal" operator="greaterThanOrEqual" allowBlank="1" showInputMessage="1" showErrorMessage="1" errorTitle="Volume data error" error="The volume must be a non-negative number." sqref="C197:C199">
      <formula1>0</formula1>
    </dataValidation>
    <dataValidation type="textLength" operator="equal" allowBlank="1" showInputMessage="1" showErrorMessage="1" error="This cell should remain blank." sqref="C200">
      <formula1>0</formula1>
    </dataValidation>
    <dataValidation type="decimal" operator="greaterThanOrEqual" allowBlank="1" showInputMessage="1" showErrorMessage="1" errorTitle="Volume data error" error="The volume must be a non-negative number." sqref="C201:C203">
      <formula1>0</formula1>
    </dataValidation>
    <dataValidation type="textLength" operator="equal" allowBlank="1" showInputMessage="1" showErrorMessage="1" error="This cell should remain blank." sqref="C204">
      <formula1>0</formula1>
    </dataValidation>
    <dataValidation type="decimal" operator="greaterThanOrEqual" allowBlank="1" showInputMessage="1" showErrorMessage="1" errorTitle="Volume data error" error="The volume must be a non-negative number." sqref="C205:C207">
      <formula1>0</formula1>
    </dataValidation>
    <dataValidation type="textLength" operator="equal" allowBlank="1" showInputMessage="1" showErrorMessage="1" error="This cell should remain blank." sqref="C208">
      <formula1>0</formula1>
    </dataValidation>
    <dataValidation type="decimal" operator="greaterThanOrEqual" allowBlank="1" showInputMessage="1" showErrorMessage="1" errorTitle="Volume data error" error="The volume must be a non-negative number." sqref="C209:C211">
      <formula1>0</formula1>
    </dataValidation>
    <dataValidation type="textLength" operator="equal" allowBlank="1" showInputMessage="1" showErrorMessage="1" error="This cell should remain blank." sqref="C212">
      <formula1>0</formula1>
    </dataValidation>
    <dataValidation type="decimal" operator="greaterThanOrEqual" allowBlank="1" showInputMessage="1" showErrorMessage="1" errorTitle="Volume data error" error="The volume must be a non-negative number." sqref="C213:C215">
      <formula1>0</formula1>
    </dataValidation>
    <dataValidation type="textLength" operator="equal" allowBlank="1" showInputMessage="1" showErrorMessage="1" error="This cell should remain blank." sqref="C216">
      <formula1>0</formula1>
    </dataValidation>
    <dataValidation type="decimal" operator="greaterThanOrEqual" allowBlank="1" showInputMessage="1" showErrorMessage="1" errorTitle="Volume data error" error="The volume must be a non-negative number." sqref="C217">
      <formula1>0</formula1>
    </dataValidation>
    <dataValidation type="textLength" operator="equal" allowBlank="1" showInputMessage="1" showErrorMessage="1" error="This cell should remain blank." sqref="C218">
      <formula1>0</formula1>
    </dataValidation>
    <dataValidation type="decimal" operator="greaterThanOrEqual" allowBlank="1" showInputMessage="1" showErrorMessage="1" errorTitle="Volume data error" error="The volume must be a non-negative number." sqref="C219">
      <formula1>0</formula1>
    </dataValidation>
    <dataValidation type="textLength" operator="equal" allowBlank="1" showInputMessage="1" showErrorMessage="1" error="This cell should remain blank." sqref="C220">
      <formula1>0</formula1>
    </dataValidation>
    <dataValidation type="decimal" operator="greaterThanOrEqual" allowBlank="1" showInputMessage="1" showErrorMessage="1" errorTitle="Volume data error" error="The volume must be a non-negative number." sqref="C221:C223">
      <formula1>0</formula1>
    </dataValidation>
    <dataValidation type="textLength" operator="equal" allowBlank="1" showInputMessage="1" showErrorMessage="1" error="This cell should remain blank." sqref="C224">
      <formula1>0</formula1>
    </dataValidation>
    <dataValidation type="decimal" operator="greaterThanOrEqual" allowBlank="1" showInputMessage="1" showErrorMessage="1" errorTitle="Volume data error" error="The volume must be a non-negative number." sqref="C225:C227">
      <formula1>0</formula1>
    </dataValidation>
    <dataValidation type="textLength" operator="equal" allowBlank="1" showInputMessage="1" showErrorMessage="1" error="This cell should remain blank." sqref="C228">
      <formula1>0</formula1>
    </dataValidation>
    <dataValidation type="decimal" operator="greaterThanOrEqual" allowBlank="1" showInputMessage="1" showErrorMessage="1" errorTitle="Volume data error" error="The volume must be a non-negative number." sqref="C229:C231">
      <formula1>0</formula1>
    </dataValidation>
    <dataValidation type="textLength" operator="equal" allowBlank="1" showInputMessage="1" showErrorMessage="1" error="This cell should remain blank." sqref="C232">
      <formula1>0</formula1>
    </dataValidation>
    <dataValidation type="decimal" operator="greaterThanOrEqual" allowBlank="1" showInputMessage="1" showErrorMessage="1" errorTitle="Volume data error" error="The volume must be a non-negative number." sqref="C233:C234">
      <formula1>0</formula1>
    </dataValidation>
    <dataValidation type="textLength" operator="equal" allowBlank="1" showInputMessage="1" showErrorMessage="1" error="This cell should remain blank." sqref="C235">
      <formula1>0</formula1>
    </dataValidation>
    <dataValidation type="decimal" operator="greaterThanOrEqual" allowBlank="1" showInputMessage="1" showErrorMessage="1" errorTitle="Volume data error" error="The volume must be a non-negative number." sqref="C236:C237">
      <formula1>0</formula1>
    </dataValidation>
    <dataValidation type="textLength" operator="equal" allowBlank="1" showInputMessage="1" showErrorMessage="1" error="This cell should remain blank." sqref="C238">
      <formula1>0</formula1>
    </dataValidation>
    <dataValidation type="decimal" operator="greaterThanOrEqual" allowBlank="1" showInputMessage="1" showErrorMessage="1" errorTitle="Volume data error" error="The volume must be a non-negative number." sqref="C239:C241">
      <formula1>0</formula1>
    </dataValidation>
    <dataValidation type="textLength" operator="equal" allowBlank="1" showInputMessage="1" showErrorMessage="1" error="This cell should remain blank." sqref="C242">
      <formula1>0</formula1>
    </dataValidation>
    <dataValidation type="decimal" operator="greaterThanOrEqual" allowBlank="1" showInputMessage="1" showErrorMessage="1" errorTitle="Volume data error" error="The volume must be a non-negative number." sqref="C243:C245">
      <formula1>0</formula1>
    </dataValidation>
    <dataValidation type="textLength" operator="equal" allowBlank="1" showInputMessage="1" showErrorMessage="1" error="This cell should remain blank." sqref="C246">
      <formula1>0</formula1>
    </dataValidation>
    <dataValidation type="decimal" operator="greaterThanOrEqual" allowBlank="1" showInputMessage="1" showErrorMessage="1" errorTitle="Volume data error" error="The volume must be a non-negative number." sqref="C247:C249">
      <formula1>0</formula1>
    </dataValidation>
    <dataValidation type="textLength" operator="equal" allowBlank="1" showInputMessage="1" showErrorMessage="1" error="This cell should remain blank." sqref="C250">
      <formula1>0</formula1>
    </dataValidation>
    <dataValidation type="decimal" operator="greaterThanOrEqual" allowBlank="1" showInputMessage="1" showErrorMessage="1" errorTitle="Volume data error" error="The volume must be a non-negative number." sqref="C251:C253">
      <formula1>0</formula1>
    </dataValidation>
    <dataValidation type="textLength" operator="equal" allowBlank="1" showInputMessage="1" showErrorMessage="1" error="This cell should remain blank." sqref="C254">
      <formula1>0</formula1>
    </dataValidation>
    <dataValidation type="decimal" operator="greaterThanOrEqual" allowBlank="1" showInputMessage="1" showErrorMessage="1" errorTitle="Volume data error" error="The volume must be a non-negative number." sqref="C255:C257">
      <formula1>0</formula1>
    </dataValidation>
    <dataValidation type="textLength" operator="equal" allowBlank="1" showInputMessage="1" showErrorMessage="1" error="This cell should remain blank." sqref="C258">
      <formula1>0</formula1>
    </dataValidation>
    <dataValidation type="decimal" operator="greaterThanOrEqual" allowBlank="1" showInputMessage="1" showErrorMessage="1" errorTitle="Volume data error" error="The volume must be a non-negative number." sqref="C259:C261">
      <formula1>0</formula1>
    </dataValidation>
    <dataValidation type="textLength" operator="equal" allowBlank="1" showInputMessage="1" showErrorMessage="1" error="This cell should remain blank." sqref="C262">
      <formula1>0</formula1>
    </dataValidation>
    <dataValidation type="decimal" operator="greaterThanOrEqual" allowBlank="1" showInputMessage="1" showErrorMessage="1" errorTitle="Volume data error" error="The volume must be a non-negative number." sqref="C263:C264">
      <formula1>0</formula1>
    </dataValidation>
    <dataValidation type="textLength" operator="equal" allowBlank="1" showInputMessage="1" showErrorMessage="1" error="This cell should remain blank." sqref="C265">
      <formula1>0</formula1>
    </dataValidation>
    <dataValidation type="decimal" operator="greaterThanOrEqual" allowBlank="1" showInputMessage="1" showErrorMessage="1" errorTitle="Volume data error" error="The volume must be a non-negative number." sqref="C266:C268">
      <formula1>0</formula1>
    </dataValidation>
    <dataValidation type="textLength" operator="equal" allowBlank="1" showInputMessage="1" showErrorMessage="1" error="This cell should remain blank." sqref="C269">
      <formula1>0</formula1>
    </dataValidation>
    <dataValidation type="decimal" operator="greaterThanOrEqual" allowBlank="1" showInputMessage="1" showErrorMessage="1" errorTitle="Volume data error" error="The volume must be a non-negative number." sqref="C270">
      <formula1>0</formula1>
    </dataValidation>
    <dataValidation type="textLength" operator="equal" allowBlank="1" showInputMessage="1" showErrorMessage="1" error="This cell should remain blank." sqref="C271">
      <formula1>0</formula1>
    </dataValidation>
    <dataValidation type="decimal" operator="greaterThanOrEqual" allowBlank="1" showInputMessage="1" showErrorMessage="1" errorTitle="Volume data error" error="The volume must be a non-negative number." sqref="C272:C274">
      <formula1>0</formula1>
    </dataValidation>
    <dataValidation type="textLength" operator="equal" allowBlank="1" showInputMessage="1" showErrorMessage="1" error="This cell should remain blank." sqref="C275">
      <formula1>0</formula1>
    </dataValidation>
    <dataValidation type="decimal" operator="greaterThanOrEqual" allowBlank="1" showInputMessage="1" showErrorMessage="1" errorTitle="Volume data error" error="The volume must be a non-negative number." sqref="C276">
      <formula1>0</formula1>
    </dataValidation>
    <dataValidation type="textLength" operator="equal" allowBlank="1" showInputMessage="1" showErrorMessage="1" error="This cell should remain blank." sqref="C277">
      <formula1>0</formula1>
    </dataValidation>
    <dataValidation type="decimal" operator="greaterThanOrEqual" allowBlank="1" showInputMessage="1" showErrorMessage="1" errorTitle="Volume data error" error="The volume must be a non-negative number." sqref="C278:C279">
      <formula1>0</formula1>
    </dataValidation>
    <dataValidation type="textLength" operator="equal" allowBlank="1" showInputMessage="1" showErrorMessage="1" error="This cell should remain blank." sqref="C280">
      <formula1>0</formula1>
    </dataValidation>
    <dataValidation type="decimal" operator="greaterThanOrEqual" allowBlank="1" showInputMessage="1" showErrorMessage="1" errorTitle="Volume data error" error="The volume must be a non-negative number." sqref="C281">
      <formula1>0</formula1>
    </dataValidation>
    <dataValidation type="textLength" operator="equal" allowBlank="1" showInputMessage="1" showErrorMessage="1" error="This cell should remain blank." sqref="C282">
      <formula1>0</formula1>
    </dataValidation>
    <dataValidation type="decimal" operator="greaterThanOrEqual" allowBlank="1" showInputMessage="1" showErrorMessage="1" errorTitle="Volume data error" error="The volume must be a non-negative number." sqref="C283:C284">
      <formula1>0</formula1>
    </dataValidation>
    <dataValidation type="textLength" operator="equal" allowBlank="1" showInputMessage="1" showErrorMessage="1" error="This cell should remain blank." sqref="C285">
      <formula1>0</formula1>
    </dataValidation>
    <dataValidation type="decimal" operator="greaterThanOrEqual" allowBlank="1" showInputMessage="1" showErrorMessage="1" errorTitle="Volume data error" error="The volume must be a non-negative number." sqref="C286">
      <formula1>0</formula1>
    </dataValidation>
    <dataValidation type="textLength" operator="equal" allowBlank="1" showInputMessage="1" showErrorMessage="1" error="This cell should remain blank." sqref="C287">
      <formula1>0</formula1>
    </dataValidation>
    <dataValidation type="decimal" operator="greaterThanOrEqual" allowBlank="1" showInputMessage="1" showErrorMessage="1" errorTitle="Volume data error" error="The volume must be a non-negative number." sqref="C288:C289">
      <formula1>0</formula1>
    </dataValidation>
    <dataValidation type="textLength" operator="equal" allowBlank="1" showInputMessage="1" showErrorMessage="1" error="This cell should remain blank." sqref="C290">
      <formula1>0</formula1>
    </dataValidation>
    <dataValidation type="decimal" operator="greaterThanOrEqual" allowBlank="1" showInputMessage="1" showErrorMessage="1" errorTitle="Volume data error" error="The volume must be a non-negative number." sqref="C291">
      <formula1>0</formula1>
    </dataValidation>
    <dataValidation type="textLength" operator="equal" allowBlank="1" showInputMessage="1" showErrorMessage="1" error="This cell should remain blank." sqref="C292">
      <formula1>0</formula1>
    </dataValidation>
    <dataValidation type="decimal" operator="greaterThanOrEqual" allowBlank="1" showInputMessage="1" showErrorMessage="1" errorTitle="Volume data error" error="The volume must be a non-negative number." sqref="C293:C294">
      <formula1>0</formula1>
    </dataValidation>
    <dataValidation type="textLength" operator="equal" allowBlank="1" showInputMessage="1" showErrorMessage="1" error="This cell should remain blank." sqref="C295">
      <formula1>0</formula1>
    </dataValidation>
    <dataValidation type="decimal" operator="greaterThanOrEqual" allowBlank="1" showInputMessage="1" showErrorMessage="1" errorTitle="Volume data error" error="The volume must be a non-negative number." sqref="C296">
      <formula1>0</formula1>
    </dataValidation>
    <dataValidation type="textLength" operator="equal" allowBlank="1" showInputMessage="1" showErrorMessage="1" error="This cell should remain blank." sqref="D188">
      <formula1>0</formula1>
    </dataValidation>
    <dataValidation type="decimal" operator="greaterThanOrEqual" allowBlank="1" showInputMessage="1" showErrorMessage="1" errorTitle="Volume data error" error="The volume must be a non-negative number." sqref="D189:D191">
      <formula1>0</formula1>
    </dataValidation>
    <dataValidation type="textLength" operator="equal" allowBlank="1" showInputMessage="1" showErrorMessage="1" error="This cell should remain blank." sqref="D192">
      <formula1>0</formula1>
    </dataValidation>
    <dataValidation type="decimal" operator="greaterThanOrEqual" allowBlank="1" showInputMessage="1" showErrorMessage="1" errorTitle="Volume data error" error="The volume must be a non-negative number." sqref="D193:D195">
      <formula1>0</formula1>
    </dataValidation>
    <dataValidation type="textLength" operator="equal" allowBlank="1" showInputMessage="1" showErrorMessage="1" error="This cell should remain blank." sqref="D196">
      <formula1>0</formula1>
    </dataValidation>
    <dataValidation type="decimal" operator="greaterThanOrEqual" allowBlank="1" showInputMessage="1" showErrorMessage="1" errorTitle="Volume data error" error="The volume must be a non-negative number." sqref="D197:D199">
      <formula1>0</formula1>
    </dataValidation>
    <dataValidation type="textLength" operator="equal" allowBlank="1" showInputMessage="1" showErrorMessage="1" error="This cell should remain blank." sqref="D200">
      <formula1>0</formula1>
    </dataValidation>
    <dataValidation type="decimal" operator="greaterThanOrEqual" allowBlank="1" showInputMessage="1" showErrorMessage="1" errorTitle="Volume data error" error="The volume must be a non-negative number." sqref="D201:D203">
      <formula1>0</formula1>
    </dataValidation>
    <dataValidation type="textLength" operator="equal" allowBlank="1" showInputMessage="1" showErrorMessage="1" error="This cell should remain blank." sqref="D204">
      <formula1>0</formula1>
    </dataValidation>
    <dataValidation type="decimal" operator="greaterThanOrEqual" allowBlank="1" showInputMessage="1" showErrorMessage="1" errorTitle="Volume data error" error="The volume must be a non-negative number." sqref="D205:D207">
      <formula1>0</formula1>
    </dataValidation>
    <dataValidation type="textLength" operator="equal" allowBlank="1" showInputMessage="1" showErrorMessage="1" error="This cell should remain blank." sqref="D208">
      <formula1>0</formula1>
    </dataValidation>
    <dataValidation type="decimal" operator="greaterThanOrEqual" allowBlank="1" showInputMessage="1" showErrorMessage="1" errorTitle="Volume data error" error="The volume must be a non-negative number." sqref="D209:D211">
      <formula1>0</formula1>
    </dataValidation>
    <dataValidation type="textLength" operator="equal" allowBlank="1" showInputMessage="1" showErrorMessage="1" error="This cell should remain blank." sqref="D212">
      <formula1>0</formula1>
    </dataValidation>
    <dataValidation type="decimal" operator="greaterThanOrEqual" allowBlank="1" showInputMessage="1" showErrorMessage="1" errorTitle="Volume data error" error="The volume must be a non-negative number." sqref="D213:D215">
      <formula1>0</formula1>
    </dataValidation>
    <dataValidation type="textLength" operator="equal" allowBlank="1" showInputMessage="1" showErrorMessage="1" error="This cell should remain blank." sqref="D216">
      <formula1>0</formula1>
    </dataValidation>
    <dataValidation type="decimal" operator="greaterThanOrEqual" allowBlank="1" showInputMessage="1" showErrorMessage="1" errorTitle="Volume data error" error="The volume must be a non-negative number." sqref="D217">
      <formula1>0</formula1>
    </dataValidation>
    <dataValidation type="textLength" operator="equal" allowBlank="1" showInputMessage="1" showErrorMessage="1" error="This cell should remain blank." sqref="D218">
      <formula1>0</formula1>
    </dataValidation>
    <dataValidation type="decimal" operator="greaterThanOrEqual" allowBlank="1" showInputMessage="1" showErrorMessage="1" errorTitle="Volume data error" error="The volume must be a non-negative number." sqref="D219">
      <formula1>0</formula1>
    </dataValidation>
    <dataValidation type="textLength" operator="equal" allowBlank="1" showInputMessage="1" showErrorMessage="1" error="This cell should remain blank." sqref="D220">
      <formula1>0</formula1>
    </dataValidation>
    <dataValidation type="decimal" operator="greaterThanOrEqual" allowBlank="1" showInputMessage="1" showErrorMessage="1" errorTitle="Volume data error" error="The volume must be a non-negative number." sqref="D221:D223">
      <formula1>0</formula1>
    </dataValidation>
    <dataValidation type="textLength" operator="equal" allowBlank="1" showInputMessage="1" showErrorMessage="1" error="This cell should remain blank." sqref="D224">
      <formula1>0</formula1>
    </dataValidation>
    <dataValidation type="decimal" operator="greaterThanOrEqual" allowBlank="1" showInputMessage="1" showErrorMessage="1" errorTitle="Volume data error" error="The volume must be a non-negative number." sqref="D225:D227">
      <formula1>0</formula1>
    </dataValidation>
    <dataValidation type="textLength" operator="equal" allowBlank="1" showInputMessage="1" showErrorMessage="1" error="This cell should remain blank." sqref="D228">
      <formula1>0</formula1>
    </dataValidation>
    <dataValidation type="decimal" operator="greaterThanOrEqual" allowBlank="1" showInputMessage="1" showErrorMessage="1" errorTitle="Volume data error" error="The volume must be a non-negative number." sqref="D229:D231">
      <formula1>0</formula1>
    </dataValidation>
    <dataValidation type="textLength" operator="equal" allowBlank="1" showInputMessage="1" showErrorMessage="1" error="This cell should remain blank." sqref="D232">
      <formula1>0</formula1>
    </dataValidation>
    <dataValidation type="decimal" operator="greaterThanOrEqual" allowBlank="1" showInputMessage="1" showErrorMessage="1" errorTitle="Volume data error" error="The volume must be a non-negative number." sqref="D233:D234">
      <formula1>0</formula1>
    </dataValidation>
    <dataValidation type="textLength" operator="equal" allowBlank="1" showInputMessage="1" showErrorMessage="1" error="This cell should remain blank." sqref="D235">
      <formula1>0</formula1>
    </dataValidation>
    <dataValidation type="decimal" operator="greaterThanOrEqual" allowBlank="1" showInputMessage="1" showErrorMessage="1" errorTitle="Volume data error" error="The volume must be a non-negative number." sqref="D236:D237">
      <formula1>0</formula1>
    </dataValidation>
    <dataValidation type="textLength" operator="equal" allowBlank="1" showInputMessage="1" showErrorMessage="1" error="This cell should remain blank." sqref="D238">
      <formula1>0</formula1>
    </dataValidation>
    <dataValidation type="decimal" operator="greaterThanOrEqual" allowBlank="1" showInputMessage="1" showErrorMessage="1" errorTitle="Volume data error" error="The volume must be a non-negative number." sqref="D239:D241">
      <formula1>0</formula1>
    </dataValidation>
    <dataValidation type="textLength" operator="equal" allowBlank="1" showInputMessage="1" showErrorMessage="1" error="This cell should remain blank." sqref="D242">
      <formula1>0</formula1>
    </dataValidation>
    <dataValidation type="decimal" operator="greaterThanOrEqual" allowBlank="1" showInputMessage="1" showErrorMessage="1" errorTitle="Volume data error" error="The volume must be a non-negative number." sqref="D243:D245">
      <formula1>0</formula1>
    </dataValidation>
    <dataValidation type="textLength" operator="equal" allowBlank="1" showInputMessage="1" showErrorMessage="1" error="This cell should remain blank." sqref="D246">
      <formula1>0</formula1>
    </dataValidation>
    <dataValidation type="decimal" operator="greaterThanOrEqual" allowBlank="1" showInputMessage="1" showErrorMessage="1" errorTitle="Volume data error" error="The volume must be a non-negative number." sqref="D247:D249">
      <formula1>0</formula1>
    </dataValidation>
    <dataValidation type="textLength" operator="equal" allowBlank="1" showInputMessage="1" showErrorMessage="1" error="This cell should remain blank." sqref="D250">
      <formula1>0</formula1>
    </dataValidation>
    <dataValidation type="decimal" operator="greaterThanOrEqual" allowBlank="1" showInputMessage="1" showErrorMessage="1" errorTitle="Volume data error" error="The volume must be a non-negative number." sqref="D251:D253">
      <formula1>0</formula1>
    </dataValidation>
    <dataValidation type="textLength" operator="equal" allowBlank="1" showInputMessage="1" showErrorMessage="1" error="This cell should remain blank." sqref="D254">
      <formula1>0</formula1>
    </dataValidation>
    <dataValidation type="decimal" operator="greaterThanOrEqual" allowBlank="1" showInputMessage="1" showErrorMessage="1" errorTitle="Volume data error" error="The volume must be a non-negative number." sqref="D255:D257">
      <formula1>0</formula1>
    </dataValidation>
    <dataValidation type="textLength" operator="equal" allowBlank="1" showInputMessage="1" showErrorMessage="1" error="This cell should remain blank." sqref="D258">
      <formula1>0</formula1>
    </dataValidation>
    <dataValidation type="decimal" operator="greaterThanOrEqual" allowBlank="1" showInputMessage="1" showErrorMessage="1" errorTitle="Volume data error" error="The volume must be a non-negative number." sqref="D259:D261">
      <formula1>0</formula1>
    </dataValidation>
    <dataValidation type="textLength" operator="equal" allowBlank="1" showInputMessage="1" showErrorMessage="1" error="This cell should remain blank." sqref="D262">
      <formula1>0</formula1>
    </dataValidation>
    <dataValidation type="decimal" operator="greaterThanOrEqual" allowBlank="1" showInputMessage="1" showErrorMessage="1" errorTitle="Volume data error" error="The volume must be a non-negative number." sqref="D263:D264">
      <formula1>0</formula1>
    </dataValidation>
    <dataValidation type="textLength" operator="equal" allowBlank="1" showInputMessage="1" showErrorMessage="1" error="This cell should remain blank." sqref="D265">
      <formula1>0</formula1>
    </dataValidation>
    <dataValidation type="decimal" operator="greaterThanOrEqual" allowBlank="1" showInputMessage="1" showErrorMessage="1" errorTitle="Volume data error" error="The volume must be a non-negative number." sqref="D266:D268">
      <formula1>0</formula1>
    </dataValidation>
    <dataValidation type="textLength" operator="equal" allowBlank="1" showInputMessage="1" showErrorMessage="1" error="This cell should remain blank." sqref="D269">
      <formula1>0</formula1>
    </dataValidation>
    <dataValidation type="decimal" operator="greaterThanOrEqual" allowBlank="1" showInputMessage="1" showErrorMessage="1" errorTitle="Volume data error" error="The volume must be a non-negative number." sqref="D270">
      <formula1>0</formula1>
    </dataValidation>
    <dataValidation type="textLength" operator="equal" allowBlank="1" showInputMessage="1" showErrorMessage="1" error="This cell should remain blank." sqref="D271">
      <formula1>0</formula1>
    </dataValidation>
    <dataValidation type="decimal" operator="greaterThanOrEqual" allowBlank="1" showInputMessage="1" showErrorMessage="1" errorTitle="Volume data error" error="The volume must be a non-negative number." sqref="D272:D274">
      <formula1>0</formula1>
    </dataValidation>
    <dataValidation type="textLength" operator="equal" allowBlank="1" showInputMessage="1" showErrorMessage="1" error="This cell should remain blank." sqref="D275">
      <formula1>0</formula1>
    </dataValidation>
    <dataValidation type="decimal" operator="greaterThanOrEqual" allowBlank="1" showInputMessage="1" showErrorMessage="1" errorTitle="Volume data error" error="The volume must be a non-negative number." sqref="D276">
      <formula1>0</formula1>
    </dataValidation>
    <dataValidation type="textLength" operator="equal" allowBlank="1" showInputMessage="1" showErrorMessage="1" error="This cell should remain blank." sqref="D277">
      <formula1>0</formula1>
    </dataValidation>
    <dataValidation type="decimal" operator="greaterThanOrEqual" allowBlank="1" showInputMessage="1" showErrorMessage="1" errorTitle="Volume data error" error="The volume must be a non-negative number." sqref="D278:D279">
      <formula1>0</formula1>
    </dataValidation>
    <dataValidation type="textLength" operator="equal" allowBlank="1" showInputMessage="1" showErrorMessage="1" error="This cell should remain blank." sqref="D280">
      <formula1>0</formula1>
    </dataValidation>
    <dataValidation type="decimal" operator="greaterThanOrEqual" allowBlank="1" showInputMessage="1" showErrorMessage="1" errorTitle="Volume data error" error="The volume must be a non-negative number." sqref="D281">
      <formula1>0</formula1>
    </dataValidation>
    <dataValidation type="textLength" operator="equal" allowBlank="1" showInputMessage="1" showErrorMessage="1" error="This cell should remain blank." sqref="D282">
      <formula1>0</formula1>
    </dataValidation>
    <dataValidation type="decimal" operator="greaterThanOrEqual" allowBlank="1" showInputMessage="1" showErrorMessage="1" errorTitle="Volume data error" error="The volume must be a non-negative number." sqref="D283:D284">
      <formula1>0</formula1>
    </dataValidation>
    <dataValidation type="textLength" operator="equal" allowBlank="1" showInputMessage="1" showErrorMessage="1" error="This cell should remain blank." sqref="D285">
      <formula1>0</formula1>
    </dataValidation>
    <dataValidation type="decimal" operator="greaterThanOrEqual" allowBlank="1" showInputMessage="1" showErrorMessage="1" errorTitle="Volume data error" error="The volume must be a non-negative number." sqref="D286">
      <formula1>0</formula1>
    </dataValidation>
    <dataValidation type="textLength" operator="equal" allowBlank="1" showInputMessage="1" showErrorMessage="1" error="This cell should remain blank." sqref="D287">
      <formula1>0</formula1>
    </dataValidation>
    <dataValidation type="decimal" operator="greaterThanOrEqual" allowBlank="1" showInputMessage="1" showErrorMessage="1" errorTitle="Volume data error" error="The volume must be a non-negative number." sqref="D288:D289">
      <formula1>0</formula1>
    </dataValidation>
    <dataValidation type="textLength" operator="equal" allowBlank="1" showInputMessage="1" showErrorMessage="1" error="This cell should remain blank." sqref="D290">
      <formula1>0</formula1>
    </dataValidation>
    <dataValidation type="decimal" operator="greaterThanOrEqual" allowBlank="1" showInputMessage="1" showErrorMessage="1" errorTitle="Volume data error" error="The volume must be a non-negative number." sqref="D291">
      <formula1>0</formula1>
    </dataValidation>
    <dataValidation type="textLength" operator="equal" allowBlank="1" showInputMessage="1" showErrorMessage="1" error="This cell should remain blank." sqref="D292">
      <formula1>0</formula1>
    </dataValidation>
    <dataValidation type="decimal" operator="greaterThanOrEqual" allowBlank="1" showInputMessage="1" showErrorMessage="1" errorTitle="Volume data error" error="The volume must be a non-negative number." sqref="D293:D294">
      <formula1>0</formula1>
    </dataValidation>
    <dataValidation type="textLength" operator="equal" allowBlank="1" showInputMessage="1" showErrorMessage="1" error="This cell should remain blank." sqref="D295">
      <formula1>0</formula1>
    </dataValidation>
    <dataValidation type="decimal" operator="greaterThanOrEqual" allowBlank="1" showInputMessage="1" showErrorMessage="1" errorTitle="Volume data error" error="The volume must be a non-negative number." sqref="D296">
      <formula1>0</formula1>
    </dataValidation>
    <dataValidation type="textLength" operator="equal" allowBlank="1" showInputMessage="1" showErrorMessage="1" error="This cell should remain blank." sqref="E188">
      <formula1>0</formula1>
    </dataValidation>
    <dataValidation type="decimal" operator="greaterThanOrEqual" allowBlank="1" showInputMessage="1" showErrorMessage="1" errorTitle="Volume data error" error="The volume must be a non-negative number." sqref="E189:E191">
      <formula1>0</formula1>
    </dataValidation>
    <dataValidation type="textLength" operator="equal" allowBlank="1" showInputMessage="1" showErrorMessage="1" error="This cell should remain blank." sqref="E192">
      <formula1>0</formula1>
    </dataValidation>
    <dataValidation type="decimal" operator="greaterThanOrEqual" allowBlank="1" showInputMessage="1" showErrorMessage="1" errorTitle="Volume data error" error="The volume must be a non-negative number." sqref="E193:E195">
      <formula1>0</formula1>
    </dataValidation>
    <dataValidation type="textLength" operator="equal" allowBlank="1" showInputMessage="1" showErrorMessage="1" error="This cell should remain blank." sqref="E196">
      <formula1>0</formula1>
    </dataValidation>
    <dataValidation type="decimal" operator="greaterThanOrEqual" allowBlank="1" showInputMessage="1" showErrorMessage="1" errorTitle="Volume data error" error="The volume must be a non-negative number." sqref="E197:E199">
      <formula1>0</formula1>
    </dataValidation>
    <dataValidation type="textLength" operator="equal" allowBlank="1" showInputMessage="1" showErrorMessage="1" error="This cell should remain blank." sqref="E200">
      <formula1>0</formula1>
    </dataValidation>
    <dataValidation type="decimal" operator="greaterThanOrEqual" allowBlank="1" showInputMessage="1" showErrorMessage="1" errorTitle="Volume data error" error="The volume must be a non-negative number." sqref="E201:E203">
      <formula1>0</formula1>
    </dataValidation>
    <dataValidation type="textLength" operator="equal" allowBlank="1" showInputMessage="1" showErrorMessage="1" error="This cell should remain blank." sqref="E204">
      <formula1>0</formula1>
    </dataValidation>
    <dataValidation type="decimal" operator="greaterThanOrEqual" allowBlank="1" showInputMessage="1" showErrorMessage="1" errorTitle="Volume data error" error="The volume must be a non-negative number." sqref="E205:E207">
      <formula1>0</formula1>
    </dataValidation>
    <dataValidation type="textLength" operator="equal" allowBlank="1" showInputMessage="1" showErrorMessage="1" error="This cell should remain blank." sqref="E208">
      <formula1>0</formula1>
    </dataValidation>
    <dataValidation type="decimal" operator="greaterThanOrEqual" allowBlank="1" showInputMessage="1" showErrorMessage="1" errorTitle="Volume data error" error="The volume must be a non-negative number." sqref="E209:E211">
      <formula1>0</formula1>
    </dataValidation>
    <dataValidation type="textLength" operator="equal" allowBlank="1" showInputMessage="1" showErrorMessage="1" error="This cell should remain blank." sqref="E212">
      <formula1>0</formula1>
    </dataValidation>
    <dataValidation type="decimal" operator="greaterThanOrEqual" allowBlank="1" showInputMessage="1" showErrorMessage="1" errorTitle="Volume data error" error="The volume must be a non-negative number." sqref="E213:E215">
      <formula1>0</formula1>
    </dataValidation>
    <dataValidation type="textLength" operator="equal" allowBlank="1" showInputMessage="1" showErrorMessage="1" error="This cell should remain blank." sqref="E216">
      <formula1>0</formula1>
    </dataValidation>
    <dataValidation type="decimal" operator="greaterThanOrEqual" allowBlank="1" showInputMessage="1" showErrorMessage="1" errorTitle="Volume data error" error="The volume must be a non-negative number." sqref="E217">
      <formula1>0</formula1>
    </dataValidation>
    <dataValidation type="textLength" operator="equal" allowBlank="1" showInputMessage="1" showErrorMessage="1" error="This cell should remain blank." sqref="E218">
      <formula1>0</formula1>
    </dataValidation>
    <dataValidation type="decimal" operator="greaterThanOrEqual" allowBlank="1" showInputMessage="1" showErrorMessage="1" errorTitle="Volume data error" error="The volume must be a non-negative number." sqref="E219">
      <formula1>0</formula1>
    </dataValidation>
    <dataValidation type="textLength" operator="equal" allowBlank="1" showInputMessage="1" showErrorMessage="1" error="This cell should remain blank." sqref="E220">
      <formula1>0</formula1>
    </dataValidation>
    <dataValidation type="decimal" operator="greaterThanOrEqual" allowBlank="1" showInputMessage="1" showErrorMessage="1" errorTitle="Volume data error" error="The volume must be a non-negative number." sqref="E221:E223">
      <formula1>0</formula1>
    </dataValidation>
    <dataValidation type="textLength" operator="equal" allowBlank="1" showInputMessage="1" showErrorMessage="1" error="This cell should remain blank." sqref="E224">
      <formula1>0</formula1>
    </dataValidation>
    <dataValidation type="decimal" operator="greaterThanOrEqual" allowBlank="1" showInputMessage="1" showErrorMessage="1" errorTitle="Volume data error" error="The volume must be a non-negative number." sqref="E225:E227">
      <formula1>0</formula1>
    </dataValidation>
    <dataValidation type="textLength" operator="equal" allowBlank="1" showInputMessage="1" showErrorMessage="1" error="This cell should remain blank." sqref="E228">
      <formula1>0</formula1>
    </dataValidation>
    <dataValidation type="decimal" operator="greaterThanOrEqual" allowBlank="1" showInputMessage="1" showErrorMessage="1" errorTitle="Volume data error" error="The volume must be a non-negative number." sqref="E229:E231">
      <formula1>0</formula1>
    </dataValidation>
    <dataValidation type="textLength" operator="equal" allowBlank="1" showInputMessage="1" showErrorMessage="1" error="This cell should remain blank." sqref="E232">
      <formula1>0</formula1>
    </dataValidation>
    <dataValidation type="decimal" operator="greaterThanOrEqual" allowBlank="1" showInputMessage="1" showErrorMessage="1" errorTitle="Volume data error" error="The volume must be a non-negative number." sqref="E233:E234">
      <formula1>0</formula1>
    </dataValidation>
    <dataValidation type="textLength" operator="equal" allowBlank="1" showInputMessage="1" showErrorMessage="1" error="This cell should remain blank." sqref="E235">
      <formula1>0</formula1>
    </dataValidation>
    <dataValidation type="decimal" operator="greaterThanOrEqual" allowBlank="1" showInputMessage="1" showErrorMessage="1" errorTitle="Volume data error" error="The volume must be a non-negative number." sqref="E236:E237">
      <formula1>0</formula1>
    </dataValidation>
    <dataValidation type="textLength" operator="equal" allowBlank="1" showInputMessage="1" showErrorMessage="1" error="This cell should remain blank." sqref="E238">
      <formula1>0</formula1>
    </dataValidation>
    <dataValidation type="decimal" operator="greaterThanOrEqual" allowBlank="1" showInputMessage="1" showErrorMessage="1" errorTitle="Volume data error" error="The volume must be a non-negative number." sqref="E239:E241">
      <formula1>0</formula1>
    </dataValidation>
    <dataValidation type="textLength" operator="equal" allowBlank="1" showInputMessage="1" showErrorMessage="1" error="This cell should remain blank." sqref="E242">
      <formula1>0</formula1>
    </dataValidation>
    <dataValidation type="decimal" operator="greaterThanOrEqual" allowBlank="1" showInputMessage="1" showErrorMessage="1" errorTitle="Volume data error" error="The volume must be a non-negative number." sqref="E243:E245">
      <formula1>0</formula1>
    </dataValidation>
    <dataValidation type="textLength" operator="equal" allowBlank="1" showInputMessage="1" showErrorMessage="1" error="This cell should remain blank." sqref="E246">
      <formula1>0</formula1>
    </dataValidation>
    <dataValidation type="decimal" operator="greaterThanOrEqual" allowBlank="1" showInputMessage="1" showErrorMessage="1" errorTitle="Volume data error" error="The volume must be a non-negative number." sqref="E247:E249">
      <formula1>0</formula1>
    </dataValidation>
    <dataValidation type="textLength" operator="equal" allowBlank="1" showInputMessage="1" showErrorMessage="1" error="This cell should remain blank." sqref="E250">
      <formula1>0</formula1>
    </dataValidation>
    <dataValidation type="decimal" operator="greaterThanOrEqual" allowBlank="1" showInputMessage="1" showErrorMessage="1" errorTitle="Volume data error" error="The volume must be a non-negative number." sqref="E251:E253">
      <formula1>0</formula1>
    </dataValidation>
    <dataValidation type="textLength" operator="equal" allowBlank="1" showInputMessage="1" showErrorMessage="1" error="This cell should remain blank." sqref="E254">
      <formula1>0</formula1>
    </dataValidation>
    <dataValidation type="decimal" operator="greaterThanOrEqual" allowBlank="1" showInputMessage="1" showErrorMessage="1" errorTitle="Volume data error" error="The volume must be a non-negative number." sqref="E255:E257">
      <formula1>0</formula1>
    </dataValidation>
    <dataValidation type="textLength" operator="equal" allowBlank="1" showInputMessage="1" showErrorMessage="1" error="This cell should remain blank." sqref="E258">
      <formula1>0</formula1>
    </dataValidation>
    <dataValidation type="decimal" operator="greaterThanOrEqual" allowBlank="1" showInputMessage="1" showErrorMessage="1" errorTitle="Volume data error" error="The volume must be a non-negative number." sqref="E259:E261">
      <formula1>0</formula1>
    </dataValidation>
    <dataValidation type="textLength" operator="equal" allowBlank="1" showInputMessage="1" showErrorMessage="1" error="This cell should remain blank." sqref="E262">
      <formula1>0</formula1>
    </dataValidation>
    <dataValidation type="decimal" operator="greaterThanOrEqual" allowBlank="1" showInputMessage="1" showErrorMessage="1" errorTitle="Volume data error" error="The volume must be a non-negative number." sqref="E263:E264">
      <formula1>0</formula1>
    </dataValidation>
    <dataValidation type="textLength" operator="equal" allowBlank="1" showInputMessage="1" showErrorMessage="1" error="This cell should remain blank." sqref="E265">
      <formula1>0</formula1>
    </dataValidation>
    <dataValidation type="decimal" operator="greaterThanOrEqual" allowBlank="1" showInputMessage="1" showErrorMessage="1" errorTitle="Volume data error" error="The volume must be a non-negative number." sqref="E266:E268">
      <formula1>0</formula1>
    </dataValidation>
    <dataValidation type="textLength" operator="equal" allowBlank="1" showInputMessage="1" showErrorMessage="1" error="This cell should remain blank." sqref="E269">
      <formula1>0</formula1>
    </dataValidation>
    <dataValidation type="decimal" operator="greaterThanOrEqual" allowBlank="1" showInputMessage="1" showErrorMessage="1" errorTitle="Volume data error" error="The volume must be a non-negative number." sqref="E270">
      <formula1>0</formula1>
    </dataValidation>
    <dataValidation type="textLength" operator="equal" allowBlank="1" showInputMessage="1" showErrorMessage="1" error="This cell should remain blank." sqref="E271">
      <formula1>0</formula1>
    </dataValidation>
    <dataValidation type="decimal" operator="greaterThanOrEqual" allowBlank="1" showInputMessage="1" showErrorMessage="1" errorTitle="Volume data error" error="The volume must be a non-negative number." sqref="E272:E274">
      <formula1>0</formula1>
    </dataValidation>
    <dataValidation type="textLength" operator="equal" allowBlank="1" showInputMessage="1" showErrorMessage="1" error="This cell should remain blank." sqref="E275">
      <formula1>0</formula1>
    </dataValidation>
    <dataValidation type="decimal" operator="greaterThanOrEqual" allowBlank="1" showInputMessage="1" showErrorMessage="1" errorTitle="Volume data error" error="The volume must be a non-negative number." sqref="E276">
      <formula1>0</formula1>
    </dataValidation>
    <dataValidation type="textLength" operator="equal" allowBlank="1" showInputMessage="1" showErrorMessage="1" error="This cell should remain blank." sqref="E277">
      <formula1>0</formula1>
    </dataValidation>
    <dataValidation type="decimal" operator="greaterThanOrEqual" allowBlank="1" showInputMessage="1" showErrorMessage="1" errorTitle="Volume data error" error="The volume must be a non-negative number." sqref="E278:E279">
      <formula1>0</formula1>
    </dataValidation>
    <dataValidation type="textLength" operator="equal" allowBlank="1" showInputMessage="1" showErrorMessage="1" error="This cell should remain blank." sqref="E280">
      <formula1>0</formula1>
    </dataValidation>
    <dataValidation type="decimal" operator="greaterThanOrEqual" allowBlank="1" showInputMessage="1" showErrorMessage="1" errorTitle="Volume data error" error="The volume must be a non-negative number." sqref="E281">
      <formula1>0</formula1>
    </dataValidation>
    <dataValidation type="textLength" operator="equal" allowBlank="1" showInputMessage="1" showErrorMessage="1" error="This cell should remain blank." sqref="E282">
      <formula1>0</formula1>
    </dataValidation>
    <dataValidation type="decimal" operator="greaterThanOrEqual" allowBlank="1" showInputMessage="1" showErrorMessage="1" errorTitle="Volume data error" error="The volume must be a non-negative number." sqref="E283:E284">
      <formula1>0</formula1>
    </dataValidation>
    <dataValidation type="textLength" operator="equal" allowBlank="1" showInputMessage="1" showErrorMessage="1" error="This cell should remain blank." sqref="E285">
      <formula1>0</formula1>
    </dataValidation>
    <dataValidation type="decimal" operator="greaterThanOrEqual" allowBlank="1" showInputMessage="1" showErrorMessage="1" errorTitle="Volume data error" error="The volume must be a non-negative number." sqref="E286">
      <formula1>0</formula1>
    </dataValidation>
    <dataValidation type="textLength" operator="equal" allowBlank="1" showInputMessage="1" showErrorMessage="1" error="This cell should remain blank." sqref="E287">
      <formula1>0</formula1>
    </dataValidation>
    <dataValidation type="decimal" operator="greaterThanOrEqual" allowBlank="1" showInputMessage="1" showErrorMessage="1" errorTitle="Volume data error" error="The volume must be a non-negative number." sqref="E288:E289">
      <formula1>0</formula1>
    </dataValidation>
    <dataValidation type="textLength" operator="equal" allowBlank="1" showInputMessage="1" showErrorMessage="1" error="This cell should remain blank." sqref="E290">
      <formula1>0</formula1>
    </dataValidation>
    <dataValidation type="decimal" operator="greaterThanOrEqual" allowBlank="1" showInputMessage="1" showErrorMessage="1" errorTitle="Volume data error" error="The volume must be a non-negative number." sqref="E291">
      <formula1>0</formula1>
    </dataValidation>
    <dataValidation type="textLength" operator="equal" allowBlank="1" showInputMessage="1" showErrorMessage="1" error="This cell should remain blank." sqref="E292">
      <formula1>0</formula1>
    </dataValidation>
    <dataValidation type="decimal" operator="greaterThanOrEqual" allowBlank="1" showInputMessage="1" showErrorMessage="1" errorTitle="Volume data error" error="The volume must be a non-negative number." sqref="E293:E294">
      <formula1>0</formula1>
    </dataValidation>
    <dataValidation type="textLength" operator="equal" allowBlank="1" showInputMessage="1" showErrorMessage="1" error="This cell should remain blank." sqref="E295">
      <formula1>0</formula1>
    </dataValidation>
    <dataValidation type="decimal" operator="greaterThanOrEqual" allowBlank="1" showInputMessage="1" showErrorMessage="1" errorTitle="Volume data error" error="The volume must be a non-negative number." sqref="E296">
      <formula1>0</formula1>
    </dataValidation>
    <dataValidation type="textLength" operator="equal" allowBlank="1" showInputMessage="1" showErrorMessage="1" error="This cell should remain blank." sqref="F188">
      <formula1>0</formula1>
    </dataValidation>
    <dataValidation type="decimal" operator="greaterThanOrEqual" allowBlank="1" showInputMessage="1" showErrorMessage="1" errorTitle="Volume data error" error="The volume must be a non-negative number." sqref="F189:F191">
      <formula1>0</formula1>
    </dataValidation>
    <dataValidation type="textLength" operator="equal" allowBlank="1" showInputMessage="1" showErrorMessage="1" error="This cell should remain blank." sqref="F192">
      <formula1>0</formula1>
    </dataValidation>
    <dataValidation type="decimal" operator="greaterThanOrEqual" allowBlank="1" showInputMessage="1" showErrorMessage="1" errorTitle="Volume data error" error="The volume must be a non-negative number." sqref="F193:F195">
      <formula1>0</formula1>
    </dataValidation>
    <dataValidation type="textLength" operator="equal" allowBlank="1" showInputMessage="1" showErrorMessage="1" error="This cell should remain blank." sqref="F196">
      <formula1>0</formula1>
    </dataValidation>
    <dataValidation type="decimal" operator="greaterThanOrEqual" allowBlank="1" showInputMessage="1" showErrorMessage="1" errorTitle="Volume data error" error="The volume must be a non-negative number." sqref="F197:F199">
      <formula1>0</formula1>
    </dataValidation>
    <dataValidation type="textLength" operator="equal" allowBlank="1" showInputMessage="1" showErrorMessage="1" error="This cell should remain blank." sqref="F200">
      <formula1>0</formula1>
    </dataValidation>
    <dataValidation type="decimal" operator="greaterThanOrEqual" allowBlank="1" showInputMessage="1" showErrorMessage="1" errorTitle="Volume data error" error="The volume must be a non-negative number." sqref="F201:F203">
      <formula1>0</formula1>
    </dataValidation>
    <dataValidation type="textLength" operator="equal" allowBlank="1" showInputMessage="1" showErrorMessage="1" error="This cell should remain blank." sqref="F204">
      <formula1>0</formula1>
    </dataValidation>
    <dataValidation type="decimal" operator="greaterThanOrEqual" allowBlank="1" showInputMessage="1" showErrorMessage="1" errorTitle="Volume data error" error="The volume must be a non-negative number." sqref="F205:F207">
      <formula1>0</formula1>
    </dataValidation>
    <dataValidation type="textLength" operator="equal" allowBlank="1" showInputMessage="1" showErrorMessage="1" error="This cell should remain blank." sqref="F208">
      <formula1>0</formula1>
    </dataValidation>
    <dataValidation type="decimal" operator="greaterThanOrEqual" allowBlank="1" showInputMessage="1" showErrorMessage="1" errorTitle="Volume data error" error="The volume must be a non-negative number." sqref="F209:F211">
      <formula1>0</formula1>
    </dataValidation>
    <dataValidation type="textLength" operator="equal" allowBlank="1" showInputMessage="1" showErrorMessage="1" error="This cell should remain blank." sqref="F212">
      <formula1>0</formula1>
    </dataValidation>
    <dataValidation type="decimal" operator="greaterThanOrEqual" allowBlank="1" showInputMessage="1" showErrorMessage="1" errorTitle="Volume data error" error="The volume must be a non-negative number." sqref="F213:F215">
      <formula1>0</formula1>
    </dataValidation>
    <dataValidation type="textLength" operator="equal" allowBlank="1" showInputMessage="1" showErrorMessage="1" error="This cell should remain blank." sqref="F216">
      <formula1>0</formula1>
    </dataValidation>
    <dataValidation type="decimal" operator="greaterThanOrEqual" allowBlank="1" showInputMessage="1" showErrorMessage="1" errorTitle="Volume data error" error="The volume must be a non-negative number." sqref="F217">
      <formula1>0</formula1>
    </dataValidation>
    <dataValidation type="textLength" operator="equal" allowBlank="1" showInputMessage="1" showErrorMessage="1" error="This cell should remain blank." sqref="F218">
      <formula1>0</formula1>
    </dataValidation>
    <dataValidation type="decimal" operator="greaterThanOrEqual" allowBlank="1" showInputMessage="1" showErrorMessage="1" errorTitle="Volume data error" error="The volume must be a non-negative number." sqref="F219">
      <formula1>0</formula1>
    </dataValidation>
    <dataValidation type="textLength" operator="equal" allowBlank="1" showInputMessage="1" showErrorMessage="1" error="This cell should remain blank." sqref="F220">
      <formula1>0</formula1>
    </dataValidation>
    <dataValidation type="decimal" operator="greaterThanOrEqual" allowBlank="1" showInputMessage="1" showErrorMessage="1" errorTitle="Volume data error" error="The volume must be a non-negative number." sqref="F221:F223">
      <formula1>0</formula1>
    </dataValidation>
    <dataValidation type="textLength" operator="equal" allowBlank="1" showInputMessage="1" showErrorMessage="1" error="This cell should remain blank." sqref="F224">
      <formula1>0</formula1>
    </dataValidation>
    <dataValidation type="decimal" operator="greaterThanOrEqual" allowBlank="1" showInputMessage="1" showErrorMessage="1" errorTitle="Volume data error" error="The volume must be a non-negative number." sqref="F225:F227">
      <formula1>0</formula1>
    </dataValidation>
    <dataValidation type="textLength" operator="equal" allowBlank="1" showInputMessage="1" showErrorMessage="1" error="This cell should remain blank." sqref="F228">
      <formula1>0</formula1>
    </dataValidation>
    <dataValidation type="decimal" operator="greaterThanOrEqual" allowBlank="1" showInputMessage="1" showErrorMessage="1" errorTitle="Volume data error" error="The volume must be a non-negative number." sqref="F229:F231">
      <formula1>0</formula1>
    </dataValidation>
    <dataValidation type="textLength" operator="equal" allowBlank="1" showInputMessage="1" showErrorMessage="1" error="This cell should remain blank." sqref="F232">
      <formula1>0</formula1>
    </dataValidation>
    <dataValidation type="decimal" operator="greaterThanOrEqual" allowBlank="1" showInputMessage="1" showErrorMessage="1" errorTitle="Volume data error" error="The volume must be a non-negative number." sqref="F233:F234">
      <formula1>0</formula1>
    </dataValidation>
    <dataValidation type="textLength" operator="equal" allowBlank="1" showInputMessage="1" showErrorMessage="1" error="This cell should remain blank." sqref="F235">
      <formula1>0</formula1>
    </dataValidation>
    <dataValidation type="decimal" operator="greaterThanOrEqual" allowBlank="1" showInputMessage="1" showErrorMessage="1" errorTitle="Volume data error" error="The volume must be a non-negative number." sqref="F236:F237">
      <formula1>0</formula1>
    </dataValidation>
    <dataValidation type="textLength" operator="equal" allowBlank="1" showInputMessage="1" showErrorMessage="1" error="This cell should remain blank." sqref="F238">
      <formula1>0</formula1>
    </dataValidation>
    <dataValidation type="decimal" operator="greaterThanOrEqual" allowBlank="1" showInputMessage="1" showErrorMessage="1" errorTitle="Volume data error" error="The volume must be a non-negative number." sqref="F239:F241">
      <formula1>0</formula1>
    </dataValidation>
    <dataValidation type="textLength" operator="equal" allowBlank="1" showInputMessage="1" showErrorMessage="1" error="This cell should remain blank." sqref="F242">
      <formula1>0</formula1>
    </dataValidation>
    <dataValidation type="decimal" operator="greaterThanOrEqual" allowBlank="1" showInputMessage="1" showErrorMessage="1" errorTitle="Volume data error" error="The volume must be a non-negative number." sqref="F243:F245">
      <formula1>0</formula1>
    </dataValidation>
    <dataValidation type="textLength" operator="equal" allowBlank="1" showInputMessage="1" showErrorMessage="1" error="This cell should remain blank." sqref="F246">
      <formula1>0</formula1>
    </dataValidation>
    <dataValidation type="decimal" operator="greaterThanOrEqual" allowBlank="1" showInputMessage="1" showErrorMessage="1" errorTitle="Volume data error" error="The volume must be a non-negative number." sqref="F247:F249">
      <formula1>0</formula1>
    </dataValidation>
    <dataValidation type="textLength" operator="equal" allowBlank="1" showInputMessage="1" showErrorMessage="1" error="This cell should remain blank." sqref="F250">
      <formula1>0</formula1>
    </dataValidation>
    <dataValidation type="decimal" operator="greaterThanOrEqual" allowBlank="1" showInputMessage="1" showErrorMessage="1" errorTitle="Volume data error" error="The volume must be a non-negative number." sqref="F251:F253">
      <formula1>0</formula1>
    </dataValidation>
    <dataValidation type="textLength" operator="equal" allowBlank="1" showInputMessage="1" showErrorMessage="1" error="This cell should remain blank." sqref="F254">
      <formula1>0</formula1>
    </dataValidation>
    <dataValidation type="decimal" operator="greaterThanOrEqual" allowBlank="1" showInputMessage="1" showErrorMessage="1" errorTitle="Volume data error" error="The volume must be a non-negative number." sqref="F255:F257">
      <formula1>0</formula1>
    </dataValidation>
    <dataValidation type="textLength" operator="equal" allowBlank="1" showInputMessage="1" showErrorMessage="1" error="This cell should remain blank." sqref="F258">
      <formula1>0</formula1>
    </dataValidation>
    <dataValidation type="decimal" operator="greaterThanOrEqual" allowBlank="1" showInputMessage="1" showErrorMessage="1" errorTitle="Volume data error" error="The volume must be a non-negative number." sqref="F259:F261">
      <formula1>0</formula1>
    </dataValidation>
    <dataValidation type="textLength" operator="equal" allowBlank="1" showInputMessage="1" showErrorMessage="1" error="This cell should remain blank." sqref="F262">
      <formula1>0</formula1>
    </dataValidation>
    <dataValidation type="decimal" operator="greaterThanOrEqual" allowBlank="1" showInputMessage="1" showErrorMessage="1" errorTitle="Volume data error" error="The volume must be a non-negative number." sqref="F263:F264">
      <formula1>0</formula1>
    </dataValidation>
    <dataValidation type="textLength" operator="equal" allowBlank="1" showInputMessage="1" showErrorMessage="1" error="This cell should remain blank." sqref="F265">
      <formula1>0</formula1>
    </dataValidation>
    <dataValidation type="decimal" operator="greaterThanOrEqual" allowBlank="1" showInputMessage="1" showErrorMessage="1" errorTitle="Volume data error" error="The volume must be a non-negative number." sqref="F266:F268">
      <formula1>0</formula1>
    </dataValidation>
    <dataValidation type="textLength" operator="equal" allowBlank="1" showInputMessage="1" showErrorMessage="1" error="This cell should remain blank." sqref="F269">
      <formula1>0</formula1>
    </dataValidation>
    <dataValidation type="decimal" operator="greaterThanOrEqual" allowBlank="1" showInputMessage="1" showErrorMessage="1" errorTitle="Volume data error" error="The volume must be a non-negative number." sqref="F270">
      <formula1>0</formula1>
    </dataValidation>
    <dataValidation type="textLength" operator="equal" allowBlank="1" showInputMessage="1" showErrorMessage="1" error="This cell should remain blank." sqref="F271">
      <formula1>0</formula1>
    </dataValidation>
    <dataValidation type="decimal" operator="greaterThanOrEqual" allowBlank="1" showInputMessage="1" showErrorMessage="1" errorTitle="Volume data error" error="The volume must be a non-negative number." sqref="F272:F274">
      <formula1>0</formula1>
    </dataValidation>
    <dataValidation type="textLength" operator="equal" allowBlank="1" showInputMessage="1" showErrorMessage="1" error="This cell should remain blank." sqref="F275">
      <formula1>0</formula1>
    </dataValidation>
    <dataValidation type="decimal" operator="greaterThanOrEqual" allowBlank="1" showInputMessage="1" showErrorMessage="1" errorTitle="Volume data error" error="The volume must be a non-negative number." sqref="F276">
      <formula1>0</formula1>
    </dataValidation>
    <dataValidation type="textLength" operator="equal" allowBlank="1" showInputMessage="1" showErrorMessage="1" error="This cell should remain blank." sqref="F277">
      <formula1>0</formula1>
    </dataValidation>
    <dataValidation type="decimal" operator="greaterThanOrEqual" allowBlank="1" showInputMessage="1" showErrorMessage="1" errorTitle="Volume data error" error="The volume must be a non-negative number." sqref="F278:F279">
      <formula1>0</formula1>
    </dataValidation>
    <dataValidation type="textLength" operator="equal" allowBlank="1" showInputMessage="1" showErrorMessage="1" error="This cell should remain blank." sqref="F280">
      <formula1>0</formula1>
    </dataValidation>
    <dataValidation type="decimal" operator="greaterThanOrEqual" allowBlank="1" showInputMessage="1" showErrorMessage="1" errorTitle="Volume data error" error="The volume must be a non-negative number." sqref="F281">
      <formula1>0</formula1>
    </dataValidation>
    <dataValidation type="textLength" operator="equal" allowBlank="1" showInputMessage="1" showErrorMessage="1" error="This cell should remain blank." sqref="F282">
      <formula1>0</formula1>
    </dataValidation>
    <dataValidation type="decimal" operator="greaterThanOrEqual" allowBlank="1" showInputMessage="1" showErrorMessage="1" errorTitle="Volume data error" error="The volume must be a non-negative number." sqref="F283:F284">
      <formula1>0</formula1>
    </dataValidation>
    <dataValidation type="textLength" operator="equal" allowBlank="1" showInputMessage="1" showErrorMessage="1" error="This cell should remain blank." sqref="F285">
      <formula1>0</formula1>
    </dataValidation>
    <dataValidation type="decimal" operator="greaterThanOrEqual" allowBlank="1" showInputMessage="1" showErrorMessage="1" errorTitle="Volume data error" error="The volume must be a non-negative number." sqref="F286">
      <formula1>0</formula1>
    </dataValidation>
    <dataValidation type="textLength" operator="equal" allowBlank="1" showInputMessage="1" showErrorMessage="1" error="This cell should remain blank." sqref="F287">
      <formula1>0</formula1>
    </dataValidation>
    <dataValidation type="decimal" operator="greaterThanOrEqual" allowBlank="1" showInputMessage="1" showErrorMessage="1" errorTitle="Volume data error" error="The volume must be a non-negative number." sqref="F288:F289">
      <formula1>0</formula1>
    </dataValidation>
    <dataValidation type="textLength" operator="equal" allowBlank="1" showInputMessage="1" showErrorMessage="1" error="This cell should remain blank." sqref="F290">
      <formula1>0</formula1>
    </dataValidation>
    <dataValidation type="decimal" operator="greaterThanOrEqual" allowBlank="1" showInputMessage="1" showErrorMessage="1" errorTitle="Volume data error" error="The volume must be a non-negative number." sqref="F291">
      <formula1>0</formula1>
    </dataValidation>
    <dataValidation type="textLength" operator="equal" allowBlank="1" showInputMessage="1" showErrorMessage="1" error="This cell should remain blank." sqref="F292">
      <formula1>0</formula1>
    </dataValidation>
    <dataValidation type="decimal" operator="greaterThanOrEqual" allowBlank="1" showInputMessage="1" showErrorMessage="1" errorTitle="Volume data error" error="The volume must be a non-negative number." sqref="F293:F294">
      <formula1>0</formula1>
    </dataValidation>
    <dataValidation type="textLength" operator="equal" allowBlank="1" showInputMessage="1" showErrorMessage="1" error="This cell should remain blank." sqref="F295">
      <formula1>0</formula1>
    </dataValidation>
    <dataValidation type="decimal" operator="greaterThanOrEqual" allowBlank="1" showInputMessage="1" showErrorMessage="1" errorTitle="Volume data error" error="The volume must be a non-negative number." sqref="F296">
      <formula1>0</formula1>
    </dataValidation>
    <dataValidation type="textLength" operator="equal" allowBlank="1" showInputMessage="1" showErrorMessage="1" error="This cell should remain blank." sqref="G188">
      <formula1>0</formula1>
    </dataValidation>
    <dataValidation type="decimal" operator="greaterThanOrEqual" allowBlank="1" showInputMessage="1" showErrorMessage="1" errorTitle="Volume data error" error="The volume must be a non-negative number." sqref="G189:G191">
      <formula1>0</formula1>
    </dataValidation>
    <dataValidation type="textLength" operator="equal" allowBlank="1" showInputMessage="1" showErrorMessage="1" error="This cell should remain blank." sqref="G192">
      <formula1>0</formula1>
    </dataValidation>
    <dataValidation type="decimal" operator="greaterThanOrEqual" allowBlank="1" showInputMessage="1" showErrorMessage="1" errorTitle="Volume data error" error="The volume must be a non-negative number." sqref="G193:G195">
      <formula1>0</formula1>
    </dataValidation>
    <dataValidation type="textLength" operator="equal" allowBlank="1" showInputMessage="1" showErrorMessage="1" error="This cell should remain blank." sqref="G196">
      <formula1>0</formula1>
    </dataValidation>
    <dataValidation type="decimal" operator="greaterThanOrEqual" allowBlank="1" showInputMessage="1" showErrorMessage="1" errorTitle="Volume data error" error="The volume must be a non-negative number." sqref="G197:G199">
      <formula1>0</formula1>
    </dataValidation>
    <dataValidation type="textLength" operator="equal" allowBlank="1" showInputMessage="1" showErrorMessage="1" error="This cell should remain blank." sqref="G200">
      <formula1>0</formula1>
    </dataValidation>
    <dataValidation type="decimal" operator="greaterThanOrEqual" allowBlank="1" showInputMessage="1" showErrorMessage="1" errorTitle="Volume data error" error="The volume must be a non-negative number." sqref="G201:G203">
      <formula1>0</formula1>
    </dataValidation>
    <dataValidation type="textLength" operator="equal" allowBlank="1" showInputMessage="1" showErrorMessage="1" error="This cell should remain blank." sqref="G204">
      <formula1>0</formula1>
    </dataValidation>
    <dataValidation type="decimal" operator="greaterThanOrEqual" allowBlank="1" showInputMessage="1" showErrorMessage="1" errorTitle="Volume data error" error="The volume must be a non-negative number." sqref="G205:G207">
      <formula1>0</formula1>
    </dataValidation>
    <dataValidation type="textLength" operator="equal" allowBlank="1" showInputMessage="1" showErrorMessage="1" error="This cell should remain blank." sqref="G208">
      <formula1>0</formula1>
    </dataValidation>
    <dataValidation type="decimal" operator="greaterThanOrEqual" allowBlank="1" showInputMessage="1" showErrorMessage="1" errorTitle="Volume data error" error="The volume must be a non-negative number." sqref="G209:G211">
      <formula1>0</formula1>
    </dataValidation>
    <dataValidation type="textLength" operator="equal" allowBlank="1" showInputMessage="1" showErrorMessage="1" error="This cell should remain blank." sqref="G212">
      <formula1>0</formula1>
    </dataValidation>
    <dataValidation type="decimal" operator="greaterThanOrEqual" allowBlank="1" showInputMessage="1" showErrorMessage="1" errorTitle="Volume data error" error="The volume must be a non-negative number." sqref="G213:G215">
      <formula1>0</formula1>
    </dataValidation>
    <dataValidation type="textLength" operator="equal" allowBlank="1" showInputMessage="1" showErrorMessage="1" error="This cell should remain blank." sqref="G216">
      <formula1>0</formula1>
    </dataValidation>
    <dataValidation type="decimal" operator="greaterThanOrEqual" allowBlank="1" showInputMessage="1" showErrorMessage="1" errorTitle="Volume data error" error="The volume must be a non-negative number." sqref="G217">
      <formula1>0</formula1>
    </dataValidation>
    <dataValidation type="textLength" operator="equal" allowBlank="1" showInputMessage="1" showErrorMessage="1" error="This cell should remain blank." sqref="G218">
      <formula1>0</formula1>
    </dataValidation>
    <dataValidation type="decimal" operator="greaterThanOrEqual" allowBlank="1" showInputMessage="1" showErrorMessage="1" errorTitle="Volume data error" error="The volume must be a non-negative number." sqref="G219">
      <formula1>0</formula1>
    </dataValidation>
    <dataValidation type="textLength" operator="equal" allowBlank="1" showInputMessage="1" showErrorMessage="1" error="This cell should remain blank." sqref="G220">
      <formula1>0</formula1>
    </dataValidation>
    <dataValidation type="decimal" operator="greaterThanOrEqual" allowBlank="1" showInputMessage="1" showErrorMessage="1" errorTitle="Volume data error" error="The volume must be a non-negative number." sqref="G221:G223">
      <formula1>0</formula1>
    </dataValidation>
    <dataValidation type="textLength" operator="equal" allowBlank="1" showInputMessage="1" showErrorMessage="1" error="This cell should remain blank." sqref="G224">
      <formula1>0</formula1>
    </dataValidation>
    <dataValidation type="decimal" operator="greaterThanOrEqual" allowBlank="1" showInputMessage="1" showErrorMessage="1" errorTitle="Volume data error" error="The volume must be a non-negative number." sqref="G225:G227">
      <formula1>0</formula1>
    </dataValidation>
    <dataValidation type="textLength" operator="equal" allowBlank="1" showInputMessage="1" showErrorMessage="1" error="This cell should remain blank." sqref="G228">
      <formula1>0</formula1>
    </dataValidation>
    <dataValidation type="decimal" operator="greaterThanOrEqual" allowBlank="1" showInputMessage="1" showErrorMessage="1" errorTitle="Volume data error" error="The volume must be a non-negative number." sqref="G229:G231">
      <formula1>0</formula1>
    </dataValidation>
    <dataValidation type="textLength" operator="equal" allowBlank="1" showInputMessage="1" showErrorMessage="1" error="This cell should remain blank." sqref="G232">
      <formula1>0</formula1>
    </dataValidation>
    <dataValidation type="decimal" operator="greaterThanOrEqual" allowBlank="1" showInputMessage="1" showErrorMessage="1" errorTitle="Volume data error" error="The volume must be a non-negative number." sqref="G233:G234">
      <formula1>0</formula1>
    </dataValidation>
    <dataValidation type="textLength" operator="equal" allowBlank="1" showInputMessage="1" showErrorMessage="1" error="This cell should remain blank." sqref="G235">
      <formula1>0</formula1>
    </dataValidation>
    <dataValidation type="decimal" operator="greaterThanOrEqual" allowBlank="1" showInputMessage="1" showErrorMessage="1" errorTitle="Volume data error" error="The volume must be a non-negative number." sqref="G236:G237">
      <formula1>0</formula1>
    </dataValidation>
    <dataValidation type="textLength" operator="equal" allowBlank="1" showInputMessage="1" showErrorMessage="1" error="This cell should remain blank." sqref="G238">
      <formula1>0</formula1>
    </dataValidation>
    <dataValidation type="decimal" operator="greaterThanOrEqual" allowBlank="1" showInputMessage="1" showErrorMessage="1" errorTitle="Volume data error" error="The volume must be a non-negative number." sqref="G239:G241">
      <formula1>0</formula1>
    </dataValidation>
    <dataValidation type="textLength" operator="equal" allowBlank="1" showInputMessage="1" showErrorMessage="1" error="This cell should remain blank." sqref="G242">
      <formula1>0</formula1>
    </dataValidation>
    <dataValidation type="decimal" operator="greaterThanOrEqual" allowBlank="1" showInputMessage="1" showErrorMessage="1" errorTitle="Volume data error" error="The volume must be a non-negative number." sqref="G243:G245">
      <formula1>0</formula1>
    </dataValidation>
    <dataValidation type="textLength" operator="equal" allowBlank="1" showInputMessage="1" showErrorMessage="1" error="This cell should remain blank." sqref="G246">
      <formula1>0</formula1>
    </dataValidation>
    <dataValidation type="decimal" operator="greaterThanOrEqual" allowBlank="1" showInputMessage="1" showErrorMessage="1" errorTitle="Volume data error" error="The volume must be a non-negative number." sqref="G247:G249">
      <formula1>0</formula1>
    </dataValidation>
    <dataValidation type="textLength" operator="equal" allowBlank="1" showInputMessage="1" showErrorMessage="1" error="This cell should remain blank." sqref="G250">
      <formula1>0</formula1>
    </dataValidation>
    <dataValidation type="decimal" operator="greaterThanOrEqual" allowBlank="1" showInputMessage="1" showErrorMessage="1" errorTitle="Volume data error" error="The volume must be a non-negative number." sqref="G251:G253">
      <formula1>0</formula1>
    </dataValidation>
    <dataValidation type="textLength" operator="equal" allowBlank="1" showInputMessage="1" showErrorMessage="1" error="This cell should remain blank." sqref="G254">
      <formula1>0</formula1>
    </dataValidation>
    <dataValidation type="decimal" operator="greaterThanOrEqual" allowBlank="1" showInputMessage="1" showErrorMessage="1" errorTitle="Volume data error" error="The volume must be a non-negative number." sqref="G255:G257">
      <formula1>0</formula1>
    </dataValidation>
    <dataValidation type="textLength" operator="equal" allowBlank="1" showInputMessage="1" showErrorMessage="1" error="This cell should remain blank." sqref="G258">
      <formula1>0</formula1>
    </dataValidation>
    <dataValidation type="decimal" operator="greaterThanOrEqual" allowBlank="1" showInputMessage="1" showErrorMessage="1" errorTitle="Volume data error" error="The volume must be a non-negative number." sqref="G259:G261">
      <formula1>0</formula1>
    </dataValidation>
    <dataValidation type="textLength" operator="equal" allowBlank="1" showInputMessage="1" showErrorMessage="1" error="This cell should remain blank." sqref="G262">
      <formula1>0</formula1>
    </dataValidation>
    <dataValidation type="decimal" operator="greaterThanOrEqual" allowBlank="1" showInputMessage="1" showErrorMessage="1" errorTitle="Volume data error" error="The volume must be a non-negative number." sqref="G263:G264">
      <formula1>0</formula1>
    </dataValidation>
    <dataValidation type="textLength" operator="equal" allowBlank="1" showInputMessage="1" showErrorMessage="1" error="This cell should remain blank." sqref="G265">
      <formula1>0</formula1>
    </dataValidation>
    <dataValidation type="decimal" operator="greaterThanOrEqual" allowBlank="1" showInputMessage="1" showErrorMessage="1" errorTitle="Volume data error" error="The volume must be a non-negative number." sqref="G266:G268">
      <formula1>0</formula1>
    </dataValidation>
    <dataValidation type="textLength" operator="equal" allowBlank="1" showInputMessage="1" showErrorMessage="1" error="This cell should remain blank." sqref="G269">
      <formula1>0</formula1>
    </dataValidation>
    <dataValidation type="decimal" operator="greaterThanOrEqual" allowBlank="1" showInputMessage="1" showErrorMessage="1" errorTitle="Volume data error" error="The volume must be a non-negative number." sqref="G270">
      <formula1>0</formula1>
    </dataValidation>
    <dataValidation type="textLength" operator="equal" allowBlank="1" showInputMessage="1" showErrorMessage="1" error="This cell should remain blank." sqref="G271">
      <formula1>0</formula1>
    </dataValidation>
    <dataValidation type="decimal" operator="greaterThanOrEqual" allowBlank="1" showInputMessage="1" showErrorMessage="1" errorTitle="Volume data error" error="The volume must be a non-negative number." sqref="G272:G274">
      <formula1>0</formula1>
    </dataValidation>
    <dataValidation type="textLength" operator="equal" allowBlank="1" showInputMessage="1" showErrorMessage="1" error="This cell should remain blank." sqref="G275">
      <formula1>0</formula1>
    </dataValidation>
    <dataValidation type="decimal" operator="greaterThanOrEqual" allowBlank="1" showInputMessage="1" showErrorMessage="1" errorTitle="Volume data error" error="The volume must be a non-negative number." sqref="G276">
      <formula1>0</formula1>
    </dataValidation>
    <dataValidation type="textLength" operator="equal" allowBlank="1" showInputMessage="1" showErrorMessage="1" error="This cell should remain blank." sqref="G277">
      <formula1>0</formula1>
    </dataValidation>
    <dataValidation type="decimal" operator="greaterThanOrEqual" allowBlank="1" showInputMessage="1" showErrorMessage="1" errorTitle="Volume data error" error="The volume must be a non-negative number." sqref="G278:G279">
      <formula1>0</formula1>
    </dataValidation>
    <dataValidation type="textLength" operator="equal" allowBlank="1" showInputMessage="1" showErrorMessage="1" error="This cell should remain blank." sqref="G280">
      <formula1>0</formula1>
    </dataValidation>
    <dataValidation type="decimal" operator="greaterThanOrEqual" allowBlank="1" showInputMessage="1" showErrorMessage="1" errorTitle="Volume data error" error="The volume must be a non-negative number." sqref="G281">
      <formula1>0</formula1>
    </dataValidation>
    <dataValidation type="textLength" operator="equal" allowBlank="1" showInputMessage="1" showErrorMessage="1" error="This cell should remain blank." sqref="G282">
      <formula1>0</formula1>
    </dataValidation>
    <dataValidation type="decimal" operator="greaterThanOrEqual" allowBlank="1" showInputMessage="1" showErrorMessage="1" errorTitle="Volume data error" error="The volume must be a non-negative number." sqref="G283:G284">
      <formula1>0</formula1>
    </dataValidation>
    <dataValidation type="textLength" operator="equal" allowBlank="1" showInputMessage="1" showErrorMessage="1" error="This cell should remain blank." sqref="G285">
      <formula1>0</formula1>
    </dataValidation>
    <dataValidation type="decimal" operator="greaterThanOrEqual" allowBlank="1" showInputMessage="1" showErrorMessage="1" errorTitle="Volume data error" error="The volume must be a non-negative number." sqref="G286">
      <formula1>0</formula1>
    </dataValidation>
    <dataValidation type="textLength" operator="equal" allowBlank="1" showInputMessage="1" showErrorMessage="1" error="This cell should remain blank." sqref="G287">
      <formula1>0</formula1>
    </dataValidation>
    <dataValidation type="decimal" operator="greaterThanOrEqual" allowBlank="1" showInputMessage="1" showErrorMessage="1" errorTitle="Volume data error" error="The volume must be a non-negative number." sqref="G288:G289">
      <formula1>0</formula1>
    </dataValidation>
    <dataValidation type="textLength" operator="equal" allowBlank="1" showInputMessage="1" showErrorMessage="1" error="This cell should remain blank." sqref="G290">
      <formula1>0</formula1>
    </dataValidation>
    <dataValidation type="decimal" operator="greaterThanOrEqual" allowBlank="1" showInputMessage="1" showErrorMessage="1" errorTitle="Volume data error" error="The volume must be a non-negative number." sqref="G291">
      <formula1>0</formula1>
    </dataValidation>
    <dataValidation type="textLength" operator="equal" allowBlank="1" showInputMessage="1" showErrorMessage="1" error="This cell should remain blank." sqref="G292">
      <formula1>0</formula1>
    </dataValidation>
    <dataValidation type="decimal" operator="greaterThanOrEqual" allowBlank="1" showInputMessage="1" showErrorMessage="1" errorTitle="Volume data error" error="The volume must be a non-negative number." sqref="G293:G294">
      <formula1>0</formula1>
    </dataValidation>
    <dataValidation type="textLength" operator="equal" allowBlank="1" showInputMessage="1" showErrorMessage="1" error="This cell should remain blank." sqref="G295">
      <formula1>0</formula1>
    </dataValidation>
    <dataValidation type="decimal" operator="greaterThanOrEqual" allowBlank="1" showInputMessage="1" showErrorMessage="1" errorTitle="Volume data error" error="The volume must be a non-negative number." sqref="G296">
      <formula1>0</formula1>
    </dataValidation>
    <dataValidation type="textLength" operator="equal" allowBlank="1" showInputMessage="1" showErrorMessage="1" error="This cell should remain blank." sqref="H188">
      <formula1>0</formula1>
    </dataValidation>
    <dataValidation type="decimal" operator="greaterThanOrEqual" allowBlank="1" showInputMessage="1" showErrorMessage="1" errorTitle="Volume data error" error="The volume must be a non-negative number." sqref="H189:H191">
      <formula1>0</formula1>
    </dataValidation>
    <dataValidation type="textLength" operator="equal" allowBlank="1" showInputMessage="1" showErrorMessage="1" error="This cell should remain blank." sqref="H192">
      <formula1>0</formula1>
    </dataValidation>
    <dataValidation type="decimal" operator="greaterThanOrEqual" allowBlank="1" showInputMessage="1" showErrorMessage="1" errorTitle="Volume data error" error="The volume must be a non-negative number." sqref="H193:H195">
      <formula1>0</formula1>
    </dataValidation>
    <dataValidation type="textLength" operator="equal" allowBlank="1" showInputMessage="1" showErrorMessage="1" error="This cell should remain blank." sqref="H196">
      <formula1>0</formula1>
    </dataValidation>
    <dataValidation type="decimal" operator="greaterThanOrEqual" allowBlank="1" showInputMessage="1" showErrorMessage="1" errorTitle="Volume data error" error="The volume must be a non-negative number." sqref="H197:H199">
      <formula1>0</formula1>
    </dataValidation>
    <dataValidation type="textLength" operator="equal" allowBlank="1" showInputMessage="1" showErrorMessage="1" error="This cell should remain blank." sqref="H200">
      <formula1>0</formula1>
    </dataValidation>
    <dataValidation type="decimal" operator="greaterThanOrEqual" allowBlank="1" showInputMessage="1" showErrorMessage="1" errorTitle="Volume data error" error="The volume must be a non-negative number." sqref="H201:H203">
      <formula1>0</formula1>
    </dataValidation>
    <dataValidation type="textLength" operator="equal" allowBlank="1" showInputMessage="1" showErrorMessage="1" error="This cell should remain blank." sqref="H204">
      <formula1>0</formula1>
    </dataValidation>
    <dataValidation type="decimal" operator="greaterThanOrEqual" allowBlank="1" showInputMessage="1" showErrorMessage="1" errorTitle="Volume data error" error="The volume must be a non-negative number." sqref="H205:H207">
      <formula1>0</formula1>
    </dataValidation>
    <dataValidation type="textLength" operator="equal" allowBlank="1" showInputMessage="1" showErrorMessage="1" error="This cell should remain blank." sqref="H208">
      <formula1>0</formula1>
    </dataValidation>
    <dataValidation type="decimal" operator="greaterThanOrEqual" allowBlank="1" showInputMessage="1" showErrorMessage="1" errorTitle="Volume data error" error="The volume must be a non-negative number." sqref="H209:H211">
      <formula1>0</formula1>
    </dataValidation>
    <dataValidation type="textLength" operator="equal" allowBlank="1" showInputMessage="1" showErrorMessage="1" error="This cell should remain blank." sqref="H212">
      <formula1>0</formula1>
    </dataValidation>
    <dataValidation type="decimal" operator="greaterThanOrEqual" allowBlank="1" showInputMessage="1" showErrorMessage="1" errorTitle="Volume data error" error="The volume must be a non-negative number." sqref="H213:H215">
      <formula1>0</formula1>
    </dataValidation>
    <dataValidation type="textLength" operator="equal" allowBlank="1" showInputMessage="1" showErrorMessage="1" error="This cell should remain blank." sqref="H216">
      <formula1>0</formula1>
    </dataValidation>
    <dataValidation type="decimal" operator="greaterThanOrEqual" allowBlank="1" showInputMessage="1" showErrorMessage="1" errorTitle="Volume data error" error="The volume must be a non-negative number." sqref="H217">
      <formula1>0</formula1>
    </dataValidation>
    <dataValidation type="textLength" operator="equal" allowBlank="1" showInputMessage="1" showErrorMessage="1" error="This cell should remain blank." sqref="H218">
      <formula1>0</formula1>
    </dataValidation>
    <dataValidation type="decimal" operator="greaterThanOrEqual" allowBlank="1" showInputMessage="1" showErrorMessage="1" errorTitle="Volume data error" error="The volume must be a non-negative number." sqref="H219">
      <formula1>0</formula1>
    </dataValidation>
    <dataValidation type="textLength" operator="equal" allowBlank="1" showInputMessage="1" showErrorMessage="1" error="This cell should remain blank." sqref="H220">
      <formula1>0</formula1>
    </dataValidation>
    <dataValidation type="decimal" operator="greaterThanOrEqual" allowBlank="1" showInputMessage="1" showErrorMessage="1" errorTitle="Volume data error" error="The volume must be a non-negative number." sqref="H221:H223">
      <formula1>0</formula1>
    </dataValidation>
    <dataValidation type="textLength" operator="equal" allowBlank="1" showInputMessage="1" showErrorMessage="1" error="This cell should remain blank." sqref="H224">
      <formula1>0</formula1>
    </dataValidation>
    <dataValidation type="decimal" operator="greaterThanOrEqual" allowBlank="1" showInputMessage="1" showErrorMessage="1" errorTitle="Volume data error" error="The volume must be a non-negative number." sqref="H225:H227">
      <formula1>0</formula1>
    </dataValidation>
    <dataValidation type="textLength" operator="equal" allowBlank="1" showInputMessage="1" showErrorMessage="1" error="This cell should remain blank." sqref="H228">
      <formula1>0</formula1>
    </dataValidation>
    <dataValidation type="decimal" operator="greaterThanOrEqual" allowBlank="1" showInputMessage="1" showErrorMessage="1" errorTitle="Volume data error" error="The volume must be a non-negative number." sqref="H229:H231">
      <formula1>0</formula1>
    </dataValidation>
    <dataValidation type="textLength" operator="equal" allowBlank="1" showInputMessage="1" showErrorMessage="1" error="This cell should remain blank." sqref="H232">
      <formula1>0</formula1>
    </dataValidation>
    <dataValidation type="decimal" operator="greaterThanOrEqual" allowBlank="1" showInputMessage="1" showErrorMessage="1" errorTitle="Volume data error" error="The volume must be a non-negative number." sqref="H233:H234">
      <formula1>0</formula1>
    </dataValidation>
    <dataValidation type="textLength" operator="equal" allowBlank="1" showInputMessage="1" showErrorMessage="1" error="This cell should remain blank." sqref="H235">
      <formula1>0</formula1>
    </dataValidation>
    <dataValidation type="decimal" operator="greaterThanOrEqual" allowBlank="1" showInputMessage="1" showErrorMessage="1" errorTitle="Volume data error" error="The volume must be a non-negative number." sqref="H236:H237">
      <formula1>0</formula1>
    </dataValidation>
    <dataValidation type="textLength" operator="equal" allowBlank="1" showInputMessage="1" showErrorMessage="1" error="This cell should remain blank." sqref="H238">
      <formula1>0</formula1>
    </dataValidation>
    <dataValidation type="decimal" operator="greaterThanOrEqual" allowBlank="1" showInputMessage="1" showErrorMessage="1" errorTitle="Volume data error" error="The volume must be a non-negative number." sqref="H239:H241">
      <formula1>0</formula1>
    </dataValidation>
    <dataValidation type="textLength" operator="equal" allowBlank="1" showInputMessage="1" showErrorMessage="1" error="This cell should remain blank." sqref="H242">
      <formula1>0</formula1>
    </dataValidation>
    <dataValidation type="decimal" operator="greaterThanOrEqual" allowBlank="1" showInputMessage="1" showErrorMessage="1" errorTitle="Volume data error" error="The volume must be a non-negative number." sqref="H243:H245">
      <formula1>0</formula1>
    </dataValidation>
    <dataValidation type="textLength" operator="equal" allowBlank="1" showInputMessage="1" showErrorMessage="1" error="This cell should remain blank." sqref="H246">
      <formula1>0</formula1>
    </dataValidation>
    <dataValidation type="decimal" operator="greaterThanOrEqual" allowBlank="1" showInputMessage="1" showErrorMessage="1" errorTitle="Volume data error" error="The volume must be a non-negative number." sqref="H247:H249">
      <formula1>0</formula1>
    </dataValidation>
    <dataValidation type="textLength" operator="equal" allowBlank="1" showInputMessage="1" showErrorMessage="1" error="This cell should remain blank." sqref="H250">
      <formula1>0</formula1>
    </dataValidation>
    <dataValidation type="decimal" operator="greaterThanOrEqual" allowBlank="1" showInputMessage="1" showErrorMessage="1" errorTitle="Volume data error" error="The volume must be a non-negative number." sqref="H251:H253">
      <formula1>0</formula1>
    </dataValidation>
    <dataValidation type="textLength" operator="equal" allowBlank="1" showInputMessage="1" showErrorMessage="1" error="This cell should remain blank." sqref="H254">
      <formula1>0</formula1>
    </dataValidation>
    <dataValidation type="decimal" operator="greaterThanOrEqual" allowBlank="1" showInputMessage="1" showErrorMessage="1" errorTitle="Volume data error" error="The volume must be a non-negative number." sqref="H255:H257">
      <formula1>0</formula1>
    </dataValidation>
    <dataValidation type="textLength" operator="equal" allowBlank="1" showInputMessage="1" showErrorMessage="1" error="This cell should remain blank." sqref="H258">
      <formula1>0</formula1>
    </dataValidation>
    <dataValidation type="decimal" operator="greaterThanOrEqual" allowBlank="1" showInputMessage="1" showErrorMessage="1" errorTitle="Volume data error" error="The volume must be a non-negative number." sqref="H259:H261">
      <formula1>0</formula1>
    </dataValidation>
    <dataValidation type="textLength" operator="equal" allowBlank="1" showInputMessage="1" showErrorMessage="1" error="This cell should remain blank." sqref="H262">
      <formula1>0</formula1>
    </dataValidation>
    <dataValidation type="decimal" operator="greaterThanOrEqual" allowBlank="1" showInputMessage="1" showErrorMessage="1" errorTitle="Volume data error" error="The volume must be a non-negative number." sqref="H263:H264">
      <formula1>0</formula1>
    </dataValidation>
    <dataValidation type="textLength" operator="equal" allowBlank="1" showInputMessage="1" showErrorMessage="1" error="This cell should remain blank." sqref="H265">
      <formula1>0</formula1>
    </dataValidation>
    <dataValidation type="decimal" operator="greaterThanOrEqual" allowBlank="1" showInputMessage="1" showErrorMessage="1" errorTitle="Volume data error" error="The volume must be a non-negative number." sqref="H266:H268">
      <formula1>0</formula1>
    </dataValidation>
    <dataValidation type="textLength" operator="equal" allowBlank="1" showInputMessage="1" showErrorMessage="1" error="This cell should remain blank." sqref="H269">
      <formula1>0</formula1>
    </dataValidation>
    <dataValidation type="decimal" operator="greaterThanOrEqual" allowBlank="1" showInputMessage="1" showErrorMessage="1" errorTitle="Volume data error" error="The volume must be a non-negative number." sqref="H270">
      <formula1>0</formula1>
    </dataValidation>
    <dataValidation type="textLength" operator="equal" allowBlank="1" showInputMessage="1" showErrorMessage="1" error="This cell should remain blank." sqref="H271">
      <formula1>0</formula1>
    </dataValidation>
    <dataValidation type="decimal" operator="greaterThanOrEqual" allowBlank="1" showInputMessage="1" showErrorMessage="1" errorTitle="Volume data error" error="The volume must be a non-negative number." sqref="H272:H274">
      <formula1>0</formula1>
    </dataValidation>
    <dataValidation type="textLength" operator="equal" allowBlank="1" showInputMessage="1" showErrorMessage="1" error="This cell should remain blank." sqref="H275">
      <formula1>0</formula1>
    </dataValidation>
    <dataValidation type="decimal" operator="greaterThanOrEqual" allowBlank="1" showInputMessage="1" showErrorMessage="1" errorTitle="Volume data error" error="The volume must be a non-negative number." sqref="H276">
      <formula1>0</formula1>
    </dataValidation>
    <dataValidation type="textLength" operator="equal" allowBlank="1" showInputMessage="1" showErrorMessage="1" error="This cell should remain blank." sqref="H277">
      <formula1>0</formula1>
    </dataValidation>
    <dataValidation type="decimal" operator="greaterThanOrEqual" allowBlank="1" showInputMessage="1" showErrorMessage="1" errorTitle="Volume data error" error="The volume must be a non-negative number." sqref="H278:H279">
      <formula1>0</formula1>
    </dataValidation>
    <dataValidation type="textLength" operator="equal" allowBlank="1" showInputMessage="1" showErrorMessage="1" error="This cell should remain blank." sqref="H280">
      <formula1>0</formula1>
    </dataValidation>
    <dataValidation type="decimal" operator="greaterThanOrEqual" allowBlank="1" showInputMessage="1" showErrorMessage="1" errorTitle="Volume data error" error="The volume must be a non-negative number." sqref="H281">
      <formula1>0</formula1>
    </dataValidation>
    <dataValidation type="textLength" operator="equal" allowBlank="1" showInputMessage="1" showErrorMessage="1" error="This cell should remain blank." sqref="H282">
      <formula1>0</formula1>
    </dataValidation>
    <dataValidation type="decimal" operator="greaterThanOrEqual" allowBlank="1" showInputMessage="1" showErrorMessage="1" errorTitle="Volume data error" error="The volume must be a non-negative number." sqref="H283:H284">
      <formula1>0</formula1>
    </dataValidation>
    <dataValidation type="textLength" operator="equal" allowBlank="1" showInputMessage="1" showErrorMessage="1" error="This cell should remain blank." sqref="H285">
      <formula1>0</formula1>
    </dataValidation>
    <dataValidation type="decimal" operator="greaterThanOrEqual" allowBlank="1" showInputMessage="1" showErrorMessage="1" errorTitle="Volume data error" error="The volume must be a non-negative number." sqref="H286">
      <formula1>0</formula1>
    </dataValidation>
    <dataValidation type="textLength" operator="equal" allowBlank="1" showInputMessage="1" showErrorMessage="1" error="This cell should remain blank." sqref="H287">
      <formula1>0</formula1>
    </dataValidation>
    <dataValidation type="decimal" operator="greaterThanOrEqual" allowBlank="1" showInputMessage="1" showErrorMessage="1" errorTitle="Volume data error" error="The volume must be a non-negative number." sqref="H288:H289">
      <formula1>0</formula1>
    </dataValidation>
    <dataValidation type="textLength" operator="equal" allowBlank="1" showInputMessage="1" showErrorMessage="1" error="This cell should remain blank." sqref="H290">
      <formula1>0</formula1>
    </dataValidation>
    <dataValidation type="decimal" operator="greaterThanOrEqual" allowBlank="1" showInputMessage="1" showErrorMessage="1" errorTitle="Volume data error" error="The volume must be a non-negative number." sqref="H291">
      <formula1>0</formula1>
    </dataValidation>
    <dataValidation type="textLength" operator="equal" allowBlank="1" showInputMessage="1" showErrorMessage="1" error="This cell should remain blank." sqref="H292">
      <formula1>0</formula1>
    </dataValidation>
    <dataValidation type="decimal" operator="greaterThanOrEqual" allowBlank="1" showInputMessage="1" showErrorMessage="1" errorTitle="Volume data error" error="The volume must be a non-negative number." sqref="H293:H294">
      <formula1>0</formula1>
    </dataValidation>
    <dataValidation type="textLength" operator="equal" allowBlank="1" showInputMessage="1" showErrorMessage="1" error="This cell should remain blank." sqref="H295">
      <formula1>0</formula1>
    </dataValidation>
    <dataValidation type="decimal" operator="greaterThanOrEqual" allowBlank="1" showInputMessage="1" showErrorMessage="1" errorTitle="Volume data error" error="The volume must be a non-negative number." sqref="H296">
      <formula1>0</formula1>
    </dataValidation>
    <dataValidation type="decimal" operator="greaterThanOrEqual" allowBlank="1" showInputMessage="1" showErrorMessage="1" sqref="B302">
      <formula1>0</formula1>
    </dataValidation>
    <dataValidation type="decimal" operator="greaterThanOrEqual" allowBlank="1" showInputMessage="1" showErrorMessage="1" sqref="B307">
      <formula1>0</formula1>
    </dataValidation>
    <dataValidation type="decimal" operator="greaterThanOrEqual" allowBlank="1" showInputMessage="1" showErrorMessage="1" sqref="C307">
      <formula1>0</formula1>
    </dataValidation>
    <dataValidation type="decimal" allowBlank="1" showInputMessage="1" showErrorMessage="1" sqref="D307">
      <formula1>0</formula1>
      <formula2>1</formula2>
    </dataValidation>
    <dataValidation type="decimal" operator="greaterThanOrEqual" allowBlank="1" showInputMessage="1" showErrorMessage="1" sqref="E307">
      <formula1>0</formula1>
    </dataValidation>
    <dataValidation type="decimal" operator="greaterThanOrEqual" allowBlank="1" showInputMessage="1" showErrorMessage="1" errorTitle="Invalid customer contribution" error="The customer contribution must be a non-negative percentage value." sqref="B315:I318">
      <formula1>0</formula1>
    </dataValidation>
    <dataValidation type="decimal" allowBlank="1" showInputMessage="1" showErrorMessage="1" sqref="B323:D331">
      <formula1>0</formula1>
      <formula2>1</formula2>
    </dataValidation>
    <dataValidation type="decimal" allowBlank="1" showInputMessage="1" showErrorMessage="1" sqref="B336:D340">
      <formula1>0</formula1>
      <formula2>1</formula2>
    </dataValidation>
    <dataValidation type="decimal" allowBlank="1" showInputMessage="1" showErrorMessage="1" sqref="B345:D348">
      <formula1>0</formula1>
      <formula2>1</formula2>
    </dataValidation>
    <dataValidation type="decimal" operator="greaterThanOrEqual" allowBlank="1" showInputMessage="1" showErrorMessage="1" sqref="B355:D355">
      <formula1>0</formula1>
    </dataValidation>
    <dataValidation type="decimal" operator="greaterThanOrEqual" allowBlank="1" showInputMessage="1" showErrorMessage="1" sqref="B362:D362">
      <formula1>0</formula1>
    </dataValidation>
    <dataValidation type="decimal" allowBlank="1" showInputMessage="1" showErrorMessage="1" sqref="B369:D377">
      <formula1>0</formula1>
      <formula2>1</formula2>
    </dataValidation>
    <dataValidation type="decimal" allowBlank="1" showInputMessage="1" showErrorMessage="1" sqref="E369:E377">
      <formula1>0</formula1>
      <formula2>1</formula2>
    </dataValidation>
    <dataValidation type="decimal" allowBlank="1" showInputMessage="1" showErrorMessage="1" sqref="B384:J384">
      <formula1>0</formula1>
      <formula2>1</formula2>
    </dataValidation>
    <dataValidation type="decimal" operator="greaterThanOrEqual" allowBlank="1" showInputMessage="1" showErrorMessage="1" sqref="B390">
      <formula1>0</formula1>
    </dataValidation>
    <dataValidation type="decimal" operator="greaterThanOrEqual" allowBlank="1" showInputMessage="1" showErrorMessage="1" sqref="B396">
      <formula1>0</formula1>
    </dataValidation>
    <dataValidation type="decimal" operator="greaterThanOrEqual" allowBlank="1" showInputMessage="1" showErrorMessage="1" sqref="B402">
      <formula1>0</formula1>
    </dataValidation>
    <dataValidation type="decimal" operator="greaterThanOrEqual" allowBlank="1" showInputMessage="1" showErrorMessage="1" sqref="C402">
      <formula1>0</formula1>
    </dataValidation>
    <dataValidation type="decimal" operator="greaterThanOrEqual" allowBlank="1" showInputMessage="1" showErrorMessage="1" sqref="D402">
      <formula1>0</formula1>
    </dataValidation>
    <dataValidation type="decimal" operator="greaterThanOrEqual" allowBlank="1" showInputMessage="1" showErrorMessage="1" sqref="B408">
      <formula1>0</formula1>
    </dataValidation>
    <dataValidation type="decimal" operator="greaterThanOrEqual" allowBlank="1" showInputMessage="1" showErrorMessage="1" sqref="B414:B416">
      <formula1>0</formula1>
    </dataValidation>
    <dataValidation type="decimal" operator="greaterThanOrEqual" allowBlank="1" showInputMessage="1" showErrorMessage="1" sqref="B422">
      <formula1>0</formula1>
    </dataValidation>
    <dataValidation type="decimal" operator="greaterThanOrEqual" allowBlank="1" showInputMessage="1" showErrorMessage="1" sqref="B481:L481">
      <formula1>0</formula1>
    </dataValidation>
    <dataValidation type="decimal" operator="greaterThanOrEqual" allowBlank="1" showInputMessage="1" showErrorMessage="1" sqref="B487">
      <formula1>0</formula1>
    </dataValidation>
    <dataValidation type="decimal" operator="greaterThanOrEqual" allowBlank="1" showInputMessage="1" showErrorMessage="1" sqref="B532:B616">
      <formula1>0</formula1>
    </dataValidation>
    <dataValidation type="decimal" operator="greaterThanOrEqual" allowBlank="1" showInputMessage="1" showErrorMessage="1" sqref="C532:C616">
      <formula1>0</formula1>
    </dataValidation>
    <dataValidation type="decimal" operator="greaterThanOrEqual" allowBlank="1" showInputMessage="1" showErrorMessage="1" sqref="B622:B626">
      <formula1>0</formula1>
    </dataValidation>
    <dataValidation type="decimal" operator="greaterThanOrEqual" allowBlank="1" showInputMessage="1" showErrorMessage="1" sqref="B632">
      <formula1>0</formula1>
    </dataValidation>
  </dataValidation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5" ht="21" customHeight="1">
      <c r="A1" s="1">
        <f>"Adder for "&amp;'Input'!B7&amp;" in "&amp;'Input'!C7&amp;" ("&amp;'Input'!D7&amp;")"</f>
        <v>0</v>
      </c>
    </row>
    <row r="3" spans="1:5" ht="21" customHeight="1">
      <c r="A3" s="1" t="s">
        <v>1654</v>
      </c>
    </row>
    <row r="4" spans="1:5">
      <c r="A4" s="3" t="s">
        <v>546</v>
      </c>
    </row>
    <row r="5" spans="1:5">
      <c r="A5" s="31" t="s">
        <v>1655</v>
      </c>
    </row>
    <row r="6" spans="1:5">
      <c r="A6" s="31" t="s">
        <v>1656</v>
      </c>
    </row>
    <row r="7" spans="1:5">
      <c r="A7" s="31" t="s">
        <v>1657</v>
      </c>
    </row>
    <row r="8" spans="1:5">
      <c r="A8" s="33" t="s">
        <v>553</v>
      </c>
      <c r="B8" s="33" t="s">
        <v>570</v>
      </c>
      <c r="C8" s="33" t="s">
        <v>570</v>
      </c>
      <c r="D8" s="33" t="s">
        <v>570</v>
      </c>
    </row>
    <row r="9" spans="1:5">
      <c r="A9" s="33" t="s">
        <v>556</v>
      </c>
      <c r="B9" s="33" t="s">
        <v>1658</v>
      </c>
      <c r="C9" s="33" t="s">
        <v>1659</v>
      </c>
      <c r="D9" s="33" t="s">
        <v>1660</v>
      </c>
    </row>
    <row r="11" spans="1:5">
      <c r="B11" s="15" t="s">
        <v>1661</v>
      </c>
      <c r="C11" s="15" t="s">
        <v>1662</v>
      </c>
      <c r="D11" s="15" t="s">
        <v>1663</v>
      </c>
    </row>
    <row r="12" spans="1:5">
      <c r="A12" s="4" t="s">
        <v>185</v>
      </c>
      <c r="B12" s="42">
        <f>0-'Aggreg'!B315</f>
        <v>0</v>
      </c>
      <c r="C12" s="10"/>
      <c r="D12" s="10"/>
      <c r="E12" s="17"/>
    </row>
    <row r="13" spans="1:5">
      <c r="A13" s="4" t="s">
        <v>186</v>
      </c>
      <c r="B13" s="42">
        <f>0-'Aggreg'!B316</f>
        <v>0</v>
      </c>
      <c r="C13" s="42">
        <f>0-'Aggreg'!C316</f>
        <v>0</v>
      </c>
      <c r="D13" s="10"/>
      <c r="E13" s="17"/>
    </row>
    <row r="14" spans="1:5">
      <c r="A14" s="4" t="s">
        <v>223</v>
      </c>
      <c r="B14" s="42">
        <f>0-'Aggreg'!B317</f>
        <v>0</v>
      </c>
      <c r="C14" s="10"/>
      <c r="D14" s="10"/>
      <c r="E14" s="17"/>
    </row>
    <row r="15" spans="1:5">
      <c r="A15" s="4" t="s">
        <v>187</v>
      </c>
      <c r="B15" s="42">
        <f>0-'Aggreg'!B318</f>
        <v>0</v>
      </c>
      <c r="C15" s="10"/>
      <c r="D15" s="10"/>
      <c r="E15" s="17"/>
    </row>
    <row r="16" spans="1:5">
      <c r="A16" s="4" t="s">
        <v>188</v>
      </c>
      <c r="B16" s="42">
        <f>0-'Aggreg'!B319</f>
        <v>0</v>
      </c>
      <c r="C16" s="42">
        <f>0-'Aggreg'!C319</f>
        <v>0</v>
      </c>
      <c r="D16" s="10"/>
      <c r="E16" s="17"/>
    </row>
    <row r="17" spans="1:5">
      <c r="A17" s="4" t="s">
        <v>224</v>
      </c>
      <c r="B17" s="42">
        <f>0-'Aggreg'!B320</f>
        <v>0</v>
      </c>
      <c r="C17" s="10"/>
      <c r="D17" s="10"/>
      <c r="E17" s="17"/>
    </row>
    <row r="18" spans="1:5">
      <c r="A18" s="4" t="s">
        <v>189</v>
      </c>
      <c r="B18" s="42">
        <f>0-'Aggreg'!B321</f>
        <v>0</v>
      </c>
      <c r="C18" s="42">
        <f>0-'Aggreg'!C321</f>
        <v>0</v>
      </c>
      <c r="D18" s="10"/>
      <c r="E18" s="17"/>
    </row>
    <row r="19" spans="1:5">
      <c r="A19" s="4" t="s">
        <v>190</v>
      </c>
      <c r="B19" s="42">
        <f>0-'Aggreg'!B322</f>
        <v>0</v>
      </c>
      <c r="C19" s="42">
        <f>0-'Aggreg'!C322</f>
        <v>0</v>
      </c>
      <c r="D19" s="10"/>
      <c r="E19" s="17"/>
    </row>
    <row r="20" spans="1:5">
      <c r="A20" s="4" t="s">
        <v>210</v>
      </c>
      <c r="B20" s="42">
        <f>0-'Aggreg'!B323</f>
        <v>0</v>
      </c>
      <c r="C20" s="42">
        <f>0-'Aggreg'!C323</f>
        <v>0</v>
      </c>
      <c r="D20" s="10"/>
      <c r="E20" s="17"/>
    </row>
    <row r="21" spans="1:5">
      <c r="A21" s="4" t="s">
        <v>191</v>
      </c>
      <c r="B21" s="42">
        <f>0-'Aggreg'!B324</f>
        <v>0</v>
      </c>
      <c r="C21" s="42">
        <f>0-'Aggreg'!C324</f>
        <v>0</v>
      </c>
      <c r="D21" s="42">
        <f>0-'Aggreg'!D324</f>
        <v>0</v>
      </c>
      <c r="E21" s="17"/>
    </row>
    <row r="22" spans="1:5">
      <c r="A22" s="4" t="s">
        <v>192</v>
      </c>
      <c r="B22" s="42">
        <f>0-'Aggreg'!B325</f>
        <v>0</v>
      </c>
      <c r="C22" s="42">
        <f>0-'Aggreg'!C325</f>
        <v>0</v>
      </c>
      <c r="D22" s="42">
        <f>0-'Aggreg'!D325</f>
        <v>0</v>
      </c>
      <c r="E22" s="17"/>
    </row>
    <row r="23" spans="1:5">
      <c r="A23" s="4" t="s">
        <v>193</v>
      </c>
      <c r="B23" s="42">
        <f>0-'Aggreg'!B326</f>
        <v>0</v>
      </c>
      <c r="C23" s="42">
        <f>0-'Aggreg'!C326</f>
        <v>0</v>
      </c>
      <c r="D23" s="42">
        <f>0-'Aggreg'!D326</f>
        <v>0</v>
      </c>
      <c r="E23" s="17"/>
    </row>
    <row r="24" spans="1:5">
      <c r="A24" s="4" t="s">
        <v>194</v>
      </c>
      <c r="B24" s="42">
        <f>0-'Aggreg'!B327</f>
        <v>0</v>
      </c>
      <c r="C24" s="42">
        <f>0-'Aggreg'!C327</f>
        <v>0</v>
      </c>
      <c r="D24" s="42">
        <f>0-'Aggreg'!D327</f>
        <v>0</v>
      </c>
      <c r="E24" s="17"/>
    </row>
    <row r="25" spans="1:5">
      <c r="A25" s="4" t="s">
        <v>211</v>
      </c>
      <c r="B25" s="42">
        <f>0-'Aggreg'!B328</f>
        <v>0</v>
      </c>
      <c r="C25" s="42">
        <f>0-'Aggreg'!C328</f>
        <v>0</v>
      </c>
      <c r="D25" s="42">
        <f>0-'Aggreg'!D328</f>
        <v>0</v>
      </c>
      <c r="E25" s="17"/>
    </row>
    <row r="26" spans="1:5">
      <c r="A26" s="4" t="s">
        <v>225</v>
      </c>
      <c r="B26" s="42">
        <f>0-'Aggreg'!B329</f>
        <v>0</v>
      </c>
      <c r="C26" s="10"/>
      <c r="D26" s="10"/>
      <c r="E26" s="17"/>
    </row>
    <row r="27" spans="1:5">
      <c r="A27" s="4" t="s">
        <v>226</v>
      </c>
      <c r="B27" s="42">
        <f>0-'Aggreg'!B330</f>
        <v>0</v>
      </c>
      <c r="C27" s="10"/>
      <c r="D27" s="10"/>
      <c r="E27" s="17"/>
    </row>
    <row r="28" spans="1:5">
      <c r="A28" s="4" t="s">
        <v>227</v>
      </c>
      <c r="B28" s="42">
        <f>0-'Aggreg'!B331</f>
        <v>0</v>
      </c>
      <c r="C28" s="10"/>
      <c r="D28" s="10"/>
      <c r="E28" s="17"/>
    </row>
    <row r="29" spans="1:5">
      <c r="A29" s="4" t="s">
        <v>228</v>
      </c>
      <c r="B29" s="42">
        <f>0-'Aggreg'!B332</f>
        <v>0</v>
      </c>
      <c r="C29" s="10"/>
      <c r="D29" s="10"/>
      <c r="E29" s="17"/>
    </row>
    <row r="30" spans="1:5">
      <c r="A30" s="4" t="s">
        <v>229</v>
      </c>
      <c r="B30" s="42">
        <f>0-'Aggreg'!B333</f>
        <v>0</v>
      </c>
      <c r="C30" s="42">
        <f>0-'Aggreg'!C333</f>
        <v>0</v>
      </c>
      <c r="D30" s="42">
        <f>0-'Aggreg'!D333</f>
        <v>0</v>
      </c>
      <c r="E30" s="17"/>
    </row>
    <row r="31" spans="1:5">
      <c r="A31" s="4" t="s">
        <v>195</v>
      </c>
      <c r="B31" s="42">
        <f>0-'Aggreg'!B334</f>
        <v>0</v>
      </c>
      <c r="C31" s="10"/>
      <c r="D31" s="10"/>
      <c r="E31" s="17"/>
    </row>
    <row r="32" spans="1:5">
      <c r="A32" s="4" t="s">
        <v>196</v>
      </c>
      <c r="B32" s="42">
        <f>0-'Aggreg'!B335</f>
        <v>0</v>
      </c>
      <c r="C32" s="10"/>
      <c r="D32" s="10"/>
      <c r="E32" s="17"/>
    </row>
    <row r="33" spans="1:5">
      <c r="A33" s="4" t="s">
        <v>197</v>
      </c>
      <c r="B33" s="42">
        <f>0-'Aggreg'!B336</f>
        <v>0</v>
      </c>
      <c r="C33" s="10"/>
      <c r="D33" s="10"/>
      <c r="E33" s="17"/>
    </row>
    <row r="34" spans="1:5">
      <c r="A34" s="4" t="s">
        <v>198</v>
      </c>
      <c r="B34" s="42">
        <f>0-'Aggreg'!B337</f>
        <v>0</v>
      </c>
      <c r="C34" s="10"/>
      <c r="D34" s="10"/>
      <c r="E34" s="17"/>
    </row>
    <row r="35" spans="1:5">
      <c r="A35" s="4" t="s">
        <v>199</v>
      </c>
      <c r="B35" s="42">
        <f>0-'Aggreg'!B338</f>
        <v>0</v>
      </c>
      <c r="C35" s="42">
        <f>0-'Aggreg'!C338</f>
        <v>0</v>
      </c>
      <c r="D35" s="42">
        <f>0-'Aggreg'!D338</f>
        <v>0</v>
      </c>
      <c r="E35" s="17"/>
    </row>
    <row r="36" spans="1:5">
      <c r="A36" s="4" t="s">
        <v>200</v>
      </c>
      <c r="B36" s="42">
        <f>0-'Aggreg'!B339</f>
        <v>0</v>
      </c>
      <c r="C36" s="42">
        <f>0-'Aggreg'!C339</f>
        <v>0</v>
      </c>
      <c r="D36" s="42">
        <f>0-'Aggreg'!D339</f>
        <v>0</v>
      </c>
      <c r="E36" s="17"/>
    </row>
    <row r="37" spans="1:5">
      <c r="A37" s="4" t="s">
        <v>201</v>
      </c>
      <c r="B37" s="42">
        <f>0-'Aggreg'!B340</f>
        <v>0</v>
      </c>
      <c r="C37" s="10"/>
      <c r="D37" s="10"/>
      <c r="E37" s="17"/>
    </row>
    <row r="38" spans="1:5">
      <c r="A38" s="4" t="s">
        <v>202</v>
      </c>
      <c r="B38" s="42">
        <f>0-'Aggreg'!B341</f>
        <v>0</v>
      </c>
      <c r="C38" s="10"/>
      <c r="D38" s="10"/>
      <c r="E38" s="17"/>
    </row>
    <row r="39" spans="1:5">
      <c r="A39" s="4" t="s">
        <v>203</v>
      </c>
      <c r="B39" s="42">
        <f>0-'Aggreg'!B342</f>
        <v>0</v>
      </c>
      <c r="C39" s="42">
        <f>0-'Aggreg'!C342</f>
        <v>0</v>
      </c>
      <c r="D39" s="42">
        <f>0-'Aggreg'!D342</f>
        <v>0</v>
      </c>
      <c r="E39" s="17"/>
    </row>
    <row r="40" spans="1:5">
      <c r="A40" s="4" t="s">
        <v>204</v>
      </c>
      <c r="B40" s="42">
        <f>0-'Aggreg'!B343</f>
        <v>0</v>
      </c>
      <c r="C40" s="42">
        <f>0-'Aggreg'!C343</f>
        <v>0</v>
      </c>
      <c r="D40" s="42">
        <f>0-'Aggreg'!D343</f>
        <v>0</v>
      </c>
      <c r="E40" s="17"/>
    </row>
    <row r="41" spans="1:5">
      <c r="A41" s="4" t="s">
        <v>212</v>
      </c>
      <c r="B41" s="42">
        <f>0-'Aggreg'!B344</f>
        <v>0</v>
      </c>
      <c r="C41" s="10"/>
      <c r="D41" s="10"/>
      <c r="E41" s="17"/>
    </row>
    <row r="42" spans="1:5">
      <c r="A42" s="4" t="s">
        <v>213</v>
      </c>
      <c r="B42" s="42">
        <f>0-'Aggreg'!B345</f>
        <v>0</v>
      </c>
      <c r="C42" s="10"/>
      <c r="D42" s="10"/>
      <c r="E42" s="17"/>
    </row>
    <row r="43" spans="1:5">
      <c r="A43" s="4" t="s">
        <v>214</v>
      </c>
      <c r="B43" s="42">
        <f>0-'Aggreg'!B346</f>
        <v>0</v>
      </c>
      <c r="C43" s="42">
        <f>0-'Aggreg'!C346</f>
        <v>0</v>
      </c>
      <c r="D43" s="42">
        <f>0-'Aggreg'!D346</f>
        <v>0</v>
      </c>
      <c r="E43" s="17"/>
    </row>
    <row r="44" spans="1:5">
      <c r="A44" s="4" t="s">
        <v>215</v>
      </c>
      <c r="B44" s="42">
        <f>0-'Aggreg'!B347</f>
        <v>0</v>
      </c>
      <c r="C44" s="42">
        <f>0-'Aggreg'!C347</f>
        <v>0</v>
      </c>
      <c r="D44" s="42">
        <f>0-'Aggreg'!D347</f>
        <v>0</v>
      </c>
      <c r="E44" s="17"/>
    </row>
    <row r="46" spans="1:5" ht="21" customHeight="1">
      <c r="A46" s="1" t="s">
        <v>1664</v>
      </c>
    </row>
    <row r="47" spans="1:5">
      <c r="A47" s="3" t="s">
        <v>546</v>
      </c>
    </row>
    <row r="48" spans="1:5">
      <c r="A48" s="31" t="s">
        <v>1563</v>
      </c>
    </row>
    <row r="49" spans="1:5">
      <c r="A49" s="31" t="s">
        <v>1097</v>
      </c>
    </row>
    <row r="50" spans="1:5">
      <c r="A50" s="31" t="s">
        <v>1319</v>
      </c>
    </row>
    <row r="51" spans="1:5">
      <c r="A51" s="31" t="s">
        <v>1665</v>
      </c>
    </row>
    <row r="52" spans="1:5">
      <c r="A52" s="33" t="s">
        <v>553</v>
      </c>
      <c r="B52" s="33" t="s">
        <v>570</v>
      </c>
      <c r="C52" s="33" t="s">
        <v>570</v>
      </c>
      <c r="D52" s="33" t="s">
        <v>570</v>
      </c>
    </row>
    <row r="53" spans="1:5">
      <c r="A53" s="33" t="s">
        <v>556</v>
      </c>
      <c r="B53" s="33" t="s">
        <v>1666</v>
      </c>
      <c r="C53" s="33" t="s">
        <v>1667</v>
      </c>
      <c r="D53" s="33" t="s">
        <v>1668</v>
      </c>
    </row>
    <row r="55" spans="1:5">
      <c r="B55" s="15" t="s">
        <v>1669</v>
      </c>
      <c r="C55" s="15" t="s">
        <v>1670</v>
      </c>
      <c r="D55" s="15" t="s">
        <v>1671</v>
      </c>
    </row>
    <row r="56" spans="1:5">
      <c r="A56" s="4" t="s">
        <v>185</v>
      </c>
      <c r="B56" s="42">
        <f>IF('Loads'!B46&lt;0,0,'Loads'!B345*10)</f>
        <v>0</v>
      </c>
      <c r="C56" s="42">
        <f>IF('Loads'!B46&lt;0,0,'Loads'!C345*10)</f>
        <v>0</v>
      </c>
      <c r="D56" s="42">
        <f>IF('Loads'!B46&lt;0,0,'Loads'!D345*10)</f>
        <v>0</v>
      </c>
      <c r="E56" s="17"/>
    </row>
    <row r="57" spans="1:5">
      <c r="A57" s="4" t="s">
        <v>186</v>
      </c>
      <c r="B57" s="42">
        <f>IF('Loads'!B47&lt;0,0,'Loads'!B346*10)</f>
        <v>0</v>
      </c>
      <c r="C57" s="42">
        <f>IF('Loads'!B47&lt;0,0,'Loads'!C346*10)</f>
        <v>0</v>
      </c>
      <c r="D57" s="42">
        <f>IF('Loads'!B47&lt;0,0,'Loads'!D346*10)</f>
        <v>0</v>
      </c>
      <c r="E57" s="17"/>
    </row>
    <row r="58" spans="1:5">
      <c r="A58" s="4" t="s">
        <v>223</v>
      </c>
      <c r="B58" s="42">
        <f>IF('Loads'!B48&lt;0,0,'Loads'!B347*10)</f>
        <v>0</v>
      </c>
      <c r="C58" s="42">
        <f>IF('Loads'!B48&lt;0,0,'Loads'!C347*10)</f>
        <v>0</v>
      </c>
      <c r="D58" s="42">
        <f>IF('Loads'!B48&lt;0,0,'Loads'!D347*10)</f>
        <v>0</v>
      </c>
      <c r="E58" s="17"/>
    </row>
    <row r="59" spans="1:5">
      <c r="A59" s="4" t="s">
        <v>187</v>
      </c>
      <c r="B59" s="42">
        <f>IF('Loads'!B49&lt;0,0,'Loads'!B348*10)</f>
        <v>0</v>
      </c>
      <c r="C59" s="42">
        <f>IF('Loads'!B49&lt;0,0,'Loads'!C348*10)</f>
        <v>0</v>
      </c>
      <c r="D59" s="42">
        <f>IF('Loads'!B49&lt;0,0,'Loads'!D348*10)</f>
        <v>0</v>
      </c>
      <c r="E59" s="17"/>
    </row>
    <row r="60" spans="1:5">
      <c r="A60" s="4" t="s">
        <v>188</v>
      </c>
      <c r="B60" s="42">
        <f>IF('Loads'!B50&lt;0,0,'Loads'!B349*10)</f>
        <v>0</v>
      </c>
      <c r="C60" s="42">
        <f>IF('Loads'!B50&lt;0,0,'Loads'!C349*10)</f>
        <v>0</v>
      </c>
      <c r="D60" s="42">
        <f>IF('Loads'!B50&lt;0,0,'Loads'!D349*10)</f>
        <v>0</v>
      </c>
      <c r="E60" s="17"/>
    </row>
    <row r="61" spans="1:5">
      <c r="A61" s="4" t="s">
        <v>224</v>
      </c>
      <c r="B61" s="42">
        <f>IF('Loads'!B51&lt;0,0,'Loads'!B350*10)</f>
        <v>0</v>
      </c>
      <c r="C61" s="42">
        <f>IF('Loads'!B51&lt;0,0,'Loads'!C350*10)</f>
        <v>0</v>
      </c>
      <c r="D61" s="42">
        <f>IF('Loads'!B51&lt;0,0,'Loads'!D350*10)</f>
        <v>0</v>
      </c>
      <c r="E61" s="17"/>
    </row>
    <row r="62" spans="1:5">
      <c r="A62" s="4" t="s">
        <v>189</v>
      </c>
      <c r="B62" s="42">
        <f>IF('Loads'!B52&lt;0,0,'Loads'!B351*10)</f>
        <v>0</v>
      </c>
      <c r="C62" s="42">
        <f>IF('Loads'!B52&lt;0,0,'Loads'!C351*10)</f>
        <v>0</v>
      </c>
      <c r="D62" s="42">
        <f>IF('Loads'!B52&lt;0,0,'Loads'!D351*10)</f>
        <v>0</v>
      </c>
      <c r="E62" s="17"/>
    </row>
    <row r="63" spans="1:5">
      <c r="A63" s="4" t="s">
        <v>190</v>
      </c>
      <c r="B63" s="42">
        <f>IF('Loads'!B53&lt;0,0,'Loads'!B352*10)</f>
        <v>0</v>
      </c>
      <c r="C63" s="42">
        <f>IF('Loads'!B53&lt;0,0,'Loads'!C352*10)</f>
        <v>0</v>
      </c>
      <c r="D63" s="42">
        <f>IF('Loads'!B53&lt;0,0,'Loads'!D352*10)</f>
        <v>0</v>
      </c>
      <c r="E63" s="17"/>
    </row>
    <row r="64" spans="1:5">
      <c r="A64" s="4" t="s">
        <v>210</v>
      </c>
      <c r="B64" s="42">
        <f>IF('Loads'!B54&lt;0,0,'Loads'!B353*10)</f>
        <v>0</v>
      </c>
      <c r="C64" s="42">
        <f>IF('Loads'!B54&lt;0,0,'Loads'!C353*10)</f>
        <v>0</v>
      </c>
      <c r="D64" s="42">
        <f>IF('Loads'!B54&lt;0,0,'Loads'!D353*10)</f>
        <v>0</v>
      </c>
      <c r="E64" s="17"/>
    </row>
    <row r="65" spans="1:5">
      <c r="A65" s="4" t="s">
        <v>191</v>
      </c>
      <c r="B65" s="42">
        <f>IF('Loads'!B55&lt;0,0,'Loads'!B354*10)</f>
        <v>0</v>
      </c>
      <c r="C65" s="42">
        <f>IF('Loads'!B55&lt;0,0,'Loads'!C354*10)</f>
        <v>0</v>
      </c>
      <c r="D65" s="42">
        <f>IF('Loads'!B55&lt;0,0,'Loads'!D354*10)</f>
        <v>0</v>
      </c>
      <c r="E65" s="17"/>
    </row>
    <row r="66" spans="1:5">
      <c r="A66" s="4" t="s">
        <v>192</v>
      </c>
      <c r="B66" s="42">
        <f>IF('Loads'!B56&lt;0,0,'Loads'!B355*10)</f>
        <v>0</v>
      </c>
      <c r="C66" s="42">
        <f>IF('Loads'!B56&lt;0,0,'Loads'!C355*10)</f>
        <v>0</v>
      </c>
      <c r="D66" s="42">
        <f>IF('Loads'!B56&lt;0,0,'Loads'!D355*10)</f>
        <v>0</v>
      </c>
      <c r="E66" s="17"/>
    </row>
    <row r="67" spans="1:5">
      <c r="A67" s="4" t="s">
        <v>193</v>
      </c>
      <c r="B67" s="42">
        <f>IF('Loads'!B57&lt;0,0,'Loads'!B356*10)</f>
        <v>0</v>
      </c>
      <c r="C67" s="42">
        <f>IF('Loads'!B57&lt;0,0,'Loads'!C356*10)</f>
        <v>0</v>
      </c>
      <c r="D67" s="42">
        <f>IF('Loads'!B57&lt;0,0,'Loads'!D356*10)</f>
        <v>0</v>
      </c>
      <c r="E67" s="17"/>
    </row>
    <row r="68" spans="1:5">
      <c r="A68" s="4" t="s">
        <v>194</v>
      </c>
      <c r="B68" s="42">
        <f>IF('Loads'!B58&lt;0,0,'Loads'!B357*10)</f>
        <v>0</v>
      </c>
      <c r="C68" s="42">
        <f>IF('Loads'!B58&lt;0,0,'Loads'!C357*10)</f>
        <v>0</v>
      </c>
      <c r="D68" s="42">
        <f>IF('Loads'!B58&lt;0,0,'Loads'!D357*10)</f>
        <v>0</v>
      </c>
      <c r="E68" s="17"/>
    </row>
    <row r="69" spans="1:5">
      <c r="A69" s="4" t="s">
        <v>211</v>
      </c>
      <c r="B69" s="42">
        <f>IF('Loads'!B59&lt;0,0,'Loads'!B358*10)</f>
        <v>0</v>
      </c>
      <c r="C69" s="42">
        <f>IF('Loads'!B59&lt;0,0,'Loads'!C358*10)</f>
        <v>0</v>
      </c>
      <c r="D69" s="42">
        <f>IF('Loads'!B59&lt;0,0,'Loads'!D358*10)</f>
        <v>0</v>
      </c>
      <c r="E69" s="17"/>
    </row>
    <row r="70" spans="1:5">
      <c r="A70" s="4" t="s">
        <v>225</v>
      </c>
      <c r="B70" s="42">
        <f>IF('Loads'!B60&lt;0,0,'Loads'!B359*10)</f>
        <v>0</v>
      </c>
      <c r="C70" s="42">
        <f>IF('Loads'!B60&lt;0,0,'Loads'!C359*10)</f>
        <v>0</v>
      </c>
      <c r="D70" s="42">
        <f>IF('Loads'!B60&lt;0,0,'Loads'!D359*10)</f>
        <v>0</v>
      </c>
      <c r="E70" s="17"/>
    </row>
    <row r="71" spans="1:5">
      <c r="A71" s="4" t="s">
        <v>226</v>
      </c>
      <c r="B71" s="42">
        <f>IF('Loads'!B61&lt;0,0,'Loads'!B360*10)</f>
        <v>0</v>
      </c>
      <c r="C71" s="42">
        <f>IF('Loads'!B61&lt;0,0,'Loads'!C360*10)</f>
        <v>0</v>
      </c>
      <c r="D71" s="42">
        <f>IF('Loads'!B61&lt;0,0,'Loads'!D360*10)</f>
        <v>0</v>
      </c>
      <c r="E71" s="17"/>
    </row>
    <row r="72" spans="1:5">
      <c r="A72" s="4" t="s">
        <v>227</v>
      </c>
      <c r="B72" s="42">
        <f>IF('Loads'!B62&lt;0,0,'Loads'!B361*10)</f>
        <v>0</v>
      </c>
      <c r="C72" s="42">
        <f>IF('Loads'!B62&lt;0,0,'Loads'!C361*10)</f>
        <v>0</v>
      </c>
      <c r="D72" s="42">
        <f>IF('Loads'!B62&lt;0,0,'Loads'!D361*10)</f>
        <v>0</v>
      </c>
      <c r="E72" s="17"/>
    </row>
    <row r="73" spans="1:5">
      <c r="A73" s="4" t="s">
        <v>228</v>
      </c>
      <c r="B73" s="42">
        <f>IF('Loads'!B63&lt;0,0,'Loads'!B362*10)</f>
        <v>0</v>
      </c>
      <c r="C73" s="42">
        <f>IF('Loads'!B63&lt;0,0,'Loads'!C362*10)</f>
        <v>0</v>
      </c>
      <c r="D73" s="42">
        <f>IF('Loads'!B63&lt;0,0,'Loads'!D362*10)</f>
        <v>0</v>
      </c>
      <c r="E73" s="17"/>
    </row>
    <row r="74" spans="1:5">
      <c r="A74" s="4" t="s">
        <v>229</v>
      </c>
      <c r="B74" s="42">
        <f>IF('Loads'!B64&lt;0,0,'Loads'!B363*10)</f>
        <v>0</v>
      </c>
      <c r="C74" s="42">
        <f>IF('Loads'!B64&lt;0,0,'Loads'!C363*10)</f>
        <v>0</v>
      </c>
      <c r="D74" s="42">
        <f>IF('Loads'!B64&lt;0,0,'Loads'!D363*10)</f>
        <v>0</v>
      </c>
      <c r="E74" s="17"/>
    </row>
    <row r="75" spans="1:5">
      <c r="A75" s="4" t="s">
        <v>195</v>
      </c>
      <c r="B75" s="42">
        <f>IF('Loads'!B65&lt;0,0,'Loads'!B364*10)</f>
        <v>0</v>
      </c>
      <c r="C75" s="42">
        <f>IF('Loads'!B65&lt;0,0,'Loads'!C364*10)</f>
        <v>0</v>
      </c>
      <c r="D75" s="42">
        <f>IF('Loads'!B65&lt;0,0,'Loads'!D364*10)</f>
        <v>0</v>
      </c>
      <c r="E75" s="17"/>
    </row>
    <row r="76" spans="1:5">
      <c r="A76" s="4" t="s">
        <v>196</v>
      </c>
      <c r="B76" s="42">
        <f>IF('Loads'!B66&lt;0,0,'Loads'!B365*10)</f>
        <v>0</v>
      </c>
      <c r="C76" s="42">
        <f>IF('Loads'!B66&lt;0,0,'Loads'!C365*10)</f>
        <v>0</v>
      </c>
      <c r="D76" s="42">
        <f>IF('Loads'!B66&lt;0,0,'Loads'!D365*10)</f>
        <v>0</v>
      </c>
      <c r="E76" s="17"/>
    </row>
    <row r="77" spans="1:5">
      <c r="A77" s="4" t="s">
        <v>197</v>
      </c>
      <c r="B77" s="42">
        <f>IF('Loads'!B67&lt;0,0,'Loads'!B366*10)</f>
        <v>0</v>
      </c>
      <c r="C77" s="42">
        <f>IF('Loads'!B67&lt;0,0,'Loads'!C366*10)</f>
        <v>0</v>
      </c>
      <c r="D77" s="42">
        <f>IF('Loads'!B67&lt;0,0,'Loads'!D366*10)</f>
        <v>0</v>
      </c>
      <c r="E77" s="17"/>
    </row>
    <row r="78" spans="1:5">
      <c r="A78" s="4" t="s">
        <v>198</v>
      </c>
      <c r="B78" s="42">
        <f>IF('Loads'!B68&lt;0,0,'Loads'!B367*10)</f>
        <v>0</v>
      </c>
      <c r="C78" s="42">
        <f>IF('Loads'!B68&lt;0,0,'Loads'!C367*10)</f>
        <v>0</v>
      </c>
      <c r="D78" s="42">
        <f>IF('Loads'!B68&lt;0,0,'Loads'!D367*10)</f>
        <v>0</v>
      </c>
      <c r="E78" s="17"/>
    </row>
    <row r="79" spans="1:5">
      <c r="A79" s="4" t="s">
        <v>199</v>
      </c>
      <c r="B79" s="42">
        <f>IF('Loads'!B69&lt;0,0,'Loads'!B368*10)</f>
        <v>0</v>
      </c>
      <c r="C79" s="42">
        <f>IF('Loads'!B69&lt;0,0,'Loads'!C368*10)</f>
        <v>0</v>
      </c>
      <c r="D79" s="42">
        <f>IF('Loads'!B69&lt;0,0,'Loads'!D368*10)</f>
        <v>0</v>
      </c>
      <c r="E79" s="17"/>
    </row>
    <row r="80" spans="1:5">
      <c r="A80" s="4" t="s">
        <v>200</v>
      </c>
      <c r="B80" s="42">
        <f>IF('Loads'!B70&lt;0,0,'Loads'!B369*10)</f>
        <v>0</v>
      </c>
      <c r="C80" s="42">
        <f>IF('Loads'!B70&lt;0,0,'Loads'!C369*10)</f>
        <v>0</v>
      </c>
      <c r="D80" s="42">
        <f>IF('Loads'!B70&lt;0,0,'Loads'!D369*10)</f>
        <v>0</v>
      </c>
      <c r="E80" s="17"/>
    </row>
    <row r="81" spans="1:5">
      <c r="A81" s="4" t="s">
        <v>201</v>
      </c>
      <c r="B81" s="42">
        <f>IF('Loads'!B71&lt;0,0,'Loads'!B370*10)</f>
        <v>0</v>
      </c>
      <c r="C81" s="42">
        <f>IF('Loads'!B71&lt;0,0,'Loads'!C370*10)</f>
        <v>0</v>
      </c>
      <c r="D81" s="42">
        <f>IF('Loads'!B71&lt;0,0,'Loads'!D370*10)</f>
        <v>0</v>
      </c>
      <c r="E81" s="17"/>
    </row>
    <row r="82" spans="1:5">
      <c r="A82" s="4" t="s">
        <v>202</v>
      </c>
      <c r="B82" s="42">
        <f>IF('Loads'!B72&lt;0,0,'Loads'!B371*10)</f>
        <v>0</v>
      </c>
      <c r="C82" s="42">
        <f>IF('Loads'!B72&lt;0,0,'Loads'!C371*10)</f>
        <v>0</v>
      </c>
      <c r="D82" s="42">
        <f>IF('Loads'!B72&lt;0,0,'Loads'!D371*10)</f>
        <v>0</v>
      </c>
      <c r="E82" s="17"/>
    </row>
    <row r="83" spans="1:5">
      <c r="A83" s="4" t="s">
        <v>203</v>
      </c>
      <c r="B83" s="42">
        <f>IF('Loads'!B73&lt;0,0,'Loads'!B372*10)</f>
        <v>0</v>
      </c>
      <c r="C83" s="42">
        <f>IF('Loads'!B73&lt;0,0,'Loads'!C372*10)</f>
        <v>0</v>
      </c>
      <c r="D83" s="42">
        <f>IF('Loads'!B73&lt;0,0,'Loads'!D372*10)</f>
        <v>0</v>
      </c>
      <c r="E83" s="17"/>
    </row>
    <row r="84" spans="1:5">
      <c r="A84" s="4" t="s">
        <v>204</v>
      </c>
      <c r="B84" s="42">
        <f>IF('Loads'!B74&lt;0,0,'Loads'!B373*10)</f>
        <v>0</v>
      </c>
      <c r="C84" s="42">
        <f>IF('Loads'!B74&lt;0,0,'Loads'!C373*10)</f>
        <v>0</v>
      </c>
      <c r="D84" s="42">
        <f>IF('Loads'!B74&lt;0,0,'Loads'!D373*10)</f>
        <v>0</v>
      </c>
      <c r="E84" s="17"/>
    </row>
    <row r="85" spans="1:5">
      <c r="A85" s="4" t="s">
        <v>212</v>
      </c>
      <c r="B85" s="42">
        <f>IF('Loads'!B75&lt;0,0,'Loads'!B374*10)</f>
        <v>0</v>
      </c>
      <c r="C85" s="42">
        <f>IF('Loads'!B75&lt;0,0,'Loads'!C374*10)</f>
        <v>0</v>
      </c>
      <c r="D85" s="42">
        <f>IF('Loads'!B75&lt;0,0,'Loads'!D374*10)</f>
        <v>0</v>
      </c>
      <c r="E85" s="17"/>
    </row>
    <row r="86" spans="1:5">
      <c r="A86" s="4" t="s">
        <v>213</v>
      </c>
      <c r="B86" s="42">
        <f>IF('Loads'!B76&lt;0,0,'Loads'!B375*10)</f>
        <v>0</v>
      </c>
      <c r="C86" s="42">
        <f>IF('Loads'!B76&lt;0,0,'Loads'!C375*10)</f>
        <v>0</v>
      </c>
      <c r="D86" s="42">
        <f>IF('Loads'!B76&lt;0,0,'Loads'!D375*10)</f>
        <v>0</v>
      </c>
      <c r="E86" s="17"/>
    </row>
    <row r="87" spans="1:5">
      <c r="A87" s="4" t="s">
        <v>214</v>
      </c>
      <c r="B87" s="42">
        <f>IF('Loads'!B77&lt;0,0,'Loads'!B376*10)</f>
        <v>0</v>
      </c>
      <c r="C87" s="42">
        <f>IF('Loads'!B77&lt;0,0,'Loads'!C376*10)</f>
        <v>0</v>
      </c>
      <c r="D87" s="42">
        <f>IF('Loads'!B77&lt;0,0,'Loads'!D376*10)</f>
        <v>0</v>
      </c>
      <c r="E87" s="17"/>
    </row>
    <row r="88" spans="1:5">
      <c r="A88" s="4" t="s">
        <v>215</v>
      </c>
      <c r="B88" s="42">
        <f>IF('Loads'!B78&lt;0,0,'Loads'!B377*10)</f>
        <v>0</v>
      </c>
      <c r="C88" s="42">
        <f>IF('Loads'!B78&lt;0,0,'Loads'!C377*10)</f>
        <v>0</v>
      </c>
      <c r="D88" s="42">
        <f>IF('Loads'!B78&lt;0,0,'Loads'!D377*10)</f>
        <v>0</v>
      </c>
      <c r="E88" s="17"/>
    </row>
    <row r="90" spans="1:5" ht="21" customHeight="1">
      <c r="A90" s="1" t="s">
        <v>1672</v>
      </c>
    </row>
    <row r="91" spans="1:5">
      <c r="A91" s="3" t="s">
        <v>546</v>
      </c>
    </row>
    <row r="92" spans="1:5">
      <c r="A92" s="31" t="s">
        <v>1673</v>
      </c>
    </row>
    <row r="93" spans="1:5">
      <c r="A93" s="31" t="s">
        <v>1674</v>
      </c>
    </row>
    <row r="94" spans="1:5">
      <c r="A94" s="31" t="s">
        <v>1675</v>
      </c>
    </row>
    <row r="95" spans="1:5">
      <c r="A95" s="31" t="s">
        <v>1676</v>
      </c>
    </row>
    <row r="96" spans="1:5">
      <c r="A96" s="3" t="s">
        <v>1677</v>
      </c>
    </row>
    <row r="98" spans="1:3">
      <c r="B98" s="15" t="s">
        <v>1678</v>
      </c>
    </row>
    <row r="99" spans="1:3">
      <c r="A99" s="4" t="s">
        <v>1678</v>
      </c>
      <c r="B99" s="42">
        <f>'Revenue'!C77/SUM($B$56:$B$88,$C$56:$C$88,$D$56:$D$88)</f>
        <v>0</v>
      </c>
      <c r="C99" s="17"/>
    </row>
    <row r="101" spans="1:3" ht="21" customHeight="1">
      <c r="A101" s="1" t="s">
        <v>1679</v>
      </c>
    </row>
    <row r="102" spans="1:3">
      <c r="A102" s="3" t="s">
        <v>546</v>
      </c>
    </row>
    <row r="103" spans="1:3">
      <c r="A103" s="31" t="s">
        <v>1680</v>
      </c>
    </row>
    <row r="104" spans="1:3">
      <c r="A104" s="31" t="s">
        <v>1681</v>
      </c>
    </row>
    <row r="105" spans="1:3">
      <c r="A105" s="31" t="s">
        <v>1682</v>
      </c>
    </row>
    <row r="106" spans="1:3">
      <c r="A106" s="31" t="s">
        <v>1683</v>
      </c>
    </row>
    <row r="107" spans="1:3">
      <c r="A107" s="3" t="s">
        <v>1684</v>
      </c>
    </row>
    <row r="109" spans="1:3">
      <c r="B109" s="15" t="s">
        <v>1685</v>
      </c>
    </row>
    <row r="110" spans="1:3">
      <c r="A110" s="4" t="s">
        <v>1685</v>
      </c>
      <c r="B110" s="42">
        <f>MIN(B99,$B$12:$B$44,$C$12:$C$44,$D$12:$D$44)</f>
        <v>0</v>
      </c>
      <c r="C110" s="17"/>
    </row>
    <row r="112" spans="1:3" ht="21" customHeight="1">
      <c r="A112" s="1" t="s">
        <v>1686</v>
      </c>
    </row>
    <row r="113" spans="1:1">
      <c r="A113" s="3" t="s">
        <v>546</v>
      </c>
    </row>
    <row r="114" spans="1:1">
      <c r="A114" s="31" t="s">
        <v>1687</v>
      </c>
    </row>
    <row r="115" spans="1:1">
      <c r="A115" s="31" t="s">
        <v>1681</v>
      </c>
    </row>
    <row r="116" spans="1:1">
      <c r="A116" s="31" t="s">
        <v>1682</v>
      </c>
    </row>
    <row r="117" spans="1:1">
      <c r="A117" s="31" t="s">
        <v>1683</v>
      </c>
    </row>
    <row r="118" spans="1:1">
      <c r="A118" s="31" t="s">
        <v>1688</v>
      </c>
    </row>
    <row r="119" spans="1:1">
      <c r="A119" s="31" t="s">
        <v>1689</v>
      </c>
    </row>
    <row r="120" spans="1:1">
      <c r="A120" s="31" t="s">
        <v>1690</v>
      </c>
    </row>
    <row r="121" spans="1:1">
      <c r="A121" s="31" t="s">
        <v>1691</v>
      </c>
    </row>
    <row r="122" spans="1:1">
      <c r="A122" s="31" t="s">
        <v>1692</v>
      </c>
    </row>
    <row r="123" spans="1:1">
      <c r="A123" s="31" t="s">
        <v>1693</v>
      </c>
    </row>
    <row r="124" spans="1:1">
      <c r="A124" s="31" t="s">
        <v>1694</v>
      </c>
    </row>
    <row r="125" spans="1:1">
      <c r="A125" s="31" t="s">
        <v>1695</v>
      </c>
    </row>
    <row r="126" spans="1:1">
      <c r="A126" s="31" t="s">
        <v>1696</v>
      </c>
    </row>
    <row r="127" spans="1:1">
      <c r="A127" s="31" t="s">
        <v>1697</v>
      </c>
    </row>
    <row r="128" spans="1:1">
      <c r="A128" s="31" t="s">
        <v>1698</v>
      </c>
    </row>
    <row r="129" spans="1:15">
      <c r="A129" s="31" t="s">
        <v>1699</v>
      </c>
    </row>
    <row r="130" spans="1:15">
      <c r="A130" s="31" t="s">
        <v>1700</v>
      </c>
    </row>
    <row r="131" spans="1:15">
      <c r="A131" s="31" t="s">
        <v>1701</v>
      </c>
    </row>
    <row r="132" spans="1:15">
      <c r="A132" s="31" t="s">
        <v>1702</v>
      </c>
    </row>
    <row r="133" spans="1:15">
      <c r="A133" s="31" t="s">
        <v>1703</v>
      </c>
    </row>
    <row r="134" spans="1:15">
      <c r="A134" s="31" t="s">
        <v>1704</v>
      </c>
    </row>
    <row r="135" spans="1:15">
      <c r="A135" s="33" t="s">
        <v>553</v>
      </c>
      <c r="B135" s="33" t="s">
        <v>781</v>
      </c>
      <c r="C135" s="33" t="s">
        <v>781</v>
      </c>
      <c r="D135" s="33" t="s">
        <v>781</v>
      </c>
      <c r="E135" s="33" t="s">
        <v>781</v>
      </c>
      <c r="F135" s="33" t="s">
        <v>781</v>
      </c>
      <c r="G135" s="33" t="s">
        <v>571</v>
      </c>
      <c r="H135" s="33" t="s">
        <v>570</v>
      </c>
      <c r="I135" s="33" t="s">
        <v>781</v>
      </c>
      <c r="J135" s="33" t="s">
        <v>781</v>
      </c>
      <c r="K135" s="33" t="s">
        <v>781</v>
      </c>
      <c r="L135" s="33" t="s">
        <v>781</v>
      </c>
      <c r="M135" s="33" t="s">
        <v>781</v>
      </c>
      <c r="N135" s="33" t="s">
        <v>781</v>
      </c>
    </row>
    <row r="136" spans="1:15">
      <c r="A136" s="33" t="s">
        <v>556</v>
      </c>
      <c r="B136" s="33" t="s">
        <v>1705</v>
      </c>
      <c r="C136" s="33" t="s">
        <v>781</v>
      </c>
      <c r="D136" s="33" t="s">
        <v>1706</v>
      </c>
      <c r="E136" s="33" t="s">
        <v>1707</v>
      </c>
      <c r="F136" s="33" t="s">
        <v>1708</v>
      </c>
      <c r="G136" s="33" t="s">
        <v>573</v>
      </c>
      <c r="H136" s="33" t="s">
        <v>1709</v>
      </c>
      <c r="I136" s="33" t="s">
        <v>1710</v>
      </c>
      <c r="J136" s="33" t="s">
        <v>1711</v>
      </c>
      <c r="K136" s="33" t="s">
        <v>1712</v>
      </c>
      <c r="L136" s="33" t="s">
        <v>781</v>
      </c>
      <c r="M136" s="33" t="s">
        <v>781</v>
      </c>
      <c r="N136" s="33" t="s">
        <v>781</v>
      </c>
    </row>
    <row r="138" spans="1:15">
      <c r="B138" s="15" t="s">
        <v>1713</v>
      </c>
      <c r="C138" s="15" t="s">
        <v>1714</v>
      </c>
      <c r="D138" s="15" t="s">
        <v>1715</v>
      </c>
      <c r="E138" s="15" t="s">
        <v>1716</v>
      </c>
      <c r="F138" s="15" t="s">
        <v>1717</v>
      </c>
      <c r="G138" s="15" t="s">
        <v>1718</v>
      </c>
      <c r="H138" s="15" t="s">
        <v>1719</v>
      </c>
      <c r="I138" s="15" t="s">
        <v>1720</v>
      </c>
      <c r="J138" s="15" t="s">
        <v>1721</v>
      </c>
      <c r="K138" s="15" t="s">
        <v>1722</v>
      </c>
      <c r="L138" s="15" t="s">
        <v>1723</v>
      </c>
      <c r="M138" s="15" t="s">
        <v>13</v>
      </c>
      <c r="N138" s="15" t="s">
        <v>1724</v>
      </c>
    </row>
    <row r="139" spans="1:15">
      <c r="A139" s="4" t="s">
        <v>1685</v>
      </c>
      <c r="B139" s="42">
        <f>B110</f>
        <v>0</v>
      </c>
      <c r="C139" s="10"/>
      <c r="D139" s="10"/>
      <c r="E139" s="10"/>
      <c r="F139" s="10"/>
      <c r="G139" s="36">
        <v>0</v>
      </c>
      <c r="H139" s="34">
        <f>F139*99+G139</f>
        <v>0</v>
      </c>
      <c r="I139" s="10"/>
      <c r="J139" s="10"/>
      <c r="K139" s="42">
        <f>B139</f>
        <v>0</v>
      </c>
      <c r="L139" s="42">
        <f>SUM(D$140:D$238)</f>
        <v>0</v>
      </c>
      <c r="M139" s="42">
        <f>SUM($E$140:$E$238)-'Revenue'!$C$77</f>
        <v>0</v>
      </c>
      <c r="N139" s="42">
        <f>IF(M$139&gt;0,K139,IF(M$238&gt;0,"",$B$99))</f>
        <v>0</v>
      </c>
      <c r="O139" s="17"/>
    </row>
    <row r="140" spans="1:15">
      <c r="A140" s="4" t="s">
        <v>1725</v>
      </c>
      <c r="B140" s="42">
        <f>B12</f>
        <v>0</v>
      </c>
      <c r="C140" s="42">
        <f>B56</f>
        <v>0</v>
      </c>
      <c r="D140" s="42">
        <f>IF(ISERROR(B140),C140,0)</f>
        <v>0</v>
      </c>
      <c r="E140" s="42">
        <f>MAX($B$110,B140)*C140</f>
        <v>0</v>
      </c>
      <c r="F140" s="34">
        <f>RANK(B140,B$140:B$238,1)</f>
        <v>0</v>
      </c>
      <c r="G140" s="36">
        <v>1</v>
      </c>
      <c r="H140" s="34">
        <f>F140*99+G140</f>
        <v>0</v>
      </c>
      <c r="I140" s="34">
        <f>RANK(H140,H$140:H$238,1)</f>
        <v>0</v>
      </c>
      <c r="J140" s="34">
        <f>MATCH(G140,I$140:I$238,0)</f>
        <v>0</v>
      </c>
      <c r="K140" s="42">
        <f>INDEX(B$140:B$238,J140,1)</f>
        <v>0</v>
      </c>
      <c r="L140" s="42">
        <f>L139+INDEX(C$140:C$238,J140,1)</f>
        <v>0</v>
      </c>
      <c r="M140" s="42">
        <f>M139+(K140-K139)*L139</f>
        <v>0</v>
      </c>
      <c r="N140" s="42">
        <f>IF((M139&gt;0)=(M140&gt;0),"",K140-M140/L139)</f>
        <v>0</v>
      </c>
      <c r="O140" s="17"/>
    </row>
    <row r="141" spans="1:15">
      <c r="A141" s="4" t="s">
        <v>1726</v>
      </c>
      <c r="B141" s="42">
        <f>B13</f>
        <v>0</v>
      </c>
      <c r="C141" s="42">
        <f>B57</f>
        <v>0</v>
      </c>
      <c r="D141" s="42">
        <f>IF(ISERROR(B141),C141,0)</f>
        <v>0</v>
      </c>
      <c r="E141" s="42">
        <f>MAX($B$110,B141)*C141</f>
        <v>0</v>
      </c>
      <c r="F141" s="34">
        <f>RANK(B141,B$140:B$238,1)</f>
        <v>0</v>
      </c>
      <c r="G141" s="36">
        <v>2</v>
      </c>
      <c r="H141" s="34">
        <f>F141*99+G141</f>
        <v>0</v>
      </c>
      <c r="I141" s="34">
        <f>RANK(H141,H$140:H$238,1)</f>
        <v>0</v>
      </c>
      <c r="J141" s="34">
        <f>MATCH(G141,I$140:I$238,0)</f>
        <v>0</v>
      </c>
      <c r="K141" s="42">
        <f>INDEX(B$140:B$238,J141,1)</f>
        <v>0</v>
      </c>
      <c r="L141" s="42">
        <f>L140+INDEX(C$140:C$238,J141,1)</f>
        <v>0</v>
      </c>
      <c r="M141" s="42">
        <f>M140+(K141-K140)*L140</f>
        <v>0</v>
      </c>
      <c r="N141" s="42">
        <f>IF((M140&gt;0)=(M141&gt;0),"",K141-M141/L140)</f>
        <v>0</v>
      </c>
      <c r="O141" s="17"/>
    </row>
    <row r="142" spans="1:15">
      <c r="A142" s="4" t="s">
        <v>1727</v>
      </c>
      <c r="B142" s="42">
        <f>B14</f>
        <v>0</v>
      </c>
      <c r="C142" s="42">
        <f>B58</f>
        <v>0</v>
      </c>
      <c r="D142" s="42">
        <f>IF(ISERROR(B142),C142,0)</f>
        <v>0</v>
      </c>
      <c r="E142" s="42">
        <f>MAX($B$110,B142)*C142</f>
        <v>0</v>
      </c>
      <c r="F142" s="34">
        <f>RANK(B142,B$140:B$238,1)</f>
        <v>0</v>
      </c>
      <c r="G142" s="36">
        <v>3</v>
      </c>
      <c r="H142" s="34">
        <f>F142*99+G142</f>
        <v>0</v>
      </c>
      <c r="I142" s="34">
        <f>RANK(H142,H$140:H$238,1)</f>
        <v>0</v>
      </c>
      <c r="J142" s="34">
        <f>MATCH(G142,I$140:I$238,0)</f>
        <v>0</v>
      </c>
      <c r="K142" s="42">
        <f>INDEX(B$140:B$238,J142,1)</f>
        <v>0</v>
      </c>
      <c r="L142" s="42">
        <f>L141+INDEX(C$140:C$238,J142,1)</f>
        <v>0</v>
      </c>
      <c r="M142" s="42">
        <f>M141+(K142-K141)*L141</f>
        <v>0</v>
      </c>
      <c r="N142" s="42">
        <f>IF((M141&gt;0)=(M142&gt;0),"",K142-M142/L141)</f>
        <v>0</v>
      </c>
      <c r="O142" s="17"/>
    </row>
    <row r="143" spans="1:15">
      <c r="A143" s="4" t="s">
        <v>1728</v>
      </c>
      <c r="B143" s="42">
        <f>B15</f>
        <v>0</v>
      </c>
      <c r="C143" s="42">
        <f>B59</f>
        <v>0</v>
      </c>
      <c r="D143" s="42">
        <f>IF(ISERROR(B143),C143,0)</f>
        <v>0</v>
      </c>
      <c r="E143" s="42">
        <f>MAX($B$110,B143)*C143</f>
        <v>0</v>
      </c>
      <c r="F143" s="34">
        <f>RANK(B143,B$140:B$238,1)</f>
        <v>0</v>
      </c>
      <c r="G143" s="36">
        <v>4</v>
      </c>
      <c r="H143" s="34">
        <f>F143*99+G143</f>
        <v>0</v>
      </c>
      <c r="I143" s="34">
        <f>RANK(H143,H$140:H$238,1)</f>
        <v>0</v>
      </c>
      <c r="J143" s="34">
        <f>MATCH(G143,I$140:I$238,0)</f>
        <v>0</v>
      </c>
      <c r="K143" s="42">
        <f>INDEX(B$140:B$238,J143,1)</f>
        <v>0</v>
      </c>
      <c r="L143" s="42">
        <f>L142+INDEX(C$140:C$238,J143,1)</f>
        <v>0</v>
      </c>
      <c r="M143" s="42">
        <f>M142+(K143-K142)*L142</f>
        <v>0</v>
      </c>
      <c r="N143" s="42">
        <f>IF((M142&gt;0)=(M143&gt;0),"",K143-M143/L142)</f>
        <v>0</v>
      </c>
      <c r="O143" s="17"/>
    </row>
    <row r="144" spans="1:15">
      <c r="A144" s="4" t="s">
        <v>1729</v>
      </c>
      <c r="B144" s="42">
        <f>B16</f>
        <v>0</v>
      </c>
      <c r="C144" s="42">
        <f>B60</f>
        <v>0</v>
      </c>
      <c r="D144" s="42">
        <f>IF(ISERROR(B144),C144,0)</f>
        <v>0</v>
      </c>
      <c r="E144" s="42">
        <f>MAX($B$110,B144)*C144</f>
        <v>0</v>
      </c>
      <c r="F144" s="34">
        <f>RANK(B144,B$140:B$238,1)</f>
        <v>0</v>
      </c>
      <c r="G144" s="36">
        <v>5</v>
      </c>
      <c r="H144" s="34">
        <f>F144*99+G144</f>
        <v>0</v>
      </c>
      <c r="I144" s="34">
        <f>RANK(H144,H$140:H$238,1)</f>
        <v>0</v>
      </c>
      <c r="J144" s="34">
        <f>MATCH(G144,I$140:I$238,0)</f>
        <v>0</v>
      </c>
      <c r="K144" s="42">
        <f>INDEX(B$140:B$238,J144,1)</f>
        <v>0</v>
      </c>
      <c r="L144" s="42">
        <f>L143+INDEX(C$140:C$238,J144,1)</f>
        <v>0</v>
      </c>
      <c r="M144" s="42">
        <f>M143+(K144-K143)*L143</f>
        <v>0</v>
      </c>
      <c r="N144" s="42">
        <f>IF((M143&gt;0)=(M144&gt;0),"",K144-M144/L143)</f>
        <v>0</v>
      </c>
      <c r="O144" s="17"/>
    </row>
    <row r="145" spans="1:15">
      <c r="A145" s="4" t="s">
        <v>1730</v>
      </c>
      <c r="B145" s="42">
        <f>B17</f>
        <v>0</v>
      </c>
      <c r="C145" s="42">
        <f>B61</f>
        <v>0</v>
      </c>
      <c r="D145" s="42">
        <f>IF(ISERROR(B145),C145,0)</f>
        <v>0</v>
      </c>
      <c r="E145" s="42">
        <f>MAX($B$110,B145)*C145</f>
        <v>0</v>
      </c>
      <c r="F145" s="34">
        <f>RANK(B145,B$140:B$238,1)</f>
        <v>0</v>
      </c>
      <c r="G145" s="36">
        <v>6</v>
      </c>
      <c r="H145" s="34">
        <f>F145*99+G145</f>
        <v>0</v>
      </c>
      <c r="I145" s="34">
        <f>RANK(H145,H$140:H$238,1)</f>
        <v>0</v>
      </c>
      <c r="J145" s="34">
        <f>MATCH(G145,I$140:I$238,0)</f>
        <v>0</v>
      </c>
      <c r="K145" s="42">
        <f>INDEX(B$140:B$238,J145,1)</f>
        <v>0</v>
      </c>
      <c r="L145" s="42">
        <f>L144+INDEX(C$140:C$238,J145,1)</f>
        <v>0</v>
      </c>
      <c r="M145" s="42">
        <f>M144+(K145-K144)*L144</f>
        <v>0</v>
      </c>
      <c r="N145" s="42">
        <f>IF((M144&gt;0)=(M145&gt;0),"",K145-M145/L144)</f>
        <v>0</v>
      </c>
      <c r="O145" s="17"/>
    </row>
    <row r="146" spans="1:15">
      <c r="A146" s="4" t="s">
        <v>1731</v>
      </c>
      <c r="B146" s="42">
        <f>B18</f>
        <v>0</v>
      </c>
      <c r="C146" s="42">
        <f>B62</f>
        <v>0</v>
      </c>
      <c r="D146" s="42">
        <f>IF(ISERROR(B146),C146,0)</f>
        <v>0</v>
      </c>
      <c r="E146" s="42">
        <f>MAX($B$110,B146)*C146</f>
        <v>0</v>
      </c>
      <c r="F146" s="34">
        <f>RANK(B146,B$140:B$238,1)</f>
        <v>0</v>
      </c>
      <c r="G146" s="36">
        <v>7</v>
      </c>
      <c r="H146" s="34">
        <f>F146*99+G146</f>
        <v>0</v>
      </c>
      <c r="I146" s="34">
        <f>RANK(H146,H$140:H$238,1)</f>
        <v>0</v>
      </c>
      <c r="J146" s="34">
        <f>MATCH(G146,I$140:I$238,0)</f>
        <v>0</v>
      </c>
      <c r="K146" s="42">
        <f>INDEX(B$140:B$238,J146,1)</f>
        <v>0</v>
      </c>
      <c r="L146" s="42">
        <f>L145+INDEX(C$140:C$238,J146,1)</f>
        <v>0</v>
      </c>
      <c r="M146" s="42">
        <f>M145+(K146-K145)*L145</f>
        <v>0</v>
      </c>
      <c r="N146" s="42">
        <f>IF((M145&gt;0)=(M146&gt;0),"",K146-M146/L145)</f>
        <v>0</v>
      </c>
      <c r="O146" s="17"/>
    </row>
    <row r="147" spans="1:15">
      <c r="A147" s="4" t="s">
        <v>1732</v>
      </c>
      <c r="B147" s="42">
        <f>B19</f>
        <v>0</v>
      </c>
      <c r="C147" s="42">
        <f>B63</f>
        <v>0</v>
      </c>
      <c r="D147" s="42">
        <f>IF(ISERROR(B147),C147,0)</f>
        <v>0</v>
      </c>
      <c r="E147" s="42">
        <f>MAX($B$110,B147)*C147</f>
        <v>0</v>
      </c>
      <c r="F147" s="34">
        <f>RANK(B147,B$140:B$238,1)</f>
        <v>0</v>
      </c>
      <c r="G147" s="36">
        <v>8</v>
      </c>
      <c r="H147" s="34">
        <f>F147*99+G147</f>
        <v>0</v>
      </c>
      <c r="I147" s="34">
        <f>RANK(H147,H$140:H$238,1)</f>
        <v>0</v>
      </c>
      <c r="J147" s="34">
        <f>MATCH(G147,I$140:I$238,0)</f>
        <v>0</v>
      </c>
      <c r="K147" s="42">
        <f>INDEX(B$140:B$238,J147,1)</f>
        <v>0</v>
      </c>
      <c r="L147" s="42">
        <f>L146+INDEX(C$140:C$238,J147,1)</f>
        <v>0</v>
      </c>
      <c r="M147" s="42">
        <f>M146+(K147-K146)*L146</f>
        <v>0</v>
      </c>
      <c r="N147" s="42">
        <f>IF((M146&gt;0)=(M147&gt;0),"",K147-M147/L146)</f>
        <v>0</v>
      </c>
      <c r="O147" s="17"/>
    </row>
    <row r="148" spans="1:15">
      <c r="A148" s="4" t="s">
        <v>1733</v>
      </c>
      <c r="B148" s="42">
        <f>B20</f>
        <v>0</v>
      </c>
      <c r="C148" s="42">
        <f>B64</f>
        <v>0</v>
      </c>
      <c r="D148" s="42">
        <f>IF(ISERROR(B148),C148,0)</f>
        <v>0</v>
      </c>
      <c r="E148" s="42">
        <f>MAX($B$110,B148)*C148</f>
        <v>0</v>
      </c>
      <c r="F148" s="34">
        <f>RANK(B148,B$140:B$238,1)</f>
        <v>0</v>
      </c>
      <c r="G148" s="36">
        <v>9</v>
      </c>
      <c r="H148" s="34">
        <f>F148*99+G148</f>
        <v>0</v>
      </c>
      <c r="I148" s="34">
        <f>RANK(H148,H$140:H$238,1)</f>
        <v>0</v>
      </c>
      <c r="J148" s="34">
        <f>MATCH(G148,I$140:I$238,0)</f>
        <v>0</v>
      </c>
      <c r="K148" s="42">
        <f>INDEX(B$140:B$238,J148,1)</f>
        <v>0</v>
      </c>
      <c r="L148" s="42">
        <f>L147+INDEX(C$140:C$238,J148,1)</f>
        <v>0</v>
      </c>
      <c r="M148" s="42">
        <f>M147+(K148-K147)*L147</f>
        <v>0</v>
      </c>
      <c r="N148" s="42">
        <f>IF((M147&gt;0)=(M148&gt;0),"",K148-M148/L147)</f>
        <v>0</v>
      </c>
      <c r="O148" s="17"/>
    </row>
    <row r="149" spans="1:15">
      <c r="A149" s="4" t="s">
        <v>1734</v>
      </c>
      <c r="B149" s="42">
        <f>B21</f>
        <v>0</v>
      </c>
      <c r="C149" s="42">
        <f>B65</f>
        <v>0</v>
      </c>
      <c r="D149" s="42">
        <f>IF(ISERROR(B149),C149,0)</f>
        <v>0</v>
      </c>
      <c r="E149" s="42">
        <f>MAX($B$110,B149)*C149</f>
        <v>0</v>
      </c>
      <c r="F149" s="34">
        <f>RANK(B149,B$140:B$238,1)</f>
        <v>0</v>
      </c>
      <c r="G149" s="36">
        <v>10</v>
      </c>
      <c r="H149" s="34">
        <f>F149*99+G149</f>
        <v>0</v>
      </c>
      <c r="I149" s="34">
        <f>RANK(H149,H$140:H$238,1)</f>
        <v>0</v>
      </c>
      <c r="J149" s="34">
        <f>MATCH(G149,I$140:I$238,0)</f>
        <v>0</v>
      </c>
      <c r="K149" s="42">
        <f>INDEX(B$140:B$238,J149,1)</f>
        <v>0</v>
      </c>
      <c r="L149" s="42">
        <f>L148+INDEX(C$140:C$238,J149,1)</f>
        <v>0</v>
      </c>
      <c r="M149" s="42">
        <f>M148+(K149-K148)*L148</f>
        <v>0</v>
      </c>
      <c r="N149" s="42">
        <f>IF((M148&gt;0)=(M149&gt;0),"",K149-M149/L148)</f>
        <v>0</v>
      </c>
      <c r="O149" s="17"/>
    </row>
    <row r="150" spans="1:15">
      <c r="A150" s="4" t="s">
        <v>1735</v>
      </c>
      <c r="B150" s="42">
        <f>B22</f>
        <v>0</v>
      </c>
      <c r="C150" s="42">
        <f>B66</f>
        <v>0</v>
      </c>
      <c r="D150" s="42">
        <f>IF(ISERROR(B150),C150,0)</f>
        <v>0</v>
      </c>
      <c r="E150" s="42">
        <f>MAX($B$110,B150)*C150</f>
        <v>0</v>
      </c>
      <c r="F150" s="34">
        <f>RANK(B150,B$140:B$238,1)</f>
        <v>0</v>
      </c>
      <c r="G150" s="36">
        <v>11</v>
      </c>
      <c r="H150" s="34">
        <f>F150*99+G150</f>
        <v>0</v>
      </c>
      <c r="I150" s="34">
        <f>RANK(H150,H$140:H$238,1)</f>
        <v>0</v>
      </c>
      <c r="J150" s="34">
        <f>MATCH(G150,I$140:I$238,0)</f>
        <v>0</v>
      </c>
      <c r="K150" s="42">
        <f>INDEX(B$140:B$238,J150,1)</f>
        <v>0</v>
      </c>
      <c r="L150" s="42">
        <f>L149+INDEX(C$140:C$238,J150,1)</f>
        <v>0</v>
      </c>
      <c r="M150" s="42">
        <f>M149+(K150-K149)*L149</f>
        <v>0</v>
      </c>
      <c r="N150" s="42">
        <f>IF((M149&gt;0)=(M150&gt;0),"",K150-M150/L149)</f>
        <v>0</v>
      </c>
      <c r="O150" s="17"/>
    </row>
    <row r="151" spans="1:15">
      <c r="A151" s="4" t="s">
        <v>1736</v>
      </c>
      <c r="B151" s="42">
        <f>B23</f>
        <v>0</v>
      </c>
      <c r="C151" s="42">
        <f>B67</f>
        <v>0</v>
      </c>
      <c r="D151" s="42">
        <f>IF(ISERROR(B151),C151,0)</f>
        <v>0</v>
      </c>
      <c r="E151" s="42">
        <f>MAX($B$110,B151)*C151</f>
        <v>0</v>
      </c>
      <c r="F151" s="34">
        <f>RANK(B151,B$140:B$238,1)</f>
        <v>0</v>
      </c>
      <c r="G151" s="36">
        <v>12</v>
      </c>
      <c r="H151" s="34">
        <f>F151*99+G151</f>
        <v>0</v>
      </c>
      <c r="I151" s="34">
        <f>RANK(H151,H$140:H$238,1)</f>
        <v>0</v>
      </c>
      <c r="J151" s="34">
        <f>MATCH(G151,I$140:I$238,0)</f>
        <v>0</v>
      </c>
      <c r="K151" s="42">
        <f>INDEX(B$140:B$238,J151,1)</f>
        <v>0</v>
      </c>
      <c r="L151" s="42">
        <f>L150+INDEX(C$140:C$238,J151,1)</f>
        <v>0</v>
      </c>
      <c r="M151" s="42">
        <f>M150+(K151-K150)*L150</f>
        <v>0</v>
      </c>
      <c r="N151" s="42">
        <f>IF((M150&gt;0)=(M151&gt;0),"",K151-M151/L150)</f>
        <v>0</v>
      </c>
      <c r="O151" s="17"/>
    </row>
    <row r="152" spans="1:15">
      <c r="A152" s="4" t="s">
        <v>1737</v>
      </c>
      <c r="B152" s="42">
        <f>B24</f>
        <v>0</v>
      </c>
      <c r="C152" s="42">
        <f>B68</f>
        <v>0</v>
      </c>
      <c r="D152" s="42">
        <f>IF(ISERROR(B152),C152,0)</f>
        <v>0</v>
      </c>
      <c r="E152" s="42">
        <f>MAX($B$110,B152)*C152</f>
        <v>0</v>
      </c>
      <c r="F152" s="34">
        <f>RANK(B152,B$140:B$238,1)</f>
        <v>0</v>
      </c>
      <c r="G152" s="36">
        <v>13</v>
      </c>
      <c r="H152" s="34">
        <f>F152*99+G152</f>
        <v>0</v>
      </c>
      <c r="I152" s="34">
        <f>RANK(H152,H$140:H$238,1)</f>
        <v>0</v>
      </c>
      <c r="J152" s="34">
        <f>MATCH(G152,I$140:I$238,0)</f>
        <v>0</v>
      </c>
      <c r="K152" s="42">
        <f>INDEX(B$140:B$238,J152,1)</f>
        <v>0</v>
      </c>
      <c r="L152" s="42">
        <f>L151+INDEX(C$140:C$238,J152,1)</f>
        <v>0</v>
      </c>
      <c r="M152" s="42">
        <f>M151+(K152-K151)*L151</f>
        <v>0</v>
      </c>
      <c r="N152" s="42">
        <f>IF((M151&gt;0)=(M152&gt;0),"",K152-M152/L151)</f>
        <v>0</v>
      </c>
      <c r="O152" s="17"/>
    </row>
    <row r="153" spans="1:15">
      <c r="A153" s="4" t="s">
        <v>1738</v>
      </c>
      <c r="B153" s="42">
        <f>B25</f>
        <v>0</v>
      </c>
      <c r="C153" s="42">
        <f>B69</f>
        <v>0</v>
      </c>
      <c r="D153" s="42">
        <f>IF(ISERROR(B153),C153,0)</f>
        <v>0</v>
      </c>
      <c r="E153" s="42">
        <f>MAX($B$110,B153)*C153</f>
        <v>0</v>
      </c>
      <c r="F153" s="34">
        <f>RANK(B153,B$140:B$238,1)</f>
        <v>0</v>
      </c>
      <c r="G153" s="36">
        <v>14</v>
      </c>
      <c r="H153" s="34">
        <f>F153*99+G153</f>
        <v>0</v>
      </c>
      <c r="I153" s="34">
        <f>RANK(H153,H$140:H$238,1)</f>
        <v>0</v>
      </c>
      <c r="J153" s="34">
        <f>MATCH(G153,I$140:I$238,0)</f>
        <v>0</v>
      </c>
      <c r="K153" s="42">
        <f>INDEX(B$140:B$238,J153,1)</f>
        <v>0</v>
      </c>
      <c r="L153" s="42">
        <f>L152+INDEX(C$140:C$238,J153,1)</f>
        <v>0</v>
      </c>
      <c r="M153" s="42">
        <f>M152+(K153-K152)*L152</f>
        <v>0</v>
      </c>
      <c r="N153" s="42">
        <f>IF((M152&gt;0)=(M153&gt;0),"",K153-M153/L152)</f>
        <v>0</v>
      </c>
      <c r="O153" s="17"/>
    </row>
    <row r="154" spans="1:15">
      <c r="A154" s="4" t="s">
        <v>1739</v>
      </c>
      <c r="B154" s="42">
        <f>B26</f>
        <v>0</v>
      </c>
      <c r="C154" s="42">
        <f>B70</f>
        <v>0</v>
      </c>
      <c r="D154" s="42">
        <f>IF(ISERROR(B154),C154,0)</f>
        <v>0</v>
      </c>
      <c r="E154" s="42">
        <f>MAX($B$110,B154)*C154</f>
        <v>0</v>
      </c>
      <c r="F154" s="34">
        <f>RANK(B154,B$140:B$238,1)</f>
        <v>0</v>
      </c>
      <c r="G154" s="36">
        <v>15</v>
      </c>
      <c r="H154" s="34">
        <f>F154*99+G154</f>
        <v>0</v>
      </c>
      <c r="I154" s="34">
        <f>RANK(H154,H$140:H$238,1)</f>
        <v>0</v>
      </c>
      <c r="J154" s="34">
        <f>MATCH(G154,I$140:I$238,0)</f>
        <v>0</v>
      </c>
      <c r="K154" s="42">
        <f>INDEX(B$140:B$238,J154,1)</f>
        <v>0</v>
      </c>
      <c r="L154" s="42">
        <f>L153+INDEX(C$140:C$238,J154,1)</f>
        <v>0</v>
      </c>
      <c r="M154" s="42">
        <f>M153+(K154-K153)*L153</f>
        <v>0</v>
      </c>
      <c r="N154" s="42">
        <f>IF((M153&gt;0)=(M154&gt;0),"",K154-M154/L153)</f>
        <v>0</v>
      </c>
      <c r="O154" s="17"/>
    </row>
    <row r="155" spans="1:15">
      <c r="A155" s="4" t="s">
        <v>1740</v>
      </c>
      <c r="B155" s="42">
        <f>B27</f>
        <v>0</v>
      </c>
      <c r="C155" s="42">
        <f>B71</f>
        <v>0</v>
      </c>
      <c r="D155" s="42">
        <f>IF(ISERROR(B155),C155,0)</f>
        <v>0</v>
      </c>
      <c r="E155" s="42">
        <f>MAX($B$110,B155)*C155</f>
        <v>0</v>
      </c>
      <c r="F155" s="34">
        <f>RANK(B155,B$140:B$238,1)</f>
        <v>0</v>
      </c>
      <c r="G155" s="36">
        <v>16</v>
      </c>
      <c r="H155" s="34">
        <f>F155*99+G155</f>
        <v>0</v>
      </c>
      <c r="I155" s="34">
        <f>RANK(H155,H$140:H$238,1)</f>
        <v>0</v>
      </c>
      <c r="J155" s="34">
        <f>MATCH(G155,I$140:I$238,0)</f>
        <v>0</v>
      </c>
      <c r="K155" s="42">
        <f>INDEX(B$140:B$238,J155,1)</f>
        <v>0</v>
      </c>
      <c r="L155" s="42">
        <f>L154+INDEX(C$140:C$238,J155,1)</f>
        <v>0</v>
      </c>
      <c r="M155" s="42">
        <f>M154+(K155-K154)*L154</f>
        <v>0</v>
      </c>
      <c r="N155" s="42">
        <f>IF((M154&gt;0)=(M155&gt;0),"",K155-M155/L154)</f>
        <v>0</v>
      </c>
      <c r="O155" s="17"/>
    </row>
    <row r="156" spans="1:15">
      <c r="A156" s="4" t="s">
        <v>1741</v>
      </c>
      <c r="B156" s="42">
        <f>B28</f>
        <v>0</v>
      </c>
      <c r="C156" s="42">
        <f>B72</f>
        <v>0</v>
      </c>
      <c r="D156" s="42">
        <f>IF(ISERROR(B156),C156,0)</f>
        <v>0</v>
      </c>
      <c r="E156" s="42">
        <f>MAX($B$110,B156)*C156</f>
        <v>0</v>
      </c>
      <c r="F156" s="34">
        <f>RANK(B156,B$140:B$238,1)</f>
        <v>0</v>
      </c>
      <c r="G156" s="36">
        <v>17</v>
      </c>
      <c r="H156" s="34">
        <f>F156*99+G156</f>
        <v>0</v>
      </c>
      <c r="I156" s="34">
        <f>RANK(H156,H$140:H$238,1)</f>
        <v>0</v>
      </c>
      <c r="J156" s="34">
        <f>MATCH(G156,I$140:I$238,0)</f>
        <v>0</v>
      </c>
      <c r="K156" s="42">
        <f>INDEX(B$140:B$238,J156,1)</f>
        <v>0</v>
      </c>
      <c r="L156" s="42">
        <f>L155+INDEX(C$140:C$238,J156,1)</f>
        <v>0</v>
      </c>
      <c r="M156" s="42">
        <f>M155+(K156-K155)*L155</f>
        <v>0</v>
      </c>
      <c r="N156" s="42">
        <f>IF((M155&gt;0)=(M156&gt;0),"",K156-M156/L155)</f>
        <v>0</v>
      </c>
      <c r="O156" s="17"/>
    </row>
    <row r="157" spans="1:15">
      <c r="A157" s="4" t="s">
        <v>1742</v>
      </c>
      <c r="B157" s="42">
        <f>B29</f>
        <v>0</v>
      </c>
      <c r="C157" s="42">
        <f>B73</f>
        <v>0</v>
      </c>
      <c r="D157" s="42">
        <f>IF(ISERROR(B157),C157,0)</f>
        <v>0</v>
      </c>
      <c r="E157" s="42">
        <f>MAX($B$110,B157)*C157</f>
        <v>0</v>
      </c>
      <c r="F157" s="34">
        <f>RANK(B157,B$140:B$238,1)</f>
        <v>0</v>
      </c>
      <c r="G157" s="36">
        <v>18</v>
      </c>
      <c r="H157" s="34">
        <f>F157*99+G157</f>
        <v>0</v>
      </c>
      <c r="I157" s="34">
        <f>RANK(H157,H$140:H$238,1)</f>
        <v>0</v>
      </c>
      <c r="J157" s="34">
        <f>MATCH(G157,I$140:I$238,0)</f>
        <v>0</v>
      </c>
      <c r="K157" s="42">
        <f>INDEX(B$140:B$238,J157,1)</f>
        <v>0</v>
      </c>
      <c r="L157" s="42">
        <f>L156+INDEX(C$140:C$238,J157,1)</f>
        <v>0</v>
      </c>
      <c r="M157" s="42">
        <f>M156+(K157-K156)*L156</f>
        <v>0</v>
      </c>
      <c r="N157" s="42">
        <f>IF((M156&gt;0)=(M157&gt;0),"",K157-M157/L156)</f>
        <v>0</v>
      </c>
      <c r="O157" s="17"/>
    </row>
    <row r="158" spans="1:15">
      <c r="A158" s="4" t="s">
        <v>1743</v>
      </c>
      <c r="B158" s="42">
        <f>B30</f>
        <v>0</v>
      </c>
      <c r="C158" s="42">
        <f>B74</f>
        <v>0</v>
      </c>
      <c r="D158" s="42">
        <f>IF(ISERROR(B158),C158,0)</f>
        <v>0</v>
      </c>
      <c r="E158" s="42">
        <f>MAX($B$110,B158)*C158</f>
        <v>0</v>
      </c>
      <c r="F158" s="34">
        <f>RANK(B158,B$140:B$238,1)</f>
        <v>0</v>
      </c>
      <c r="G158" s="36">
        <v>19</v>
      </c>
      <c r="H158" s="34">
        <f>F158*99+G158</f>
        <v>0</v>
      </c>
      <c r="I158" s="34">
        <f>RANK(H158,H$140:H$238,1)</f>
        <v>0</v>
      </c>
      <c r="J158" s="34">
        <f>MATCH(G158,I$140:I$238,0)</f>
        <v>0</v>
      </c>
      <c r="K158" s="42">
        <f>INDEX(B$140:B$238,J158,1)</f>
        <v>0</v>
      </c>
      <c r="L158" s="42">
        <f>L157+INDEX(C$140:C$238,J158,1)</f>
        <v>0</v>
      </c>
      <c r="M158" s="42">
        <f>M157+(K158-K157)*L157</f>
        <v>0</v>
      </c>
      <c r="N158" s="42">
        <f>IF((M157&gt;0)=(M158&gt;0),"",K158-M158/L157)</f>
        <v>0</v>
      </c>
      <c r="O158" s="17"/>
    </row>
    <row r="159" spans="1:15">
      <c r="A159" s="4" t="s">
        <v>1744</v>
      </c>
      <c r="B159" s="42">
        <f>B31</f>
        <v>0</v>
      </c>
      <c r="C159" s="42">
        <f>B75</f>
        <v>0</v>
      </c>
      <c r="D159" s="42">
        <f>IF(ISERROR(B159),C159,0)</f>
        <v>0</v>
      </c>
      <c r="E159" s="42">
        <f>MAX($B$110,B159)*C159</f>
        <v>0</v>
      </c>
      <c r="F159" s="34">
        <f>RANK(B159,B$140:B$238,1)</f>
        <v>0</v>
      </c>
      <c r="G159" s="36">
        <v>20</v>
      </c>
      <c r="H159" s="34">
        <f>F159*99+G159</f>
        <v>0</v>
      </c>
      <c r="I159" s="34">
        <f>RANK(H159,H$140:H$238,1)</f>
        <v>0</v>
      </c>
      <c r="J159" s="34">
        <f>MATCH(G159,I$140:I$238,0)</f>
        <v>0</v>
      </c>
      <c r="K159" s="42">
        <f>INDEX(B$140:B$238,J159,1)</f>
        <v>0</v>
      </c>
      <c r="L159" s="42">
        <f>L158+INDEX(C$140:C$238,J159,1)</f>
        <v>0</v>
      </c>
      <c r="M159" s="42">
        <f>M158+(K159-K158)*L158</f>
        <v>0</v>
      </c>
      <c r="N159" s="42">
        <f>IF((M158&gt;0)=(M159&gt;0),"",K159-M159/L158)</f>
        <v>0</v>
      </c>
      <c r="O159" s="17"/>
    </row>
    <row r="160" spans="1:15">
      <c r="A160" s="4" t="s">
        <v>1745</v>
      </c>
      <c r="B160" s="42">
        <f>B32</f>
        <v>0</v>
      </c>
      <c r="C160" s="42">
        <f>B76</f>
        <v>0</v>
      </c>
      <c r="D160" s="42">
        <f>IF(ISERROR(B160),C160,0)</f>
        <v>0</v>
      </c>
      <c r="E160" s="42">
        <f>MAX($B$110,B160)*C160</f>
        <v>0</v>
      </c>
      <c r="F160" s="34">
        <f>RANK(B160,B$140:B$238,1)</f>
        <v>0</v>
      </c>
      <c r="G160" s="36">
        <v>21</v>
      </c>
      <c r="H160" s="34">
        <f>F160*99+G160</f>
        <v>0</v>
      </c>
      <c r="I160" s="34">
        <f>RANK(H160,H$140:H$238,1)</f>
        <v>0</v>
      </c>
      <c r="J160" s="34">
        <f>MATCH(G160,I$140:I$238,0)</f>
        <v>0</v>
      </c>
      <c r="K160" s="42">
        <f>INDEX(B$140:B$238,J160,1)</f>
        <v>0</v>
      </c>
      <c r="L160" s="42">
        <f>L159+INDEX(C$140:C$238,J160,1)</f>
        <v>0</v>
      </c>
      <c r="M160" s="42">
        <f>M159+(K160-K159)*L159</f>
        <v>0</v>
      </c>
      <c r="N160" s="42">
        <f>IF((M159&gt;0)=(M160&gt;0),"",K160-M160/L159)</f>
        <v>0</v>
      </c>
      <c r="O160" s="17"/>
    </row>
    <row r="161" spans="1:15">
      <c r="A161" s="4" t="s">
        <v>1746</v>
      </c>
      <c r="B161" s="42">
        <f>B33</f>
        <v>0</v>
      </c>
      <c r="C161" s="42">
        <f>B77</f>
        <v>0</v>
      </c>
      <c r="D161" s="42">
        <f>IF(ISERROR(B161),C161,0)</f>
        <v>0</v>
      </c>
      <c r="E161" s="42">
        <f>MAX($B$110,B161)*C161</f>
        <v>0</v>
      </c>
      <c r="F161" s="34">
        <f>RANK(B161,B$140:B$238,1)</f>
        <v>0</v>
      </c>
      <c r="G161" s="36">
        <v>22</v>
      </c>
      <c r="H161" s="34">
        <f>F161*99+G161</f>
        <v>0</v>
      </c>
      <c r="I161" s="34">
        <f>RANK(H161,H$140:H$238,1)</f>
        <v>0</v>
      </c>
      <c r="J161" s="34">
        <f>MATCH(G161,I$140:I$238,0)</f>
        <v>0</v>
      </c>
      <c r="K161" s="42">
        <f>INDEX(B$140:B$238,J161,1)</f>
        <v>0</v>
      </c>
      <c r="L161" s="42">
        <f>L160+INDEX(C$140:C$238,J161,1)</f>
        <v>0</v>
      </c>
      <c r="M161" s="42">
        <f>M160+(K161-K160)*L160</f>
        <v>0</v>
      </c>
      <c r="N161" s="42">
        <f>IF((M160&gt;0)=(M161&gt;0),"",K161-M161/L160)</f>
        <v>0</v>
      </c>
      <c r="O161" s="17"/>
    </row>
    <row r="162" spans="1:15">
      <c r="A162" s="4" t="s">
        <v>1747</v>
      </c>
      <c r="B162" s="42">
        <f>B34</f>
        <v>0</v>
      </c>
      <c r="C162" s="42">
        <f>B78</f>
        <v>0</v>
      </c>
      <c r="D162" s="42">
        <f>IF(ISERROR(B162),C162,0)</f>
        <v>0</v>
      </c>
      <c r="E162" s="42">
        <f>MAX($B$110,B162)*C162</f>
        <v>0</v>
      </c>
      <c r="F162" s="34">
        <f>RANK(B162,B$140:B$238,1)</f>
        <v>0</v>
      </c>
      <c r="G162" s="36">
        <v>23</v>
      </c>
      <c r="H162" s="34">
        <f>F162*99+G162</f>
        <v>0</v>
      </c>
      <c r="I162" s="34">
        <f>RANK(H162,H$140:H$238,1)</f>
        <v>0</v>
      </c>
      <c r="J162" s="34">
        <f>MATCH(G162,I$140:I$238,0)</f>
        <v>0</v>
      </c>
      <c r="K162" s="42">
        <f>INDEX(B$140:B$238,J162,1)</f>
        <v>0</v>
      </c>
      <c r="L162" s="42">
        <f>L161+INDEX(C$140:C$238,J162,1)</f>
        <v>0</v>
      </c>
      <c r="M162" s="42">
        <f>M161+(K162-K161)*L161</f>
        <v>0</v>
      </c>
      <c r="N162" s="42">
        <f>IF((M161&gt;0)=(M162&gt;0),"",K162-M162/L161)</f>
        <v>0</v>
      </c>
      <c r="O162" s="17"/>
    </row>
    <row r="163" spans="1:15">
      <c r="A163" s="4" t="s">
        <v>1748</v>
      </c>
      <c r="B163" s="42">
        <f>B35</f>
        <v>0</v>
      </c>
      <c r="C163" s="42">
        <f>B79</f>
        <v>0</v>
      </c>
      <c r="D163" s="42">
        <f>IF(ISERROR(B163),C163,0)</f>
        <v>0</v>
      </c>
      <c r="E163" s="42">
        <f>MAX($B$110,B163)*C163</f>
        <v>0</v>
      </c>
      <c r="F163" s="34">
        <f>RANK(B163,B$140:B$238,1)</f>
        <v>0</v>
      </c>
      <c r="G163" s="36">
        <v>24</v>
      </c>
      <c r="H163" s="34">
        <f>F163*99+G163</f>
        <v>0</v>
      </c>
      <c r="I163" s="34">
        <f>RANK(H163,H$140:H$238,1)</f>
        <v>0</v>
      </c>
      <c r="J163" s="34">
        <f>MATCH(G163,I$140:I$238,0)</f>
        <v>0</v>
      </c>
      <c r="K163" s="42">
        <f>INDEX(B$140:B$238,J163,1)</f>
        <v>0</v>
      </c>
      <c r="L163" s="42">
        <f>L162+INDEX(C$140:C$238,J163,1)</f>
        <v>0</v>
      </c>
      <c r="M163" s="42">
        <f>M162+(K163-K162)*L162</f>
        <v>0</v>
      </c>
      <c r="N163" s="42">
        <f>IF((M162&gt;0)=(M163&gt;0),"",K163-M163/L162)</f>
        <v>0</v>
      </c>
      <c r="O163" s="17"/>
    </row>
    <row r="164" spans="1:15">
      <c r="A164" s="4" t="s">
        <v>1749</v>
      </c>
      <c r="B164" s="42">
        <f>B36</f>
        <v>0</v>
      </c>
      <c r="C164" s="42">
        <f>B80</f>
        <v>0</v>
      </c>
      <c r="D164" s="42">
        <f>IF(ISERROR(B164),C164,0)</f>
        <v>0</v>
      </c>
      <c r="E164" s="42">
        <f>MAX($B$110,B164)*C164</f>
        <v>0</v>
      </c>
      <c r="F164" s="34">
        <f>RANK(B164,B$140:B$238,1)</f>
        <v>0</v>
      </c>
      <c r="G164" s="36">
        <v>25</v>
      </c>
      <c r="H164" s="34">
        <f>F164*99+G164</f>
        <v>0</v>
      </c>
      <c r="I164" s="34">
        <f>RANK(H164,H$140:H$238,1)</f>
        <v>0</v>
      </c>
      <c r="J164" s="34">
        <f>MATCH(G164,I$140:I$238,0)</f>
        <v>0</v>
      </c>
      <c r="K164" s="42">
        <f>INDEX(B$140:B$238,J164,1)</f>
        <v>0</v>
      </c>
      <c r="L164" s="42">
        <f>L163+INDEX(C$140:C$238,J164,1)</f>
        <v>0</v>
      </c>
      <c r="M164" s="42">
        <f>M163+(K164-K163)*L163</f>
        <v>0</v>
      </c>
      <c r="N164" s="42">
        <f>IF((M163&gt;0)=(M164&gt;0),"",K164-M164/L163)</f>
        <v>0</v>
      </c>
      <c r="O164" s="17"/>
    </row>
    <row r="165" spans="1:15">
      <c r="A165" s="4" t="s">
        <v>1750</v>
      </c>
      <c r="B165" s="42">
        <f>B37</f>
        <v>0</v>
      </c>
      <c r="C165" s="42">
        <f>B81</f>
        <v>0</v>
      </c>
      <c r="D165" s="42">
        <f>IF(ISERROR(B165),C165,0)</f>
        <v>0</v>
      </c>
      <c r="E165" s="42">
        <f>MAX($B$110,B165)*C165</f>
        <v>0</v>
      </c>
      <c r="F165" s="34">
        <f>RANK(B165,B$140:B$238,1)</f>
        <v>0</v>
      </c>
      <c r="G165" s="36">
        <v>26</v>
      </c>
      <c r="H165" s="34">
        <f>F165*99+G165</f>
        <v>0</v>
      </c>
      <c r="I165" s="34">
        <f>RANK(H165,H$140:H$238,1)</f>
        <v>0</v>
      </c>
      <c r="J165" s="34">
        <f>MATCH(G165,I$140:I$238,0)</f>
        <v>0</v>
      </c>
      <c r="K165" s="42">
        <f>INDEX(B$140:B$238,J165,1)</f>
        <v>0</v>
      </c>
      <c r="L165" s="42">
        <f>L164+INDEX(C$140:C$238,J165,1)</f>
        <v>0</v>
      </c>
      <c r="M165" s="42">
        <f>M164+(K165-K164)*L164</f>
        <v>0</v>
      </c>
      <c r="N165" s="42">
        <f>IF((M164&gt;0)=(M165&gt;0),"",K165-M165/L164)</f>
        <v>0</v>
      </c>
      <c r="O165" s="17"/>
    </row>
    <row r="166" spans="1:15">
      <c r="A166" s="4" t="s">
        <v>1751</v>
      </c>
      <c r="B166" s="42">
        <f>B38</f>
        <v>0</v>
      </c>
      <c r="C166" s="42">
        <f>B82</f>
        <v>0</v>
      </c>
      <c r="D166" s="42">
        <f>IF(ISERROR(B166),C166,0)</f>
        <v>0</v>
      </c>
      <c r="E166" s="42">
        <f>MAX($B$110,B166)*C166</f>
        <v>0</v>
      </c>
      <c r="F166" s="34">
        <f>RANK(B166,B$140:B$238,1)</f>
        <v>0</v>
      </c>
      <c r="G166" s="36">
        <v>27</v>
      </c>
      <c r="H166" s="34">
        <f>F166*99+G166</f>
        <v>0</v>
      </c>
      <c r="I166" s="34">
        <f>RANK(H166,H$140:H$238,1)</f>
        <v>0</v>
      </c>
      <c r="J166" s="34">
        <f>MATCH(G166,I$140:I$238,0)</f>
        <v>0</v>
      </c>
      <c r="K166" s="42">
        <f>INDEX(B$140:B$238,J166,1)</f>
        <v>0</v>
      </c>
      <c r="L166" s="42">
        <f>L165+INDEX(C$140:C$238,J166,1)</f>
        <v>0</v>
      </c>
      <c r="M166" s="42">
        <f>M165+(K166-K165)*L165</f>
        <v>0</v>
      </c>
      <c r="N166" s="42">
        <f>IF((M165&gt;0)=(M166&gt;0),"",K166-M166/L165)</f>
        <v>0</v>
      </c>
      <c r="O166" s="17"/>
    </row>
    <row r="167" spans="1:15">
      <c r="A167" s="4" t="s">
        <v>1752</v>
      </c>
      <c r="B167" s="42">
        <f>B39</f>
        <v>0</v>
      </c>
      <c r="C167" s="42">
        <f>B83</f>
        <v>0</v>
      </c>
      <c r="D167" s="42">
        <f>IF(ISERROR(B167),C167,0)</f>
        <v>0</v>
      </c>
      <c r="E167" s="42">
        <f>MAX($B$110,B167)*C167</f>
        <v>0</v>
      </c>
      <c r="F167" s="34">
        <f>RANK(B167,B$140:B$238,1)</f>
        <v>0</v>
      </c>
      <c r="G167" s="36">
        <v>28</v>
      </c>
      <c r="H167" s="34">
        <f>F167*99+G167</f>
        <v>0</v>
      </c>
      <c r="I167" s="34">
        <f>RANK(H167,H$140:H$238,1)</f>
        <v>0</v>
      </c>
      <c r="J167" s="34">
        <f>MATCH(G167,I$140:I$238,0)</f>
        <v>0</v>
      </c>
      <c r="K167" s="42">
        <f>INDEX(B$140:B$238,J167,1)</f>
        <v>0</v>
      </c>
      <c r="L167" s="42">
        <f>L166+INDEX(C$140:C$238,J167,1)</f>
        <v>0</v>
      </c>
      <c r="M167" s="42">
        <f>M166+(K167-K166)*L166</f>
        <v>0</v>
      </c>
      <c r="N167" s="42">
        <f>IF((M166&gt;0)=(M167&gt;0),"",K167-M167/L166)</f>
        <v>0</v>
      </c>
      <c r="O167" s="17"/>
    </row>
    <row r="168" spans="1:15">
      <c r="A168" s="4" t="s">
        <v>1753</v>
      </c>
      <c r="B168" s="42">
        <f>B40</f>
        <v>0</v>
      </c>
      <c r="C168" s="42">
        <f>B84</f>
        <v>0</v>
      </c>
      <c r="D168" s="42">
        <f>IF(ISERROR(B168),C168,0)</f>
        <v>0</v>
      </c>
      <c r="E168" s="42">
        <f>MAX($B$110,B168)*C168</f>
        <v>0</v>
      </c>
      <c r="F168" s="34">
        <f>RANK(B168,B$140:B$238,1)</f>
        <v>0</v>
      </c>
      <c r="G168" s="36">
        <v>29</v>
      </c>
      <c r="H168" s="34">
        <f>F168*99+G168</f>
        <v>0</v>
      </c>
      <c r="I168" s="34">
        <f>RANK(H168,H$140:H$238,1)</f>
        <v>0</v>
      </c>
      <c r="J168" s="34">
        <f>MATCH(G168,I$140:I$238,0)</f>
        <v>0</v>
      </c>
      <c r="K168" s="42">
        <f>INDEX(B$140:B$238,J168,1)</f>
        <v>0</v>
      </c>
      <c r="L168" s="42">
        <f>L167+INDEX(C$140:C$238,J168,1)</f>
        <v>0</v>
      </c>
      <c r="M168" s="42">
        <f>M167+(K168-K167)*L167</f>
        <v>0</v>
      </c>
      <c r="N168" s="42">
        <f>IF((M167&gt;0)=(M168&gt;0),"",K168-M168/L167)</f>
        <v>0</v>
      </c>
      <c r="O168" s="17"/>
    </row>
    <row r="169" spans="1:15">
      <c r="A169" s="4" t="s">
        <v>1754</v>
      </c>
      <c r="B169" s="42">
        <f>B41</f>
        <v>0</v>
      </c>
      <c r="C169" s="42">
        <f>B85</f>
        <v>0</v>
      </c>
      <c r="D169" s="42">
        <f>IF(ISERROR(B169),C169,0)</f>
        <v>0</v>
      </c>
      <c r="E169" s="42">
        <f>MAX($B$110,B169)*C169</f>
        <v>0</v>
      </c>
      <c r="F169" s="34">
        <f>RANK(B169,B$140:B$238,1)</f>
        <v>0</v>
      </c>
      <c r="G169" s="36">
        <v>30</v>
      </c>
      <c r="H169" s="34">
        <f>F169*99+G169</f>
        <v>0</v>
      </c>
      <c r="I169" s="34">
        <f>RANK(H169,H$140:H$238,1)</f>
        <v>0</v>
      </c>
      <c r="J169" s="34">
        <f>MATCH(G169,I$140:I$238,0)</f>
        <v>0</v>
      </c>
      <c r="K169" s="42">
        <f>INDEX(B$140:B$238,J169,1)</f>
        <v>0</v>
      </c>
      <c r="L169" s="42">
        <f>L168+INDEX(C$140:C$238,J169,1)</f>
        <v>0</v>
      </c>
      <c r="M169" s="42">
        <f>M168+(K169-K168)*L168</f>
        <v>0</v>
      </c>
      <c r="N169" s="42">
        <f>IF((M168&gt;0)=(M169&gt;0),"",K169-M169/L168)</f>
        <v>0</v>
      </c>
      <c r="O169" s="17"/>
    </row>
    <row r="170" spans="1:15">
      <c r="A170" s="4" t="s">
        <v>1755</v>
      </c>
      <c r="B170" s="42">
        <f>B42</f>
        <v>0</v>
      </c>
      <c r="C170" s="42">
        <f>B86</f>
        <v>0</v>
      </c>
      <c r="D170" s="42">
        <f>IF(ISERROR(B170),C170,0)</f>
        <v>0</v>
      </c>
      <c r="E170" s="42">
        <f>MAX($B$110,B170)*C170</f>
        <v>0</v>
      </c>
      <c r="F170" s="34">
        <f>RANK(B170,B$140:B$238,1)</f>
        <v>0</v>
      </c>
      <c r="G170" s="36">
        <v>31</v>
      </c>
      <c r="H170" s="34">
        <f>F170*99+G170</f>
        <v>0</v>
      </c>
      <c r="I170" s="34">
        <f>RANK(H170,H$140:H$238,1)</f>
        <v>0</v>
      </c>
      <c r="J170" s="34">
        <f>MATCH(G170,I$140:I$238,0)</f>
        <v>0</v>
      </c>
      <c r="K170" s="42">
        <f>INDEX(B$140:B$238,J170,1)</f>
        <v>0</v>
      </c>
      <c r="L170" s="42">
        <f>L169+INDEX(C$140:C$238,J170,1)</f>
        <v>0</v>
      </c>
      <c r="M170" s="42">
        <f>M169+(K170-K169)*L169</f>
        <v>0</v>
      </c>
      <c r="N170" s="42">
        <f>IF((M169&gt;0)=(M170&gt;0),"",K170-M170/L169)</f>
        <v>0</v>
      </c>
      <c r="O170" s="17"/>
    </row>
    <row r="171" spans="1:15">
      <c r="A171" s="4" t="s">
        <v>1756</v>
      </c>
      <c r="B171" s="42">
        <f>B43</f>
        <v>0</v>
      </c>
      <c r="C171" s="42">
        <f>B87</f>
        <v>0</v>
      </c>
      <c r="D171" s="42">
        <f>IF(ISERROR(B171),C171,0)</f>
        <v>0</v>
      </c>
      <c r="E171" s="42">
        <f>MAX($B$110,B171)*C171</f>
        <v>0</v>
      </c>
      <c r="F171" s="34">
        <f>RANK(B171,B$140:B$238,1)</f>
        <v>0</v>
      </c>
      <c r="G171" s="36">
        <v>32</v>
      </c>
      <c r="H171" s="34">
        <f>F171*99+G171</f>
        <v>0</v>
      </c>
      <c r="I171" s="34">
        <f>RANK(H171,H$140:H$238,1)</f>
        <v>0</v>
      </c>
      <c r="J171" s="34">
        <f>MATCH(G171,I$140:I$238,0)</f>
        <v>0</v>
      </c>
      <c r="K171" s="42">
        <f>INDEX(B$140:B$238,J171,1)</f>
        <v>0</v>
      </c>
      <c r="L171" s="42">
        <f>L170+INDEX(C$140:C$238,J171,1)</f>
        <v>0</v>
      </c>
      <c r="M171" s="42">
        <f>M170+(K171-K170)*L170</f>
        <v>0</v>
      </c>
      <c r="N171" s="42">
        <f>IF((M170&gt;0)=(M171&gt;0),"",K171-M171/L170)</f>
        <v>0</v>
      </c>
      <c r="O171" s="17"/>
    </row>
    <row r="172" spans="1:15">
      <c r="A172" s="4" t="s">
        <v>1757</v>
      </c>
      <c r="B172" s="42">
        <f>B44</f>
        <v>0</v>
      </c>
      <c r="C172" s="42">
        <f>B88</f>
        <v>0</v>
      </c>
      <c r="D172" s="42">
        <f>IF(ISERROR(B172),C172,0)</f>
        <v>0</v>
      </c>
      <c r="E172" s="42">
        <f>MAX($B$110,B172)*C172</f>
        <v>0</v>
      </c>
      <c r="F172" s="34">
        <f>RANK(B172,B$140:B$238,1)</f>
        <v>0</v>
      </c>
      <c r="G172" s="36">
        <v>33</v>
      </c>
      <c r="H172" s="34">
        <f>F172*99+G172</f>
        <v>0</v>
      </c>
      <c r="I172" s="34">
        <f>RANK(H172,H$140:H$238,1)</f>
        <v>0</v>
      </c>
      <c r="J172" s="34">
        <f>MATCH(G172,I$140:I$238,0)</f>
        <v>0</v>
      </c>
      <c r="K172" s="42">
        <f>INDEX(B$140:B$238,J172,1)</f>
        <v>0</v>
      </c>
      <c r="L172" s="42">
        <f>L171+INDEX(C$140:C$238,J172,1)</f>
        <v>0</v>
      </c>
      <c r="M172" s="42">
        <f>M171+(K172-K171)*L171</f>
        <v>0</v>
      </c>
      <c r="N172" s="42">
        <f>IF((M171&gt;0)=(M172&gt;0),"",K172-M172/L171)</f>
        <v>0</v>
      </c>
      <c r="O172" s="17"/>
    </row>
    <row r="173" spans="1:15">
      <c r="A173" s="4" t="s">
        <v>1758</v>
      </c>
      <c r="B173" s="42">
        <f>C12</f>
        <v>0</v>
      </c>
      <c r="C173" s="42">
        <f>C56</f>
        <v>0</v>
      </c>
      <c r="D173" s="42">
        <f>IF(ISERROR(B173),C173,0)</f>
        <v>0</v>
      </c>
      <c r="E173" s="42">
        <f>MAX($B$110,B173)*C173</f>
        <v>0</v>
      </c>
      <c r="F173" s="34">
        <f>RANK(B173,B$140:B$238,1)</f>
        <v>0</v>
      </c>
      <c r="G173" s="36">
        <v>34</v>
      </c>
      <c r="H173" s="34">
        <f>F173*99+G173</f>
        <v>0</v>
      </c>
      <c r="I173" s="34">
        <f>RANK(H173,H$140:H$238,1)</f>
        <v>0</v>
      </c>
      <c r="J173" s="34">
        <f>MATCH(G173,I$140:I$238,0)</f>
        <v>0</v>
      </c>
      <c r="K173" s="42">
        <f>INDEX(B$140:B$238,J173,1)</f>
        <v>0</v>
      </c>
      <c r="L173" s="42">
        <f>L172+INDEX(C$140:C$238,J173,1)</f>
        <v>0</v>
      </c>
      <c r="M173" s="42">
        <f>M172+(K173-K172)*L172</f>
        <v>0</v>
      </c>
      <c r="N173" s="42">
        <f>IF((M172&gt;0)=(M173&gt;0),"",K173-M173/L172)</f>
        <v>0</v>
      </c>
      <c r="O173" s="17"/>
    </row>
    <row r="174" spans="1:15">
      <c r="A174" s="4" t="s">
        <v>1759</v>
      </c>
      <c r="B174" s="42">
        <f>C13</f>
        <v>0</v>
      </c>
      <c r="C174" s="42">
        <f>C57</f>
        <v>0</v>
      </c>
      <c r="D174" s="42">
        <f>IF(ISERROR(B174),C174,0)</f>
        <v>0</v>
      </c>
      <c r="E174" s="42">
        <f>MAX($B$110,B174)*C174</f>
        <v>0</v>
      </c>
      <c r="F174" s="34">
        <f>RANK(B174,B$140:B$238,1)</f>
        <v>0</v>
      </c>
      <c r="G174" s="36">
        <v>35</v>
      </c>
      <c r="H174" s="34">
        <f>F174*99+G174</f>
        <v>0</v>
      </c>
      <c r="I174" s="34">
        <f>RANK(H174,H$140:H$238,1)</f>
        <v>0</v>
      </c>
      <c r="J174" s="34">
        <f>MATCH(G174,I$140:I$238,0)</f>
        <v>0</v>
      </c>
      <c r="K174" s="42">
        <f>INDEX(B$140:B$238,J174,1)</f>
        <v>0</v>
      </c>
      <c r="L174" s="42">
        <f>L173+INDEX(C$140:C$238,J174,1)</f>
        <v>0</v>
      </c>
      <c r="M174" s="42">
        <f>M173+(K174-K173)*L173</f>
        <v>0</v>
      </c>
      <c r="N174" s="42">
        <f>IF((M173&gt;0)=(M174&gt;0),"",K174-M174/L173)</f>
        <v>0</v>
      </c>
      <c r="O174" s="17"/>
    </row>
    <row r="175" spans="1:15">
      <c r="A175" s="4" t="s">
        <v>1760</v>
      </c>
      <c r="B175" s="42">
        <f>C14</f>
        <v>0</v>
      </c>
      <c r="C175" s="42">
        <f>C58</f>
        <v>0</v>
      </c>
      <c r="D175" s="42">
        <f>IF(ISERROR(B175),C175,0)</f>
        <v>0</v>
      </c>
      <c r="E175" s="42">
        <f>MAX($B$110,B175)*C175</f>
        <v>0</v>
      </c>
      <c r="F175" s="34">
        <f>RANK(B175,B$140:B$238,1)</f>
        <v>0</v>
      </c>
      <c r="G175" s="36">
        <v>36</v>
      </c>
      <c r="H175" s="34">
        <f>F175*99+G175</f>
        <v>0</v>
      </c>
      <c r="I175" s="34">
        <f>RANK(H175,H$140:H$238,1)</f>
        <v>0</v>
      </c>
      <c r="J175" s="34">
        <f>MATCH(G175,I$140:I$238,0)</f>
        <v>0</v>
      </c>
      <c r="K175" s="42">
        <f>INDEX(B$140:B$238,J175,1)</f>
        <v>0</v>
      </c>
      <c r="L175" s="42">
        <f>L174+INDEX(C$140:C$238,J175,1)</f>
        <v>0</v>
      </c>
      <c r="M175" s="42">
        <f>M174+(K175-K174)*L174</f>
        <v>0</v>
      </c>
      <c r="N175" s="42">
        <f>IF((M174&gt;0)=(M175&gt;0),"",K175-M175/L174)</f>
        <v>0</v>
      </c>
      <c r="O175" s="17"/>
    </row>
    <row r="176" spans="1:15">
      <c r="A176" s="4" t="s">
        <v>1761</v>
      </c>
      <c r="B176" s="42">
        <f>C15</f>
        <v>0</v>
      </c>
      <c r="C176" s="42">
        <f>C59</f>
        <v>0</v>
      </c>
      <c r="D176" s="42">
        <f>IF(ISERROR(B176),C176,0)</f>
        <v>0</v>
      </c>
      <c r="E176" s="42">
        <f>MAX($B$110,B176)*C176</f>
        <v>0</v>
      </c>
      <c r="F176" s="34">
        <f>RANK(B176,B$140:B$238,1)</f>
        <v>0</v>
      </c>
      <c r="G176" s="36">
        <v>37</v>
      </c>
      <c r="H176" s="34">
        <f>F176*99+G176</f>
        <v>0</v>
      </c>
      <c r="I176" s="34">
        <f>RANK(H176,H$140:H$238,1)</f>
        <v>0</v>
      </c>
      <c r="J176" s="34">
        <f>MATCH(G176,I$140:I$238,0)</f>
        <v>0</v>
      </c>
      <c r="K176" s="42">
        <f>INDEX(B$140:B$238,J176,1)</f>
        <v>0</v>
      </c>
      <c r="L176" s="42">
        <f>L175+INDEX(C$140:C$238,J176,1)</f>
        <v>0</v>
      </c>
      <c r="M176" s="42">
        <f>M175+(K176-K175)*L175</f>
        <v>0</v>
      </c>
      <c r="N176" s="42">
        <f>IF((M175&gt;0)=(M176&gt;0),"",K176-M176/L175)</f>
        <v>0</v>
      </c>
      <c r="O176" s="17"/>
    </row>
    <row r="177" spans="1:15">
      <c r="A177" s="4" t="s">
        <v>1762</v>
      </c>
      <c r="B177" s="42">
        <f>C16</f>
        <v>0</v>
      </c>
      <c r="C177" s="42">
        <f>C60</f>
        <v>0</v>
      </c>
      <c r="D177" s="42">
        <f>IF(ISERROR(B177),C177,0)</f>
        <v>0</v>
      </c>
      <c r="E177" s="42">
        <f>MAX($B$110,B177)*C177</f>
        <v>0</v>
      </c>
      <c r="F177" s="34">
        <f>RANK(B177,B$140:B$238,1)</f>
        <v>0</v>
      </c>
      <c r="G177" s="36">
        <v>38</v>
      </c>
      <c r="H177" s="34">
        <f>F177*99+G177</f>
        <v>0</v>
      </c>
      <c r="I177" s="34">
        <f>RANK(H177,H$140:H$238,1)</f>
        <v>0</v>
      </c>
      <c r="J177" s="34">
        <f>MATCH(G177,I$140:I$238,0)</f>
        <v>0</v>
      </c>
      <c r="K177" s="42">
        <f>INDEX(B$140:B$238,J177,1)</f>
        <v>0</v>
      </c>
      <c r="L177" s="42">
        <f>L176+INDEX(C$140:C$238,J177,1)</f>
        <v>0</v>
      </c>
      <c r="M177" s="42">
        <f>M176+(K177-K176)*L176</f>
        <v>0</v>
      </c>
      <c r="N177" s="42">
        <f>IF((M176&gt;0)=(M177&gt;0),"",K177-M177/L176)</f>
        <v>0</v>
      </c>
      <c r="O177" s="17"/>
    </row>
    <row r="178" spans="1:15">
      <c r="A178" s="4" t="s">
        <v>1763</v>
      </c>
      <c r="B178" s="42">
        <f>C17</f>
        <v>0</v>
      </c>
      <c r="C178" s="42">
        <f>C61</f>
        <v>0</v>
      </c>
      <c r="D178" s="42">
        <f>IF(ISERROR(B178),C178,0)</f>
        <v>0</v>
      </c>
      <c r="E178" s="42">
        <f>MAX($B$110,B178)*C178</f>
        <v>0</v>
      </c>
      <c r="F178" s="34">
        <f>RANK(B178,B$140:B$238,1)</f>
        <v>0</v>
      </c>
      <c r="G178" s="36">
        <v>39</v>
      </c>
      <c r="H178" s="34">
        <f>F178*99+G178</f>
        <v>0</v>
      </c>
      <c r="I178" s="34">
        <f>RANK(H178,H$140:H$238,1)</f>
        <v>0</v>
      </c>
      <c r="J178" s="34">
        <f>MATCH(G178,I$140:I$238,0)</f>
        <v>0</v>
      </c>
      <c r="K178" s="42">
        <f>INDEX(B$140:B$238,J178,1)</f>
        <v>0</v>
      </c>
      <c r="L178" s="42">
        <f>L177+INDEX(C$140:C$238,J178,1)</f>
        <v>0</v>
      </c>
      <c r="M178" s="42">
        <f>M177+(K178-K177)*L177</f>
        <v>0</v>
      </c>
      <c r="N178" s="42">
        <f>IF((M177&gt;0)=(M178&gt;0),"",K178-M178/L177)</f>
        <v>0</v>
      </c>
      <c r="O178" s="17"/>
    </row>
    <row r="179" spans="1:15">
      <c r="A179" s="4" t="s">
        <v>1764</v>
      </c>
      <c r="B179" s="42">
        <f>C18</f>
        <v>0</v>
      </c>
      <c r="C179" s="42">
        <f>C62</f>
        <v>0</v>
      </c>
      <c r="D179" s="42">
        <f>IF(ISERROR(B179),C179,0)</f>
        <v>0</v>
      </c>
      <c r="E179" s="42">
        <f>MAX($B$110,B179)*C179</f>
        <v>0</v>
      </c>
      <c r="F179" s="34">
        <f>RANK(B179,B$140:B$238,1)</f>
        <v>0</v>
      </c>
      <c r="G179" s="36">
        <v>40</v>
      </c>
      <c r="H179" s="34">
        <f>F179*99+G179</f>
        <v>0</v>
      </c>
      <c r="I179" s="34">
        <f>RANK(H179,H$140:H$238,1)</f>
        <v>0</v>
      </c>
      <c r="J179" s="34">
        <f>MATCH(G179,I$140:I$238,0)</f>
        <v>0</v>
      </c>
      <c r="K179" s="42">
        <f>INDEX(B$140:B$238,J179,1)</f>
        <v>0</v>
      </c>
      <c r="L179" s="42">
        <f>L178+INDEX(C$140:C$238,J179,1)</f>
        <v>0</v>
      </c>
      <c r="M179" s="42">
        <f>M178+(K179-K178)*L178</f>
        <v>0</v>
      </c>
      <c r="N179" s="42">
        <f>IF((M178&gt;0)=(M179&gt;0),"",K179-M179/L178)</f>
        <v>0</v>
      </c>
      <c r="O179" s="17"/>
    </row>
    <row r="180" spans="1:15">
      <c r="A180" s="4" t="s">
        <v>1765</v>
      </c>
      <c r="B180" s="42">
        <f>C19</f>
        <v>0</v>
      </c>
      <c r="C180" s="42">
        <f>C63</f>
        <v>0</v>
      </c>
      <c r="D180" s="42">
        <f>IF(ISERROR(B180),C180,0)</f>
        <v>0</v>
      </c>
      <c r="E180" s="42">
        <f>MAX($B$110,B180)*C180</f>
        <v>0</v>
      </c>
      <c r="F180" s="34">
        <f>RANK(B180,B$140:B$238,1)</f>
        <v>0</v>
      </c>
      <c r="G180" s="36">
        <v>41</v>
      </c>
      <c r="H180" s="34">
        <f>F180*99+G180</f>
        <v>0</v>
      </c>
      <c r="I180" s="34">
        <f>RANK(H180,H$140:H$238,1)</f>
        <v>0</v>
      </c>
      <c r="J180" s="34">
        <f>MATCH(G180,I$140:I$238,0)</f>
        <v>0</v>
      </c>
      <c r="K180" s="42">
        <f>INDEX(B$140:B$238,J180,1)</f>
        <v>0</v>
      </c>
      <c r="L180" s="42">
        <f>L179+INDEX(C$140:C$238,J180,1)</f>
        <v>0</v>
      </c>
      <c r="M180" s="42">
        <f>M179+(K180-K179)*L179</f>
        <v>0</v>
      </c>
      <c r="N180" s="42">
        <f>IF((M179&gt;0)=(M180&gt;0),"",K180-M180/L179)</f>
        <v>0</v>
      </c>
      <c r="O180" s="17"/>
    </row>
    <row r="181" spans="1:15">
      <c r="A181" s="4" t="s">
        <v>1766</v>
      </c>
      <c r="B181" s="42">
        <f>C20</f>
        <v>0</v>
      </c>
      <c r="C181" s="42">
        <f>C64</f>
        <v>0</v>
      </c>
      <c r="D181" s="42">
        <f>IF(ISERROR(B181),C181,0)</f>
        <v>0</v>
      </c>
      <c r="E181" s="42">
        <f>MAX($B$110,B181)*C181</f>
        <v>0</v>
      </c>
      <c r="F181" s="34">
        <f>RANK(B181,B$140:B$238,1)</f>
        <v>0</v>
      </c>
      <c r="G181" s="36">
        <v>42</v>
      </c>
      <c r="H181" s="34">
        <f>F181*99+G181</f>
        <v>0</v>
      </c>
      <c r="I181" s="34">
        <f>RANK(H181,H$140:H$238,1)</f>
        <v>0</v>
      </c>
      <c r="J181" s="34">
        <f>MATCH(G181,I$140:I$238,0)</f>
        <v>0</v>
      </c>
      <c r="K181" s="42">
        <f>INDEX(B$140:B$238,J181,1)</f>
        <v>0</v>
      </c>
      <c r="L181" s="42">
        <f>L180+INDEX(C$140:C$238,J181,1)</f>
        <v>0</v>
      </c>
      <c r="M181" s="42">
        <f>M180+(K181-K180)*L180</f>
        <v>0</v>
      </c>
      <c r="N181" s="42">
        <f>IF((M180&gt;0)=(M181&gt;0),"",K181-M181/L180)</f>
        <v>0</v>
      </c>
      <c r="O181" s="17"/>
    </row>
    <row r="182" spans="1:15">
      <c r="A182" s="4" t="s">
        <v>1767</v>
      </c>
      <c r="B182" s="42">
        <f>C21</f>
        <v>0</v>
      </c>
      <c r="C182" s="42">
        <f>C65</f>
        <v>0</v>
      </c>
      <c r="D182" s="42">
        <f>IF(ISERROR(B182),C182,0)</f>
        <v>0</v>
      </c>
      <c r="E182" s="42">
        <f>MAX($B$110,B182)*C182</f>
        <v>0</v>
      </c>
      <c r="F182" s="34">
        <f>RANK(B182,B$140:B$238,1)</f>
        <v>0</v>
      </c>
      <c r="G182" s="36">
        <v>43</v>
      </c>
      <c r="H182" s="34">
        <f>F182*99+G182</f>
        <v>0</v>
      </c>
      <c r="I182" s="34">
        <f>RANK(H182,H$140:H$238,1)</f>
        <v>0</v>
      </c>
      <c r="J182" s="34">
        <f>MATCH(G182,I$140:I$238,0)</f>
        <v>0</v>
      </c>
      <c r="K182" s="42">
        <f>INDEX(B$140:B$238,J182,1)</f>
        <v>0</v>
      </c>
      <c r="L182" s="42">
        <f>L181+INDEX(C$140:C$238,J182,1)</f>
        <v>0</v>
      </c>
      <c r="M182" s="42">
        <f>M181+(K182-K181)*L181</f>
        <v>0</v>
      </c>
      <c r="N182" s="42">
        <f>IF((M181&gt;0)=(M182&gt;0),"",K182-M182/L181)</f>
        <v>0</v>
      </c>
      <c r="O182" s="17"/>
    </row>
    <row r="183" spans="1:15">
      <c r="A183" s="4" t="s">
        <v>1768</v>
      </c>
      <c r="B183" s="42">
        <f>C22</f>
        <v>0</v>
      </c>
      <c r="C183" s="42">
        <f>C66</f>
        <v>0</v>
      </c>
      <c r="D183" s="42">
        <f>IF(ISERROR(B183),C183,0)</f>
        <v>0</v>
      </c>
      <c r="E183" s="42">
        <f>MAX($B$110,B183)*C183</f>
        <v>0</v>
      </c>
      <c r="F183" s="34">
        <f>RANK(B183,B$140:B$238,1)</f>
        <v>0</v>
      </c>
      <c r="G183" s="36">
        <v>44</v>
      </c>
      <c r="H183" s="34">
        <f>F183*99+G183</f>
        <v>0</v>
      </c>
      <c r="I183" s="34">
        <f>RANK(H183,H$140:H$238,1)</f>
        <v>0</v>
      </c>
      <c r="J183" s="34">
        <f>MATCH(G183,I$140:I$238,0)</f>
        <v>0</v>
      </c>
      <c r="K183" s="42">
        <f>INDEX(B$140:B$238,J183,1)</f>
        <v>0</v>
      </c>
      <c r="L183" s="42">
        <f>L182+INDEX(C$140:C$238,J183,1)</f>
        <v>0</v>
      </c>
      <c r="M183" s="42">
        <f>M182+(K183-K182)*L182</f>
        <v>0</v>
      </c>
      <c r="N183" s="42">
        <f>IF((M182&gt;0)=(M183&gt;0),"",K183-M183/L182)</f>
        <v>0</v>
      </c>
      <c r="O183" s="17"/>
    </row>
    <row r="184" spans="1:15">
      <c r="A184" s="4" t="s">
        <v>1769</v>
      </c>
      <c r="B184" s="42">
        <f>C23</f>
        <v>0</v>
      </c>
      <c r="C184" s="42">
        <f>C67</f>
        <v>0</v>
      </c>
      <c r="D184" s="42">
        <f>IF(ISERROR(B184),C184,0)</f>
        <v>0</v>
      </c>
      <c r="E184" s="42">
        <f>MAX($B$110,B184)*C184</f>
        <v>0</v>
      </c>
      <c r="F184" s="34">
        <f>RANK(B184,B$140:B$238,1)</f>
        <v>0</v>
      </c>
      <c r="G184" s="36">
        <v>45</v>
      </c>
      <c r="H184" s="34">
        <f>F184*99+G184</f>
        <v>0</v>
      </c>
      <c r="I184" s="34">
        <f>RANK(H184,H$140:H$238,1)</f>
        <v>0</v>
      </c>
      <c r="J184" s="34">
        <f>MATCH(G184,I$140:I$238,0)</f>
        <v>0</v>
      </c>
      <c r="K184" s="42">
        <f>INDEX(B$140:B$238,J184,1)</f>
        <v>0</v>
      </c>
      <c r="L184" s="42">
        <f>L183+INDEX(C$140:C$238,J184,1)</f>
        <v>0</v>
      </c>
      <c r="M184" s="42">
        <f>M183+(K184-K183)*L183</f>
        <v>0</v>
      </c>
      <c r="N184" s="42">
        <f>IF((M183&gt;0)=(M184&gt;0),"",K184-M184/L183)</f>
        <v>0</v>
      </c>
      <c r="O184" s="17"/>
    </row>
    <row r="185" spans="1:15">
      <c r="A185" s="4" t="s">
        <v>1770</v>
      </c>
      <c r="B185" s="42">
        <f>C24</f>
        <v>0</v>
      </c>
      <c r="C185" s="42">
        <f>C68</f>
        <v>0</v>
      </c>
      <c r="D185" s="42">
        <f>IF(ISERROR(B185),C185,0)</f>
        <v>0</v>
      </c>
      <c r="E185" s="42">
        <f>MAX($B$110,B185)*C185</f>
        <v>0</v>
      </c>
      <c r="F185" s="34">
        <f>RANK(B185,B$140:B$238,1)</f>
        <v>0</v>
      </c>
      <c r="G185" s="36">
        <v>46</v>
      </c>
      <c r="H185" s="34">
        <f>F185*99+G185</f>
        <v>0</v>
      </c>
      <c r="I185" s="34">
        <f>RANK(H185,H$140:H$238,1)</f>
        <v>0</v>
      </c>
      <c r="J185" s="34">
        <f>MATCH(G185,I$140:I$238,0)</f>
        <v>0</v>
      </c>
      <c r="K185" s="42">
        <f>INDEX(B$140:B$238,J185,1)</f>
        <v>0</v>
      </c>
      <c r="L185" s="42">
        <f>L184+INDEX(C$140:C$238,J185,1)</f>
        <v>0</v>
      </c>
      <c r="M185" s="42">
        <f>M184+(K185-K184)*L184</f>
        <v>0</v>
      </c>
      <c r="N185" s="42">
        <f>IF((M184&gt;0)=(M185&gt;0),"",K185-M185/L184)</f>
        <v>0</v>
      </c>
      <c r="O185" s="17"/>
    </row>
    <row r="186" spans="1:15">
      <c r="A186" s="4" t="s">
        <v>1771</v>
      </c>
      <c r="B186" s="42">
        <f>C25</f>
        <v>0</v>
      </c>
      <c r="C186" s="42">
        <f>C69</f>
        <v>0</v>
      </c>
      <c r="D186" s="42">
        <f>IF(ISERROR(B186),C186,0)</f>
        <v>0</v>
      </c>
      <c r="E186" s="42">
        <f>MAX($B$110,B186)*C186</f>
        <v>0</v>
      </c>
      <c r="F186" s="34">
        <f>RANK(B186,B$140:B$238,1)</f>
        <v>0</v>
      </c>
      <c r="G186" s="36">
        <v>47</v>
      </c>
      <c r="H186" s="34">
        <f>F186*99+G186</f>
        <v>0</v>
      </c>
      <c r="I186" s="34">
        <f>RANK(H186,H$140:H$238,1)</f>
        <v>0</v>
      </c>
      <c r="J186" s="34">
        <f>MATCH(G186,I$140:I$238,0)</f>
        <v>0</v>
      </c>
      <c r="K186" s="42">
        <f>INDEX(B$140:B$238,J186,1)</f>
        <v>0</v>
      </c>
      <c r="L186" s="42">
        <f>L185+INDEX(C$140:C$238,J186,1)</f>
        <v>0</v>
      </c>
      <c r="M186" s="42">
        <f>M185+(K186-K185)*L185</f>
        <v>0</v>
      </c>
      <c r="N186" s="42">
        <f>IF((M185&gt;0)=(M186&gt;0),"",K186-M186/L185)</f>
        <v>0</v>
      </c>
      <c r="O186" s="17"/>
    </row>
    <row r="187" spans="1:15">
      <c r="A187" s="4" t="s">
        <v>1772</v>
      </c>
      <c r="B187" s="42">
        <f>C26</f>
        <v>0</v>
      </c>
      <c r="C187" s="42">
        <f>C70</f>
        <v>0</v>
      </c>
      <c r="D187" s="42">
        <f>IF(ISERROR(B187),C187,0)</f>
        <v>0</v>
      </c>
      <c r="E187" s="42">
        <f>MAX($B$110,B187)*C187</f>
        <v>0</v>
      </c>
      <c r="F187" s="34">
        <f>RANK(B187,B$140:B$238,1)</f>
        <v>0</v>
      </c>
      <c r="G187" s="36">
        <v>48</v>
      </c>
      <c r="H187" s="34">
        <f>F187*99+G187</f>
        <v>0</v>
      </c>
      <c r="I187" s="34">
        <f>RANK(H187,H$140:H$238,1)</f>
        <v>0</v>
      </c>
      <c r="J187" s="34">
        <f>MATCH(G187,I$140:I$238,0)</f>
        <v>0</v>
      </c>
      <c r="K187" s="42">
        <f>INDEX(B$140:B$238,J187,1)</f>
        <v>0</v>
      </c>
      <c r="L187" s="42">
        <f>L186+INDEX(C$140:C$238,J187,1)</f>
        <v>0</v>
      </c>
      <c r="M187" s="42">
        <f>M186+(K187-K186)*L186</f>
        <v>0</v>
      </c>
      <c r="N187" s="42">
        <f>IF((M186&gt;0)=(M187&gt;0),"",K187-M187/L186)</f>
        <v>0</v>
      </c>
      <c r="O187" s="17"/>
    </row>
    <row r="188" spans="1:15">
      <c r="A188" s="4" t="s">
        <v>1773</v>
      </c>
      <c r="B188" s="42">
        <f>C27</f>
        <v>0</v>
      </c>
      <c r="C188" s="42">
        <f>C71</f>
        <v>0</v>
      </c>
      <c r="D188" s="42">
        <f>IF(ISERROR(B188),C188,0)</f>
        <v>0</v>
      </c>
      <c r="E188" s="42">
        <f>MAX($B$110,B188)*C188</f>
        <v>0</v>
      </c>
      <c r="F188" s="34">
        <f>RANK(B188,B$140:B$238,1)</f>
        <v>0</v>
      </c>
      <c r="G188" s="36">
        <v>49</v>
      </c>
      <c r="H188" s="34">
        <f>F188*99+G188</f>
        <v>0</v>
      </c>
      <c r="I188" s="34">
        <f>RANK(H188,H$140:H$238,1)</f>
        <v>0</v>
      </c>
      <c r="J188" s="34">
        <f>MATCH(G188,I$140:I$238,0)</f>
        <v>0</v>
      </c>
      <c r="K188" s="42">
        <f>INDEX(B$140:B$238,J188,1)</f>
        <v>0</v>
      </c>
      <c r="L188" s="42">
        <f>L187+INDEX(C$140:C$238,J188,1)</f>
        <v>0</v>
      </c>
      <c r="M188" s="42">
        <f>M187+(K188-K187)*L187</f>
        <v>0</v>
      </c>
      <c r="N188" s="42">
        <f>IF((M187&gt;0)=(M188&gt;0),"",K188-M188/L187)</f>
        <v>0</v>
      </c>
      <c r="O188" s="17"/>
    </row>
    <row r="189" spans="1:15">
      <c r="A189" s="4" t="s">
        <v>1774</v>
      </c>
      <c r="B189" s="42">
        <f>C28</f>
        <v>0</v>
      </c>
      <c r="C189" s="42">
        <f>C72</f>
        <v>0</v>
      </c>
      <c r="D189" s="42">
        <f>IF(ISERROR(B189),C189,0)</f>
        <v>0</v>
      </c>
      <c r="E189" s="42">
        <f>MAX($B$110,B189)*C189</f>
        <v>0</v>
      </c>
      <c r="F189" s="34">
        <f>RANK(B189,B$140:B$238,1)</f>
        <v>0</v>
      </c>
      <c r="G189" s="36">
        <v>50</v>
      </c>
      <c r="H189" s="34">
        <f>F189*99+G189</f>
        <v>0</v>
      </c>
      <c r="I189" s="34">
        <f>RANK(H189,H$140:H$238,1)</f>
        <v>0</v>
      </c>
      <c r="J189" s="34">
        <f>MATCH(G189,I$140:I$238,0)</f>
        <v>0</v>
      </c>
      <c r="K189" s="42">
        <f>INDEX(B$140:B$238,J189,1)</f>
        <v>0</v>
      </c>
      <c r="L189" s="42">
        <f>L188+INDEX(C$140:C$238,J189,1)</f>
        <v>0</v>
      </c>
      <c r="M189" s="42">
        <f>M188+(K189-K188)*L188</f>
        <v>0</v>
      </c>
      <c r="N189" s="42">
        <f>IF((M188&gt;0)=(M189&gt;0),"",K189-M189/L188)</f>
        <v>0</v>
      </c>
      <c r="O189" s="17"/>
    </row>
    <row r="190" spans="1:15">
      <c r="A190" s="4" t="s">
        <v>1775</v>
      </c>
      <c r="B190" s="42">
        <f>C29</f>
        <v>0</v>
      </c>
      <c r="C190" s="42">
        <f>C73</f>
        <v>0</v>
      </c>
      <c r="D190" s="42">
        <f>IF(ISERROR(B190),C190,0)</f>
        <v>0</v>
      </c>
      <c r="E190" s="42">
        <f>MAX($B$110,B190)*C190</f>
        <v>0</v>
      </c>
      <c r="F190" s="34">
        <f>RANK(B190,B$140:B$238,1)</f>
        <v>0</v>
      </c>
      <c r="G190" s="36">
        <v>51</v>
      </c>
      <c r="H190" s="34">
        <f>F190*99+G190</f>
        <v>0</v>
      </c>
      <c r="I190" s="34">
        <f>RANK(H190,H$140:H$238,1)</f>
        <v>0</v>
      </c>
      <c r="J190" s="34">
        <f>MATCH(G190,I$140:I$238,0)</f>
        <v>0</v>
      </c>
      <c r="K190" s="42">
        <f>INDEX(B$140:B$238,J190,1)</f>
        <v>0</v>
      </c>
      <c r="L190" s="42">
        <f>L189+INDEX(C$140:C$238,J190,1)</f>
        <v>0</v>
      </c>
      <c r="M190" s="42">
        <f>M189+(K190-K189)*L189</f>
        <v>0</v>
      </c>
      <c r="N190" s="42">
        <f>IF((M189&gt;0)=(M190&gt;0),"",K190-M190/L189)</f>
        <v>0</v>
      </c>
      <c r="O190" s="17"/>
    </row>
    <row r="191" spans="1:15">
      <c r="A191" s="4" t="s">
        <v>1776</v>
      </c>
      <c r="B191" s="42">
        <f>C30</f>
        <v>0</v>
      </c>
      <c r="C191" s="42">
        <f>C74</f>
        <v>0</v>
      </c>
      <c r="D191" s="42">
        <f>IF(ISERROR(B191),C191,0)</f>
        <v>0</v>
      </c>
      <c r="E191" s="42">
        <f>MAX($B$110,B191)*C191</f>
        <v>0</v>
      </c>
      <c r="F191" s="34">
        <f>RANK(B191,B$140:B$238,1)</f>
        <v>0</v>
      </c>
      <c r="G191" s="36">
        <v>52</v>
      </c>
      <c r="H191" s="34">
        <f>F191*99+G191</f>
        <v>0</v>
      </c>
      <c r="I191" s="34">
        <f>RANK(H191,H$140:H$238,1)</f>
        <v>0</v>
      </c>
      <c r="J191" s="34">
        <f>MATCH(G191,I$140:I$238,0)</f>
        <v>0</v>
      </c>
      <c r="K191" s="42">
        <f>INDEX(B$140:B$238,J191,1)</f>
        <v>0</v>
      </c>
      <c r="L191" s="42">
        <f>L190+INDEX(C$140:C$238,J191,1)</f>
        <v>0</v>
      </c>
      <c r="M191" s="42">
        <f>M190+(K191-K190)*L190</f>
        <v>0</v>
      </c>
      <c r="N191" s="42">
        <f>IF((M190&gt;0)=(M191&gt;0),"",K191-M191/L190)</f>
        <v>0</v>
      </c>
      <c r="O191" s="17"/>
    </row>
    <row r="192" spans="1:15">
      <c r="A192" s="4" t="s">
        <v>1777</v>
      </c>
      <c r="B192" s="42">
        <f>C31</f>
        <v>0</v>
      </c>
      <c r="C192" s="42">
        <f>C75</f>
        <v>0</v>
      </c>
      <c r="D192" s="42">
        <f>IF(ISERROR(B192),C192,0)</f>
        <v>0</v>
      </c>
      <c r="E192" s="42">
        <f>MAX($B$110,B192)*C192</f>
        <v>0</v>
      </c>
      <c r="F192" s="34">
        <f>RANK(B192,B$140:B$238,1)</f>
        <v>0</v>
      </c>
      <c r="G192" s="36">
        <v>53</v>
      </c>
      <c r="H192" s="34">
        <f>F192*99+G192</f>
        <v>0</v>
      </c>
      <c r="I192" s="34">
        <f>RANK(H192,H$140:H$238,1)</f>
        <v>0</v>
      </c>
      <c r="J192" s="34">
        <f>MATCH(G192,I$140:I$238,0)</f>
        <v>0</v>
      </c>
      <c r="K192" s="42">
        <f>INDEX(B$140:B$238,J192,1)</f>
        <v>0</v>
      </c>
      <c r="L192" s="42">
        <f>L191+INDEX(C$140:C$238,J192,1)</f>
        <v>0</v>
      </c>
      <c r="M192" s="42">
        <f>M191+(K192-K191)*L191</f>
        <v>0</v>
      </c>
      <c r="N192" s="42">
        <f>IF((M191&gt;0)=(M192&gt;0),"",K192-M192/L191)</f>
        <v>0</v>
      </c>
      <c r="O192" s="17"/>
    </row>
    <row r="193" spans="1:15">
      <c r="A193" s="4" t="s">
        <v>1778</v>
      </c>
      <c r="B193" s="42">
        <f>C32</f>
        <v>0</v>
      </c>
      <c r="C193" s="42">
        <f>C76</f>
        <v>0</v>
      </c>
      <c r="D193" s="42">
        <f>IF(ISERROR(B193),C193,0)</f>
        <v>0</v>
      </c>
      <c r="E193" s="42">
        <f>MAX($B$110,B193)*C193</f>
        <v>0</v>
      </c>
      <c r="F193" s="34">
        <f>RANK(B193,B$140:B$238,1)</f>
        <v>0</v>
      </c>
      <c r="G193" s="36">
        <v>54</v>
      </c>
      <c r="H193" s="34">
        <f>F193*99+G193</f>
        <v>0</v>
      </c>
      <c r="I193" s="34">
        <f>RANK(H193,H$140:H$238,1)</f>
        <v>0</v>
      </c>
      <c r="J193" s="34">
        <f>MATCH(G193,I$140:I$238,0)</f>
        <v>0</v>
      </c>
      <c r="K193" s="42">
        <f>INDEX(B$140:B$238,J193,1)</f>
        <v>0</v>
      </c>
      <c r="L193" s="42">
        <f>L192+INDEX(C$140:C$238,J193,1)</f>
        <v>0</v>
      </c>
      <c r="M193" s="42">
        <f>M192+(K193-K192)*L192</f>
        <v>0</v>
      </c>
      <c r="N193" s="42">
        <f>IF((M192&gt;0)=(M193&gt;0),"",K193-M193/L192)</f>
        <v>0</v>
      </c>
      <c r="O193" s="17"/>
    </row>
    <row r="194" spans="1:15">
      <c r="A194" s="4" t="s">
        <v>1779</v>
      </c>
      <c r="B194" s="42">
        <f>C33</f>
        <v>0</v>
      </c>
      <c r="C194" s="42">
        <f>C77</f>
        <v>0</v>
      </c>
      <c r="D194" s="42">
        <f>IF(ISERROR(B194),C194,0)</f>
        <v>0</v>
      </c>
      <c r="E194" s="42">
        <f>MAX($B$110,B194)*C194</f>
        <v>0</v>
      </c>
      <c r="F194" s="34">
        <f>RANK(B194,B$140:B$238,1)</f>
        <v>0</v>
      </c>
      <c r="G194" s="36">
        <v>55</v>
      </c>
      <c r="H194" s="34">
        <f>F194*99+G194</f>
        <v>0</v>
      </c>
      <c r="I194" s="34">
        <f>RANK(H194,H$140:H$238,1)</f>
        <v>0</v>
      </c>
      <c r="J194" s="34">
        <f>MATCH(G194,I$140:I$238,0)</f>
        <v>0</v>
      </c>
      <c r="K194" s="42">
        <f>INDEX(B$140:B$238,J194,1)</f>
        <v>0</v>
      </c>
      <c r="L194" s="42">
        <f>L193+INDEX(C$140:C$238,J194,1)</f>
        <v>0</v>
      </c>
      <c r="M194" s="42">
        <f>M193+(K194-K193)*L193</f>
        <v>0</v>
      </c>
      <c r="N194" s="42">
        <f>IF((M193&gt;0)=(M194&gt;0),"",K194-M194/L193)</f>
        <v>0</v>
      </c>
      <c r="O194" s="17"/>
    </row>
    <row r="195" spans="1:15">
      <c r="A195" s="4" t="s">
        <v>1780</v>
      </c>
      <c r="B195" s="42">
        <f>C34</f>
        <v>0</v>
      </c>
      <c r="C195" s="42">
        <f>C78</f>
        <v>0</v>
      </c>
      <c r="D195" s="42">
        <f>IF(ISERROR(B195),C195,0)</f>
        <v>0</v>
      </c>
      <c r="E195" s="42">
        <f>MAX($B$110,B195)*C195</f>
        <v>0</v>
      </c>
      <c r="F195" s="34">
        <f>RANK(B195,B$140:B$238,1)</f>
        <v>0</v>
      </c>
      <c r="G195" s="36">
        <v>56</v>
      </c>
      <c r="H195" s="34">
        <f>F195*99+G195</f>
        <v>0</v>
      </c>
      <c r="I195" s="34">
        <f>RANK(H195,H$140:H$238,1)</f>
        <v>0</v>
      </c>
      <c r="J195" s="34">
        <f>MATCH(G195,I$140:I$238,0)</f>
        <v>0</v>
      </c>
      <c r="K195" s="42">
        <f>INDEX(B$140:B$238,J195,1)</f>
        <v>0</v>
      </c>
      <c r="L195" s="42">
        <f>L194+INDEX(C$140:C$238,J195,1)</f>
        <v>0</v>
      </c>
      <c r="M195" s="42">
        <f>M194+(K195-K194)*L194</f>
        <v>0</v>
      </c>
      <c r="N195" s="42">
        <f>IF((M194&gt;0)=(M195&gt;0),"",K195-M195/L194)</f>
        <v>0</v>
      </c>
      <c r="O195" s="17"/>
    </row>
    <row r="196" spans="1:15">
      <c r="A196" s="4" t="s">
        <v>1781</v>
      </c>
      <c r="B196" s="42">
        <f>C35</f>
        <v>0</v>
      </c>
      <c r="C196" s="42">
        <f>C79</f>
        <v>0</v>
      </c>
      <c r="D196" s="42">
        <f>IF(ISERROR(B196),C196,0)</f>
        <v>0</v>
      </c>
      <c r="E196" s="42">
        <f>MAX($B$110,B196)*C196</f>
        <v>0</v>
      </c>
      <c r="F196" s="34">
        <f>RANK(B196,B$140:B$238,1)</f>
        <v>0</v>
      </c>
      <c r="G196" s="36">
        <v>57</v>
      </c>
      <c r="H196" s="34">
        <f>F196*99+G196</f>
        <v>0</v>
      </c>
      <c r="I196" s="34">
        <f>RANK(H196,H$140:H$238,1)</f>
        <v>0</v>
      </c>
      <c r="J196" s="34">
        <f>MATCH(G196,I$140:I$238,0)</f>
        <v>0</v>
      </c>
      <c r="K196" s="42">
        <f>INDEX(B$140:B$238,J196,1)</f>
        <v>0</v>
      </c>
      <c r="L196" s="42">
        <f>L195+INDEX(C$140:C$238,J196,1)</f>
        <v>0</v>
      </c>
      <c r="M196" s="42">
        <f>M195+(K196-K195)*L195</f>
        <v>0</v>
      </c>
      <c r="N196" s="42">
        <f>IF((M195&gt;0)=(M196&gt;0),"",K196-M196/L195)</f>
        <v>0</v>
      </c>
      <c r="O196" s="17"/>
    </row>
    <row r="197" spans="1:15">
      <c r="A197" s="4" t="s">
        <v>1782</v>
      </c>
      <c r="B197" s="42">
        <f>C36</f>
        <v>0</v>
      </c>
      <c r="C197" s="42">
        <f>C80</f>
        <v>0</v>
      </c>
      <c r="D197" s="42">
        <f>IF(ISERROR(B197),C197,0)</f>
        <v>0</v>
      </c>
      <c r="E197" s="42">
        <f>MAX($B$110,B197)*C197</f>
        <v>0</v>
      </c>
      <c r="F197" s="34">
        <f>RANK(B197,B$140:B$238,1)</f>
        <v>0</v>
      </c>
      <c r="G197" s="36">
        <v>58</v>
      </c>
      <c r="H197" s="34">
        <f>F197*99+G197</f>
        <v>0</v>
      </c>
      <c r="I197" s="34">
        <f>RANK(H197,H$140:H$238,1)</f>
        <v>0</v>
      </c>
      <c r="J197" s="34">
        <f>MATCH(G197,I$140:I$238,0)</f>
        <v>0</v>
      </c>
      <c r="K197" s="42">
        <f>INDEX(B$140:B$238,J197,1)</f>
        <v>0</v>
      </c>
      <c r="L197" s="42">
        <f>L196+INDEX(C$140:C$238,J197,1)</f>
        <v>0</v>
      </c>
      <c r="M197" s="42">
        <f>M196+(K197-K196)*L196</f>
        <v>0</v>
      </c>
      <c r="N197" s="42">
        <f>IF((M196&gt;0)=(M197&gt;0),"",K197-M197/L196)</f>
        <v>0</v>
      </c>
      <c r="O197" s="17"/>
    </row>
    <row r="198" spans="1:15">
      <c r="A198" s="4" t="s">
        <v>1783</v>
      </c>
      <c r="B198" s="42">
        <f>C37</f>
        <v>0</v>
      </c>
      <c r="C198" s="42">
        <f>C81</f>
        <v>0</v>
      </c>
      <c r="D198" s="42">
        <f>IF(ISERROR(B198),C198,0)</f>
        <v>0</v>
      </c>
      <c r="E198" s="42">
        <f>MAX($B$110,B198)*C198</f>
        <v>0</v>
      </c>
      <c r="F198" s="34">
        <f>RANK(B198,B$140:B$238,1)</f>
        <v>0</v>
      </c>
      <c r="G198" s="36">
        <v>59</v>
      </c>
      <c r="H198" s="34">
        <f>F198*99+G198</f>
        <v>0</v>
      </c>
      <c r="I198" s="34">
        <f>RANK(H198,H$140:H$238,1)</f>
        <v>0</v>
      </c>
      <c r="J198" s="34">
        <f>MATCH(G198,I$140:I$238,0)</f>
        <v>0</v>
      </c>
      <c r="K198" s="42">
        <f>INDEX(B$140:B$238,J198,1)</f>
        <v>0</v>
      </c>
      <c r="L198" s="42">
        <f>L197+INDEX(C$140:C$238,J198,1)</f>
        <v>0</v>
      </c>
      <c r="M198" s="42">
        <f>M197+(K198-K197)*L197</f>
        <v>0</v>
      </c>
      <c r="N198" s="42">
        <f>IF((M197&gt;0)=(M198&gt;0),"",K198-M198/L197)</f>
        <v>0</v>
      </c>
      <c r="O198" s="17"/>
    </row>
    <row r="199" spans="1:15">
      <c r="A199" s="4" t="s">
        <v>1784</v>
      </c>
      <c r="B199" s="42">
        <f>C38</f>
        <v>0</v>
      </c>
      <c r="C199" s="42">
        <f>C82</f>
        <v>0</v>
      </c>
      <c r="D199" s="42">
        <f>IF(ISERROR(B199),C199,0)</f>
        <v>0</v>
      </c>
      <c r="E199" s="42">
        <f>MAX($B$110,B199)*C199</f>
        <v>0</v>
      </c>
      <c r="F199" s="34">
        <f>RANK(B199,B$140:B$238,1)</f>
        <v>0</v>
      </c>
      <c r="G199" s="36">
        <v>60</v>
      </c>
      <c r="H199" s="34">
        <f>F199*99+G199</f>
        <v>0</v>
      </c>
      <c r="I199" s="34">
        <f>RANK(H199,H$140:H$238,1)</f>
        <v>0</v>
      </c>
      <c r="J199" s="34">
        <f>MATCH(G199,I$140:I$238,0)</f>
        <v>0</v>
      </c>
      <c r="K199" s="42">
        <f>INDEX(B$140:B$238,J199,1)</f>
        <v>0</v>
      </c>
      <c r="L199" s="42">
        <f>L198+INDEX(C$140:C$238,J199,1)</f>
        <v>0</v>
      </c>
      <c r="M199" s="42">
        <f>M198+(K199-K198)*L198</f>
        <v>0</v>
      </c>
      <c r="N199" s="42">
        <f>IF((M198&gt;0)=(M199&gt;0),"",K199-M199/L198)</f>
        <v>0</v>
      </c>
      <c r="O199" s="17"/>
    </row>
    <row r="200" spans="1:15">
      <c r="A200" s="4" t="s">
        <v>1785</v>
      </c>
      <c r="B200" s="42">
        <f>C39</f>
        <v>0</v>
      </c>
      <c r="C200" s="42">
        <f>C83</f>
        <v>0</v>
      </c>
      <c r="D200" s="42">
        <f>IF(ISERROR(B200),C200,0)</f>
        <v>0</v>
      </c>
      <c r="E200" s="42">
        <f>MAX($B$110,B200)*C200</f>
        <v>0</v>
      </c>
      <c r="F200" s="34">
        <f>RANK(B200,B$140:B$238,1)</f>
        <v>0</v>
      </c>
      <c r="G200" s="36">
        <v>61</v>
      </c>
      <c r="H200" s="34">
        <f>F200*99+G200</f>
        <v>0</v>
      </c>
      <c r="I200" s="34">
        <f>RANK(H200,H$140:H$238,1)</f>
        <v>0</v>
      </c>
      <c r="J200" s="34">
        <f>MATCH(G200,I$140:I$238,0)</f>
        <v>0</v>
      </c>
      <c r="K200" s="42">
        <f>INDEX(B$140:B$238,J200,1)</f>
        <v>0</v>
      </c>
      <c r="L200" s="42">
        <f>L199+INDEX(C$140:C$238,J200,1)</f>
        <v>0</v>
      </c>
      <c r="M200" s="42">
        <f>M199+(K200-K199)*L199</f>
        <v>0</v>
      </c>
      <c r="N200" s="42">
        <f>IF((M199&gt;0)=(M200&gt;0),"",K200-M200/L199)</f>
        <v>0</v>
      </c>
      <c r="O200" s="17"/>
    </row>
    <row r="201" spans="1:15">
      <c r="A201" s="4" t="s">
        <v>1786</v>
      </c>
      <c r="B201" s="42">
        <f>C40</f>
        <v>0</v>
      </c>
      <c r="C201" s="42">
        <f>C84</f>
        <v>0</v>
      </c>
      <c r="D201" s="42">
        <f>IF(ISERROR(B201),C201,0)</f>
        <v>0</v>
      </c>
      <c r="E201" s="42">
        <f>MAX($B$110,B201)*C201</f>
        <v>0</v>
      </c>
      <c r="F201" s="34">
        <f>RANK(B201,B$140:B$238,1)</f>
        <v>0</v>
      </c>
      <c r="G201" s="36">
        <v>62</v>
      </c>
      <c r="H201" s="34">
        <f>F201*99+G201</f>
        <v>0</v>
      </c>
      <c r="I201" s="34">
        <f>RANK(H201,H$140:H$238,1)</f>
        <v>0</v>
      </c>
      <c r="J201" s="34">
        <f>MATCH(G201,I$140:I$238,0)</f>
        <v>0</v>
      </c>
      <c r="K201" s="42">
        <f>INDEX(B$140:B$238,J201,1)</f>
        <v>0</v>
      </c>
      <c r="L201" s="42">
        <f>L200+INDEX(C$140:C$238,J201,1)</f>
        <v>0</v>
      </c>
      <c r="M201" s="42">
        <f>M200+(K201-K200)*L200</f>
        <v>0</v>
      </c>
      <c r="N201" s="42">
        <f>IF((M200&gt;0)=(M201&gt;0),"",K201-M201/L200)</f>
        <v>0</v>
      </c>
      <c r="O201" s="17"/>
    </row>
    <row r="202" spans="1:15">
      <c r="A202" s="4" t="s">
        <v>1787</v>
      </c>
      <c r="B202" s="42">
        <f>C41</f>
        <v>0</v>
      </c>
      <c r="C202" s="42">
        <f>C85</f>
        <v>0</v>
      </c>
      <c r="D202" s="42">
        <f>IF(ISERROR(B202),C202,0)</f>
        <v>0</v>
      </c>
      <c r="E202" s="42">
        <f>MAX($B$110,B202)*C202</f>
        <v>0</v>
      </c>
      <c r="F202" s="34">
        <f>RANK(B202,B$140:B$238,1)</f>
        <v>0</v>
      </c>
      <c r="G202" s="36">
        <v>63</v>
      </c>
      <c r="H202" s="34">
        <f>F202*99+G202</f>
        <v>0</v>
      </c>
      <c r="I202" s="34">
        <f>RANK(H202,H$140:H$238,1)</f>
        <v>0</v>
      </c>
      <c r="J202" s="34">
        <f>MATCH(G202,I$140:I$238,0)</f>
        <v>0</v>
      </c>
      <c r="K202" s="42">
        <f>INDEX(B$140:B$238,J202,1)</f>
        <v>0</v>
      </c>
      <c r="L202" s="42">
        <f>L201+INDEX(C$140:C$238,J202,1)</f>
        <v>0</v>
      </c>
      <c r="M202" s="42">
        <f>M201+(K202-K201)*L201</f>
        <v>0</v>
      </c>
      <c r="N202" s="42">
        <f>IF((M201&gt;0)=(M202&gt;0),"",K202-M202/L201)</f>
        <v>0</v>
      </c>
      <c r="O202" s="17"/>
    </row>
    <row r="203" spans="1:15">
      <c r="A203" s="4" t="s">
        <v>1788</v>
      </c>
      <c r="B203" s="42">
        <f>C42</f>
        <v>0</v>
      </c>
      <c r="C203" s="42">
        <f>C86</f>
        <v>0</v>
      </c>
      <c r="D203" s="42">
        <f>IF(ISERROR(B203),C203,0)</f>
        <v>0</v>
      </c>
      <c r="E203" s="42">
        <f>MAX($B$110,B203)*C203</f>
        <v>0</v>
      </c>
      <c r="F203" s="34">
        <f>RANK(B203,B$140:B$238,1)</f>
        <v>0</v>
      </c>
      <c r="G203" s="36">
        <v>64</v>
      </c>
      <c r="H203" s="34">
        <f>F203*99+G203</f>
        <v>0</v>
      </c>
      <c r="I203" s="34">
        <f>RANK(H203,H$140:H$238,1)</f>
        <v>0</v>
      </c>
      <c r="J203" s="34">
        <f>MATCH(G203,I$140:I$238,0)</f>
        <v>0</v>
      </c>
      <c r="K203" s="42">
        <f>INDEX(B$140:B$238,J203,1)</f>
        <v>0</v>
      </c>
      <c r="L203" s="42">
        <f>L202+INDEX(C$140:C$238,J203,1)</f>
        <v>0</v>
      </c>
      <c r="M203" s="42">
        <f>M202+(K203-K202)*L202</f>
        <v>0</v>
      </c>
      <c r="N203" s="42">
        <f>IF((M202&gt;0)=(M203&gt;0),"",K203-M203/L202)</f>
        <v>0</v>
      </c>
      <c r="O203" s="17"/>
    </row>
    <row r="204" spans="1:15">
      <c r="A204" s="4" t="s">
        <v>1789</v>
      </c>
      <c r="B204" s="42">
        <f>C43</f>
        <v>0</v>
      </c>
      <c r="C204" s="42">
        <f>C87</f>
        <v>0</v>
      </c>
      <c r="D204" s="42">
        <f>IF(ISERROR(B204),C204,0)</f>
        <v>0</v>
      </c>
      <c r="E204" s="42">
        <f>MAX($B$110,B204)*C204</f>
        <v>0</v>
      </c>
      <c r="F204" s="34">
        <f>RANK(B204,B$140:B$238,1)</f>
        <v>0</v>
      </c>
      <c r="G204" s="36">
        <v>65</v>
      </c>
      <c r="H204" s="34">
        <f>F204*99+G204</f>
        <v>0</v>
      </c>
      <c r="I204" s="34">
        <f>RANK(H204,H$140:H$238,1)</f>
        <v>0</v>
      </c>
      <c r="J204" s="34">
        <f>MATCH(G204,I$140:I$238,0)</f>
        <v>0</v>
      </c>
      <c r="K204" s="42">
        <f>INDEX(B$140:B$238,J204,1)</f>
        <v>0</v>
      </c>
      <c r="L204" s="42">
        <f>L203+INDEX(C$140:C$238,J204,1)</f>
        <v>0</v>
      </c>
      <c r="M204" s="42">
        <f>M203+(K204-K203)*L203</f>
        <v>0</v>
      </c>
      <c r="N204" s="42">
        <f>IF((M203&gt;0)=(M204&gt;0),"",K204-M204/L203)</f>
        <v>0</v>
      </c>
      <c r="O204" s="17"/>
    </row>
    <row r="205" spans="1:15">
      <c r="A205" s="4" t="s">
        <v>1790</v>
      </c>
      <c r="B205" s="42">
        <f>C44</f>
        <v>0</v>
      </c>
      <c r="C205" s="42">
        <f>C88</f>
        <v>0</v>
      </c>
      <c r="D205" s="42">
        <f>IF(ISERROR(B205),C205,0)</f>
        <v>0</v>
      </c>
      <c r="E205" s="42">
        <f>MAX($B$110,B205)*C205</f>
        <v>0</v>
      </c>
      <c r="F205" s="34">
        <f>RANK(B205,B$140:B$238,1)</f>
        <v>0</v>
      </c>
      <c r="G205" s="36">
        <v>66</v>
      </c>
      <c r="H205" s="34">
        <f>F205*99+G205</f>
        <v>0</v>
      </c>
      <c r="I205" s="34">
        <f>RANK(H205,H$140:H$238,1)</f>
        <v>0</v>
      </c>
      <c r="J205" s="34">
        <f>MATCH(G205,I$140:I$238,0)</f>
        <v>0</v>
      </c>
      <c r="K205" s="42">
        <f>INDEX(B$140:B$238,J205,1)</f>
        <v>0</v>
      </c>
      <c r="L205" s="42">
        <f>L204+INDEX(C$140:C$238,J205,1)</f>
        <v>0</v>
      </c>
      <c r="M205" s="42">
        <f>M204+(K205-K204)*L204</f>
        <v>0</v>
      </c>
      <c r="N205" s="42">
        <f>IF((M204&gt;0)=(M205&gt;0),"",K205-M205/L204)</f>
        <v>0</v>
      </c>
      <c r="O205" s="17"/>
    </row>
    <row r="206" spans="1:15">
      <c r="A206" s="4" t="s">
        <v>1791</v>
      </c>
      <c r="B206" s="42">
        <f>D12</f>
        <v>0</v>
      </c>
      <c r="C206" s="42">
        <f>D56</f>
        <v>0</v>
      </c>
      <c r="D206" s="42">
        <f>IF(ISERROR(B206),C206,0)</f>
        <v>0</v>
      </c>
      <c r="E206" s="42">
        <f>MAX($B$110,B206)*C206</f>
        <v>0</v>
      </c>
      <c r="F206" s="34">
        <f>RANK(B206,B$140:B$238,1)</f>
        <v>0</v>
      </c>
      <c r="G206" s="36">
        <v>67</v>
      </c>
      <c r="H206" s="34">
        <f>F206*99+G206</f>
        <v>0</v>
      </c>
      <c r="I206" s="34">
        <f>RANK(H206,H$140:H$238,1)</f>
        <v>0</v>
      </c>
      <c r="J206" s="34">
        <f>MATCH(G206,I$140:I$238,0)</f>
        <v>0</v>
      </c>
      <c r="K206" s="42">
        <f>INDEX(B$140:B$238,J206,1)</f>
        <v>0</v>
      </c>
      <c r="L206" s="42">
        <f>L205+INDEX(C$140:C$238,J206,1)</f>
        <v>0</v>
      </c>
      <c r="M206" s="42">
        <f>M205+(K206-K205)*L205</f>
        <v>0</v>
      </c>
      <c r="N206" s="42">
        <f>IF((M205&gt;0)=(M206&gt;0),"",K206-M206/L205)</f>
        <v>0</v>
      </c>
      <c r="O206" s="17"/>
    </row>
    <row r="207" spans="1:15">
      <c r="A207" s="4" t="s">
        <v>1792</v>
      </c>
      <c r="B207" s="42">
        <f>D13</f>
        <v>0</v>
      </c>
      <c r="C207" s="42">
        <f>D57</f>
        <v>0</v>
      </c>
      <c r="D207" s="42">
        <f>IF(ISERROR(B207),C207,0)</f>
        <v>0</v>
      </c>
      <c r="E207" s="42">
        <f>MAX($B$110,B207)*C207</f>
        <v>0</v>
      </c>
      <c r="F207" s="34">
        <f>RANK(B207,B$140:B$238,1)</f>
        <v>0</v>
      </c>
      <c r="G207" s="36">
        <v>68</v>
      </c>
      <c r="H207" s="34">
        <f>F207*99+G207</f>
        <v>0</v>
      </c>
      <c r="I207" s="34">
        <f>RANK(H207,H$140:H$238,1)</f>
        <v>0</v>
      </c>
      <c r="J207" s="34">
        <f>MATCH(G207,I$140:I$238,0)</f>
        <v>0</v>
      </c>
      <c r="K207" s="42">
        <f>INDEX(B$140:B$238,J207,1)</f>
        <v>0</v>
      </c>
      <c r="L207" s="42">
        <f>L206+INDEX(C$140:C$238,J207,1)</f>
        <v>0</v>
      </c>
      <c r="M207" s="42">
        <f>M206+(K207-K206)*L206</f>
        <v>0</v>
      </c>
      <c r="N207" s="42">
        <f>IF((M206&gt;0)=(M207&gt;0),"",K207-M207/L206)</f>
        <v>0</v>
      </c>
      <c r="O207" s="17"/>
    </row>
    <row r="208" spans="1:15">
      <c r="A208" s="4" t="s">
        <v>1793</v>
      </c>
      <c r="B208" s="42">
        <f>D14</f>
        <v>0</v>
      </c>
      <c r="C208" s="42">
        <f>D58</f>
        <v>0</v>
      </c>
      <c r="D208" s="42">
        <f>IF(ISERROR(B208),C208,0)</f>
        <v>0</v>
      </c>
      <c r="E208" s="42">
        <f>MAX($B$110,B208)*C208</f>
        <v>0</v>
      </c>
      <c r="F208" s="34">
        <f>RANK(B208,B$140:B$238,1)</f>
        <v>0</v>
      </c>
      <c r="G208" s="36">
        <v>69</v>
      </c>
      <c r="H208" s="34">
        <f>F208*99+G208</f>
        <v>0</v>
      </c>
      <c r="I208" s="34">
        <f>RANK(H208,H$140:H$238,1)</f>
        <v>0</v>
      </c>
      <c r="J208" s="34">
        <f>MATCH(G208,I$140:I$238,0)</f>
        <v>0</v>
      </c>
      <c r="K208" s="42">
        <f>INDEX(B$140:B$238,J208,1)</f>
        <v>0</v>
      </c>
      <c r="L208" s="42">
        <f>L207+INDEX(C$140:C$238,J208,1)</f>
        <v>0</v>
      </c>
      <c r="M208" s="42">
        <f>M207+(K208-K207)*L207</f>
        <v>0</v>
      </c>
      <c r="N208" s="42">
        <f>IF((M207&gt;0)=(M208&gt;0),"",K208-M208/L207)</f>
        <v>0</v>
      </c>
      <c r="O208" s="17"/>
    </row>
    <row r="209" spans="1:15">
      <c r="A209" s="4" t="s">
        <v>1794</v>
      </c>
      <c r="B209" s="42">
        <f>D15</f>
        <v>0</v>
      </c>
      <c r="C209" s="42">
        <f>D59</f>
        <v>0</v>
      </c>
      <c r="D209" s="42">
        <f>IF(ISERROR(B209),C209,0)</f>
        <v>0</v>
      </c>
      <c r="E209" s="42">
        <f>MAX($B$110,B209)*C209</f>
        <v>0</v>
      </c>
      <c r="F209" s="34">
        <f>RANK(B209,B$140:B$238,1)</f>
        <v>0</v>
      </c>
      <c r="G209" s="36">
        <v>70</v>
      </c>
      <c r="H209" s="34">
        <f>F209*99+G209</f>
        <v>0</v>
      </c>
      <c r="I209" s="34">
        <f>RANK(H209,H$140:H$238,1)</f>
        <v>0</v>
      </c>
      <c r="J209" s="34">
        <f>MATCH(G209,I$140:I$238,0)</f>
        <v>0</v>
      </c>
      <c r="K209" s="42">
        <f>INDEX(B$140:B$238,J209,1)</f>
        <v>0</v>
      </c>
      <c r="L209" s="42">
        <f>L208+INDEX(C$140:C$238,J209,1)</f>
        <v>0</v>
      </c>
      <c r="M209" s="42">
        <f>M208+(K209-K208)*L208</f>
        <v>0</v>
      </c>
      <c r="N209" s="42">
        <f>IF((M208&gt;0)=(M209&gt;0),"",K209-M209/L208)</f>
        <v>0</v>
      </c>
      <c r="O209" s="17"/>
    </row>
    <row r="210" spans="1:15">
      <c r="A210" s="4" t="s">
        <v>1795</v>
      </c>
      <c r="B210" s="42">
        <f>D16</f>
        <v>0</v>
      </c>
      <c r="C210" s="42">
        <f>D60</f>
        <v>0</v>
      </c>
      <c r="D210" s="42">
        <f>IF(ISERROR(B210),C210,0)</f>
        <v>0</v>
      </c>
      <c r="E210" s="42">
        <f>MAX($B$110,B210)*C210</f>
        <v>0</v>
      </c>
      <c r="F210" s="34">
        <f>RANK(B210,B$140:B$238,1)</f>
        <v>0</v>
      </c>
      <c r="G210" s="36">
        <v>71</v>
      </c>
      <c r="H210" s="34">
        <f>F210*99+G210</f>
        <v>0</v>
      </c>
      <c r="I210" s="34">
        <f>RANK(H210,H$140:H$238,1)</f>
        <v>0</v>
      </c>
      <c r="J210" s="34">
        <f>MATCH(G210,I$140:I$238,0)</f>
        <v>0</v>
      </c>
      <c r="K210" s="42">
        <f>INDEX(B$140:B$238,J210,1)</f>
        <v>0</v>
      </c>
      <c r="L210" s="42">
        <f>L209+INDEX(C$140:C$238,J210,1)</f>
        <v>0</v>
      </c>
      <c r="M210" s="42">
        <f>M209+(K210-K209)*L209</f>
        <v>0</v>
      </c>
      <c r="N210" s="42">
        <f>IF((M209&gt;0)=(M210&gt;0),"",K210-M210/L209)</f>
        <v>0</v>
      </c>
      <c r="O210" s="17"/>
    </row>
    <row r="211" spans="1:15">
      <c r="A211" s="4" t="s">
        <v>1796</v>
      </c>
      <c r="B211" s="42">
        <f>D17</f>
        <v>0</v>
      </c>
      <c r="C211" s="42">
        <f>D61</f>
        <v>0</v>
      </c>
      <c r="D211" s="42">
        <f>IF(ISERROR(B211),C211,0)</f>
        <v>0</v>
      </c>
      <c r="E211" s="42">
        <f>MAX($B$110,B211)*C211</f>
        <v>0</v>
      </c>
      <c r="F211" s="34">
        <f>RANK(B211,B$140:B$238,1)</f>
        <v>0</v>
      </c>
      <c r="G211" s="36">
        <v>72</v>
      </c>
      <c r="H211" s="34">
        <f>F211*99+G211</f>
        <v>0</v>
      </c>
      <c r="I211" s="34">
        <f>RANK(H211,H$140:H$238,1)</f>
        <v>0</v>
      </c>
      <c r="J211" s="34">
        <f>MATCH(G211,I$140:I$238,0)</f>
        <v>0</v>
      </c>
      <c r="K211" s="42">
        <f>INDEX(B$140:B$238,J211,1)</f>
        <v>0</v>
      </c>
      <c r="L211" s="42">
        <f>L210+INDEX(C$140:C$238,J211,1)</f>
        <v>0</v>
      </c>
      <c r="M211" s="42">
        <f>M210+(K211-K210)*L210</f>
        <v>0</v>
      </c>
      <c r="N211" s="42">
        <f>IF((M210&gt;0)=(M211&gt;0),"",K211-M211/L210)</f>
        <v>0</v>
      </c>
      <c r="O211" s="17"/>
    </row>
    <row r="212" spans="1:15">
      <c r="A212" s="4" t="s">
        <v>1797</v>
      </c>
      <c r="B212" s="42">
        <f>D18</f>
        <v>0</v>
      </c>
      <c r="C212" s="42">
        <f>D62</f>
        <v>0</v>
      </c>
      <c r="D212" s="42">
        <f>IF(ISERROR(B212),C212,0)</f>
        <v>0</v>
      </c>
      <c r="E212" s="42">
        <f>MAX($B$110,B212)*C212</f>
        <v>0</v>
      </c>
      <c r="F212" s="34">
        <f>RANK(B212,B$140:B$238,1)</f>
        <v>0</v>
      </c>
      <c r="G212" s="36">
        <v>73</v>
      </c>
      <c r="H212" s="34">
        <f>F212*99+G212</f>
        <v>0</v>
      </c>
      <c r="I212" s="34">
        <f>RANK(H212,H$140:H$238,1)</f>
        <v>0</v>
      </c>
      <c r="J212" s="34">
        <f>MATCH(G212,I$140:I$238,0)</f>
        <v>0</v>
      </c>
      <c r="K212" s="42">
        <f>INDEX(B$140:B$238,J212,1)</f>
        <v>0</v>
      </c>
      <c r="L212" s="42">
        <f>L211+INDEX(C$140:C$238,J212,1)</f>
        <v>0</v>
      </c>
      <c r="M212" s="42">
        <f>M211+(K212-K211)*L211</f>
        <v>0</v>
      </c>
      <c r="N212" s="42">
        <f>IF((M211&gt;0)=(M212&gt;0),"",K212-M212/L211)</f>
        <v>0</v>
      </c>
      <c r="O212" s="17"/>
    </row>
    <row r="213" spans="1:15">
      <c r="A213" s="4" t="s">
        <v>1798</v>
      </c>
      <c r="B213" s="42">
        <f>D19</f>
        <v>0</v>
      </c>
      <c r="C213" s="42">
        <f>D63</f>
        <v>0</v>
      </c>
      <c r="D213" s="42">
        <f>IF(ISERROR(B213),C213,0)</f>
        <v>0</v>
      </c>
      <c r="E213" s="42">
        <f>MAX($B$110,B213)*C213</f>
        <v>0</v>
      </c>
      <c r="F213" s="34">
        <f>RANK(B213,B$140:B$238,1)</f>
        <v>0</v>
      </c>
      <c r="G213" s="36">
        <v>74</v>
      </c>
      <c r="H213" s="34">
        <f>F213*99+G213</f>
        <v>0</v>
      </c>
      <c r="I213" s="34">
        <f>RANK(H213,H$140:H$238,1)</f>
        <v>0</v>
      </c>
      <c r="J213" s="34">
        <f>MATCH(G213,I$140:I$238,0)</f>
        <v>0</v>
      </c>
      <c r="K213" s="42">
        <f>INDEX(B$140:B$238,J213,1)</f>
        <v>0</v>
      </c>
      <c r="L213" s="42">
        <f>L212+INDEX(C$140:C$238,J213,1)</f>
        <v>0</v>
      </c>
      <c r="M213" s="42">
        <f>M212+(K213-K212)*L212</f>
        <v>0</v>
      </c>
      <c r="N213" s="42">
        <f>IF((M212&gt;0)=(M213&gt;0),"",K213-M213/L212)</f>
        <v>0</v>
      </c>
      <c r="O213" s="17"/>
    </row>
    <row r="214" spans="1:15">
      <c r="A214" s="4" t="s">
        <v>1799</v>
      </c>
      <c r="B214" s="42">
        <f>D20</f>
        <v>0</v>
      </c>
      <c r="C214" s="42">
        <f>D64</f>
        <v>0</v>
      </c>
      <c r="D214" s="42">
        <f>IF(ISERROR(B214),C214,0)</f>
        <v>0</v>
      </c>
      <c r="E214" s="42">
        <f>MAX($B$110,B214)*C214</f>
        <v>0</v>
      </c>
      <c r="F214" s="34">
        <f>RANK(B214,B$140:B$238,1)</f>
        <v>0</v>
      </c>
      <c r="G214" s="36">
        <v>75</v>
      </c>
      <c r="H214" s="34">
        <f>F214*99+G214</f>
        <v>0</v>
      </c>
      <c r="I214" s="34">
        <f>RANK(H214,H$140:H$238,1)</f>
        <v>0</v>
      </c>
      <c r="J214" s="34">
        <f>MATCH(G214,I$140:I$238,0)</f>
        <v>0</v>
      </c>
      <c r="K214" s="42">
        <f>INDEX(B$140:B$238,J214,1)</f>
        <v>0</v>
      </c>
      <c r="L214" s="42">
        <f>L213+INDEX(C$140:C$238,J214,1)</f>
        <v>0</v>
      </c>
      <c r="M214" s="42">
        <f>M213+(K214-K213)*L213</f>
        <v>0</v>
      </c>
      <c r="N214" s="42">
        <f>IF((M213&gt;0)=(M214&gt;0),"",K214-M214/L213)</f>
        <v>0</v>
      </c>
      <c r="O214" s="17"/>
    </row>
    <row r="215" spans="1:15">
      <c r="A215" s="4" t="s">
        <v>1800</v>
      </c>
      <c r="B215" s="42">
        <f>D21</f>
        <v>0</v>
      </c>
      <c r="C215" s="42">
        <f>D65</f>
        <v>0</v>
      </c>
      <c r="D215" s="42">
        <f>IF(ISERROR(B215),C215,0)</f>
        <v>0</v>
      </c>
      <c r="E215" s="42">
        <f>MAX($B$110,B215)*C215</f>
        <v>0</v>
      </c>
      <c r="F215" s="34">
        <f>RANK(B215,B$140:B$238,1)</f>
        <v>0</v>
      </c>
      <c r="G215" s="36">
        <v>76</v>
      </c>
      <c r="H215" s="34">
        <f>F215*99+G215</f>
        <v>0</v>
      </c>
      <c r="I215" s="34">
        <f>RANK(H215,H$140:H$238,1)</f>
        <v>0</v>
      </c>
      <c r="J215" s="34">
        <f>MATCH(G215,I$140:I$238,0)</f>
        <v>0</v>
      </c>
      <c r="K215" s="42">
        <f>INDEX(B$140:B$238,J215,1)</f>
        <v>0</v>
      </c>
      <c r="L215" s="42">
        <f>L214+INDEX(C$140:C$238,J215,1)</f>
        <v>0</v>
      </c>
      <c r="M215" s="42">
        <f>M214+(K215-K214)*L214</f>
        <v>0</v>
      </c>
      <c r="N215" s="42">
        <f>IF((M214&gt;0)=(M215&gt;0),"",K215-M215/L214)</f>
        <v>0</v>
      </c>
      <c r="O215" s="17"/>
    </row>
    <row r="216" spans="1:15">
      <c r="A216" s="4" t="s">
        <v>1801</v>
      </c>
      <c r="B216" s="42">
        <f>D22</f>
        <v>0</v>
      </c>
      <c r="C216" s="42">
        <f>D66</f>
        <v>0</v>
      </c>
      <c r="D216" s="42">
        <f>IF(ISERROR(B216),C216,0)</f>
        <v>0</v>
      </c>
      <c r="E216" s="42">
        <f>MAX($B$110,B216)*C216</f>
        <v>0</v>
      </c>
      <c r="F216" s="34">
        <f>RANK(B216,B$140:B$238,1)</f>
        <v>0</v>
      </c>
      <c r="G216" s="36">
        <v>77</v>
      </c>
      <c r="H216" s="34">
        <f>F216*99+G216</f>
        <v>0</v>
      </c>
      <c r="I216" s="34">
        <f>RANK(H216,H$140:H$238,1)</f>
        <v>0</v>
      </c>
      <c r="J216" s="34">
        <f>MATCH(G216,I$140:I$238,0)</f>
        <v>0</v>
      </c>
      <c r="K216" s="42">
        <f>INDEX(B$140:B$238,J216,1)</f>
        <v>0</v>
      </c>
      <c r="L216" s="42">
        <f>L215+INDEX(C$140:C$238,J216,1)</f>
        <v>0</v>
      </c>
      <c r="M216" s="42">
        <f>M215+(K216-K215)*L215</f>
        <v>0</v>
      </c>
      <c r="N216" s="42">
        <f>IF((M215&gt;0)=(M216&gt;0),"",K216-M216/L215)</f>
        <v>0</v>
      </c>
      <c r="O216" s="17"/>
    </row>
    <row r="217" spans="1:15">
      <c r="A217" s="4" t="s">
        <v>1802</v>
      </c>
      <c r="B217" s="42">
        <f>D23</f>
        <v>0</v>
      </c>
      <c r="C217" s="42">
        <f>D67</f>
        <v>0</v>
      </c>
      <c r="D217" s="42">
        <f>IF(ISERROR(B217),C217,0)</f>
        <v>0</v>
      </c>
      <c r="E217" s="42">
        <f>MAX($B$110,B217)*C217</f>
        <v>0</v>
      </c>
      <c r="F217" s="34">
        <f>RANK(B217,B$140:B$238,1)</f>
        <v>0</v>
      </c>
      <c r="G217" s="36">
        <v>78</v>
      </c>
      <c r="H217" s="34">
        <f>F217*99+G217</f>
        <v>0</v>
      </c>
      <c r="I217" s="34">
        <f>RANK(H217,H$140:H$238,1)</f>
        <v>0</v>
      </c>
      <c r="J217" s="34">
        <f>MATCH(G217,I$140:I$238,0)</f>
        <v>0</v>
      </c>
      <c r="K217" s="42">
        <f>INDEX(B$140:B$238,J217,1)</f>
        <v>0</v>
      </c>
      <c r="L217" s="42">
        <f>L216+INDEX(C$140:C$238,J217,1)</f>
        <v>0</v>
      </c>
      <c r="M217" s="42">
        <f>M216+(K217-K216)*L216</f>
        <v>0</v>
      </c>
      <c r="N217" s="42">
        <f>IF((M216&gt;0)=(M217&gt;0),"",K217-M217/L216)</f>
        <v>0</v>
      </c>
      <c r="O217" s="17"/>
    </row>
    <row r="218" spans="1:15">
      <c r="A218" s="4" t="s">
        <v>1803</v>
      </c>
      <c r="B218" s="42">
        <f>D24</f>
        <v>0</v>
      </c>
      <c r="C218" s="42">
        <f>D68</f>
        <v>0</v>
      </c>
      <c r="D218" s="42">
        <f>IF(ISERROR(B218),C218,0)</f>
        <v>0</v>
      </c>
      <c r="E218" s="42">
        <f>MAX($B$110,B218)*C218</f>
        <v>0</v>
      </c>
      <c r="F218" s="34">
        <f>RANK(B218,B$140:B$238,1)</f>
        <v>0</v>
      </c>
      <c r="G218" s="36">
        <v>79</v>
      </c>
      <c r="H218" s="34">
        <f>F218*99+G218</f>
        <v>0</v>
      </c>
      <c r="I218" s="34">
        <f>RANK(H218,H$140:H$238,1)</f>
        <v>0</v>
      </c>
      <c r="J218" s="34">
        <f>MATCH(G218,I$140:I$238,0)</f>
        <v>0</v>
      </c>
      <c r="K218" s="42">
        <f>INDEX(B$140:B$238,J218,1)</f>
        <v>0</v>
      </c>
      <c r="L218" s="42">
        <f>L217+INDEX(C$140:C$238,J218,1)</f>
        <v>0</v>
      </c>
      <c r="M218" s="42">
        <f>M217+(K218-K217)*L217</f>
        <v>0</v>
      </c>
      <c r="N218" s="42">
        <f>IF((M217&gt;0)=(M218&gt;0),"",K218-M218/L217)</f>
        <v>0</v>
      </c>
      <c r="O218" s="17"/>
    </row>
    <row r="219" spans="1:15">
      <c r="A219" s="4" t="s">
        <v>1804</v>
      </c>
      <c r="B219" s="42">
        <f>D25</f>
        <v>0</v>
      </c>
      <c r="C219" s="42">
        <f>D69</f>
        <v>0</v>
      </c>
      <c r="D219" s="42">
        <f>IF(ISERROR(B219),C219,0)</f>
        <v>0</v>
      </c>
      <c r="E219" s="42">
        <f>MAX($B$110,B219)*C219</f>
        <v>0</v>
      </c>
      <c r="F219" s="34">
        <f>RANK(B219,B$140:B$238,1)</f>
        <v>0</v>
      </c>
      <c r="G219" s="36">
        <v>80</v>
      </c>
      <c r="H219" s="34">
        <f>F219*99+G219</f>
        <v>0</v>
      </c>
      <c r="I219" s="34">
        <f>RANK(H219,H$140:H$238,1)</f>
        <v>0</v>
      </c>
      <c r="J219" s="34">
        <f>MATCH(G219,I$140:I$238,0)</f>
        <v>0</v>
      </c>
      <c r="K219" s="42">
        <f>INDEX(B$140:B$238,J219,1)</f>
        <v>0</v>
      </c>
      <c r="L219" s="42">
        <f>L218+INDEX(C$140:C$238,J219,1)</f>
        <v>0</v>
      </c>
      <c r="M219" s="42">
        <f>M218+(K219-K218)*L218</f>
        <v>0</v>
      </c>
      <c r="N219" s="42">
        <f>IF((M218&gt;0)=(M219&gt;0),"",K219-M219/L218)</f>
        <v>0</v>
      </c>
      <c r="O219" s="17"/>
    </row>
    <row r="220" spans="1:15">
      <c r="A220" s="4" t="s">
        <v>1805</v>
      </c>
      <c r="B220" s="42">
        <f>D26</f>
        <v>0</v>
      </c>
      <c r="C220" s="42">
        <f>D70</f>
        <v>0</v>
      </c>
      <c r="D220" s="42">
        <f>IF(ISERROR(B220),C220,0)</f>
        <v>0</v>
      </c>
      <c r="E220" s="42">
        <f>MAX($B$110,B220)*C220</f>
        <v>0</v>
      </c>
      <c r="F220" s="34">
        <f>RANK(B220,B$140:B$238,1)</f>
        <v>0</v>
      </c>
      <c r="G220" s="36">
        <v>81</v>
      </c>
      <c r="H220" s="34">
        <f>F220*99+G220</f>
        <v>0</v>
      </c>
      <c r="I220" s="34">
        <f>RANK(H220,H$140:H$238,1)</f>
        <v>0</v>
      </c>
      <c r="J220" s="34">
        <f>MATCH(G220,I$140:I$238,0)</f>
        <v>0</v>
      </c>
      <c r="K220" s="42">
        <f>INDEX(B$140:B$238,J220,1)</f>
        <v>0</v>
      </c>
      <c r="L220" s="42">
        <f>L219+INDEX(C$140:C$238,J220,1)</f>
        <v>0</v>
      </c>
      <c r="M220" s="42">
        <f>M219+(K220-K219)*L219</f>
        <v>0</v>
      </c>
      <c r="N220" s="42">
        <f>IF((M219&gt;0)=(M220&gt;0),"",K220-M220/L219)</f>
        <v>0</v>
      </c>
      <c r="O220" s="17"/>
    </row>
    <row r="221" spans="1:15">
      <c r="A221" s="4" t="s">
        <v>1806</v>
      </c>
      <c r="B221" s="42">
        <f>D27</f>
        <v>0</v>
      </c>
      <c r="C221" s="42">
        <f>D71</f>
        <v>0</v>
      </c>
      <c r="D221" s="42">
        <f>IF(ISERROR(B221),C221,0)</f>
        <v>0</v>
      </c>
      <c r="E221" s="42">
        <f>MAX($B$110,B221)*C221</f>
        <v>0</v>
      </c>
      <c r="F221" s="34">
        <f>RANK(B221,B$140:B$238,1)</f>
        <v>0</v>
      </c>
      <c r="G221" s="36">
        <v>82</v>
      </c>
      <c r="H221" s="34">
        <f>F221*99+G221</f>
        <v>0</v>
      </c>
      <c r="I221" s="34">
        <f>RANK(H221,H$140:H$238,1)</f>
        <v>0</v>
      </c>
      <c r="J221" s="34">
        <f>MATCH(G221,I$140:I$238,0)</f>
        <v>0</v>
      </c>
      <c r="K221" s="42">
        <f>INDEX(B$140:B$238,J221,1)</f>
        <v>0</v>
      </c>
      <c r="L221" s="42">
        <f>L220+INDEX(C$140:C$238,J221,1)</f>
        <v>0</v>
      </c>
      <c r="M221" s="42">
        <f>M220+(K221-K220)*L220</f>
        <v>0</v>
      </c>
      <c r="N221" s="42">
        <f>IF((M220&gt;0)=(M221&gt;0),"",K221-M221/L220)</f>
        <v>0</v>
      </c>
      <c r="O221" s="17"/>
    </row>
    <row r="222" spans="1:15">
      <c r="A222" s="4" t="s">
        <v>1807</v>
      </c>
      <c r="B222" s="42">
        <f>D28</f>
        <v>0</v>
      </c>
      <c r="C222" s="42">
        <f>D72</f>
        <v>0</v>
      </c>
      <c r="D222" s="42">
        <f>IF(ISERROR(B222),C222,0)</f>
        <v>0</v>
      </c>
      <c r="E222" s="42">
        <f>MAX($B$110,B222)*C222</f>
        <v>0</v>
      </c>
      <c r="F222" s="34">
        <f>RANK(B222,B$140:B$238,1)</f>
        <v>0</v>
      </c>
      <c r="G222" s="36">
        <v>83</v>
      </c>
      <c r="H222" s="34">
        <f>F222*99+G222</f>
        <v>0</v>
      </c>
      <c r="I222" s="34">
        <f>RANK(H222,H$140:H$238,1)</f>
        <v>0</v>
      </c>
      <c r="J222" s="34">
        <f>MATCH(G222,I$140:I$238,0)</f>
        <v>0</v>
      </c>
      <c r="K222" s="42">
        <f>INDEX(B$140:B$238,J222,1)</f>
        <v>0</v>
      </c>
      <c r="L222" s="42">
        <f>L221+INDEX(C$140:C$238,J222,1)</f>
        <v>0</v>
      </c>
      <c r="M222" s="42">
        <f>M221+(K222-K221)*L221</f>
        <v>0</v>
      </c>
      <c r="N222" s="42">
        <f>IF((M221&gt;0)=(M222&gt;0),"",K222-M222/L221)</f>
        <v>0</v>
      </c>
      <c r="O222" s="17"/>
    </row>
    <row r="223" spans="1:15">
      <c r="A223" s="4" t="s">
        <v>1808</v>
      </c>
      <c r="B223" s="42">
        <f>D29</f>
        <v>0</v>
      </c>
      <c r="C223" s="42">
        <f>D73</f>
        <v>0</v>
      </c>
      <c r="D223" s="42">
        <f>IF(ISERROR(B223),C223,0)</f>
        <v>0</v>
      </c>
      <c r="E223" s="42">
        <f>MAX($B$110,B223)*C223</f>
        <v>0</v>
      </c>
      <c r="F223" s="34">
        <f>RANK(B223,B$140:B$238,1)</f>
        <v>0</v>
      </c>
      <c r="G223" s="36">
        <v>84</v>
      </c>
      <c r="H223" s="34">
        <f>F223*99+G223</f>
        <v>0</v>
      </c>
      <c r="I223" s="34">
        <f>RANK(H223,H$140:H$238,1)</f>
        <v>0</v>
      </c>
      <c r="J223" s="34">
        <f>MATCH(G223,I$140:I$238,0)</f>
        <v>0</v>
      </c>
      <c r="K223" s="42">
        <f>INDEX(B$140:B$238,J223,1)</f>
        <v>0</v>
      </c>
      <c r="L223" s="42">
        <f>L222+INDEX(C$140:C$238,J223,1)</f>
        <v>0</v>
      </c>
      <c r="M223" s="42">
        <f>M222+(K223-K222)*L222</f>
        <v>0</v>
      </c>
      <c r="N223" s="42">
        <f>IF((M222&gt;0)=(M223&gt;0),"",K223-M223/L222)</f>
        <v>0</v>
      </c>
      <c r="O223" s="17"/>
    </row>
    <row r="224" spans="1:15">
      <c r="A224" s="4" t="s">
        <v>1809</v>
      </c>
      <c r="B224" s="42">
        <f>D30</f>
        <v>0</v>
      </c>
      <c r="C224" s="42">
        <f>D74</f>
        <v>0</v>
      </c>
      <c r="D224" s="42">
        <f>IF(ISERROR(B224),C224,0)</f>
        <v>0</v>
      </c>
      <c r="E224" s="42">
        <f>MAX($B$110,B224)*C224</f>
        <v>0</v>
      </c>
      <c r="F224" s="34">
        <f>RANK(B224,B$140:B$238,1)</f>
        <v>0</v>
      </c>
      <c r="G224" s="36">
        <v>85</v>
      </c>
      <c r="H224" s="34">
        <f>F224*99+G224</f>
        <v>0</v>
      </c>
      <c r="I224" s="34">
        <f>RANK(H224,H$140:H$238,1)</f>
        <v>0</v>
      </c>
      <c r="J224" s="34">
        <f>MATCH(G224,I$140:I$238,0)</f>
        <v>0</v>
      </c>
      <c r="K224" s="42">
        <f>INDEX(B$140:B$238,J224,1)</f>
        <v>0</v>
      </c>
      <c r="L224" s="42">
        <f>L223+INDEX(C$140:C$238,J224,1)</f>
        <v>0</v>
      </c>
      <c r="M224" s="42">
        <f>M223+(K224-K223)*L223</f>
        <v>0</v>
      </c>
      <c r="N224" s="42">
        <f>IF((M223&gt;0)=(M224&gt;0),"",K224-M224/L223)</f>
        <v>0</v>
      </c>
      <c r="O224" s="17"/>
    </row>
    <row r="225" spans="1:15">
      <c r="A225" s="4" t="s">
        <v>1810</v>
      </c>
      <c r="B225" s="42">
        <f>D31</f>
        <v>0</v>
      </c>
      <c r="C225" s="42">
        <f>D75</f>
        <v>0</v>
      </c>
      <c r="D225" s="42">
        <f>IF(ISERROR(B225),C225,0)</f>
        <v>0</v>
      </c>
      <c r="E225" s="42">
        <f>MAX($B$110,B225)*C225</f>
        <v>0</v>
      </c>
      <c r="F225" s="34">
        <f>RANK(B225,B$140:B$238,1)</f>
        <v>0</v>
      </c>
      <c r="G225" s="36">
        <v>86</v>
      </c>
      <c r="H225" s="34">
        <f>F225*99+G225</f>
        <v>0</v>
      </c>
      <c r="I225" s="34">
        <f>RANK(H225,H$140:H$238,1)</f>
        <v>0</v>
      </c>
      <c r="J225" s="34">
        <f>MATCH(G225,I$140:I$238,0)</f>
        <v>0</v>
      </c>
      <c r="K225" s="42">
        <f>INDEX(B$140:B$238,J225,1)</f>
        <v>0</v>
      </c>
      <c r="L225" s="42">
        <f>L224+INDEX(C$140:C$238,J225,1)</f>
        <v>0</v>
      </c>
      <c r="M225" s="42">
        <f>M224+(K225-K224)*L224</f>
        <v>0</v>
      </c>
      <c r="N225" s="42">
        <f>IF((M224&gt;0)=(M225&gt;0),"",K225-M225/L224)</f>
        <v>0</v>
      </c>
      <c r="O225" s="17"/>
    </row>
    <row r="226" spans="1:15">
      <c r="A226" s="4" t="s">
        <v>1811</v>
      </c>
      <c r="B226" s="42">
        <f>D32</f>
        <v>0</v>
      </c>
      <c r="C226" s="42">
        <f>D76</f>
        <v>0</v>
      </c>
      <c r="D226" s="42">
        <f>IF(ISERROR(B226),C226,0)</f>
        <v>0</v>
      </c>
      <c r="E226" s="42">
        <f>MAX($B$110,B226)*C226</f>
        <v>0</v>
      </c>
      <c r="F226" s="34">
        <f>RANK(B226,B$140:B$238,1)</f>
        <v>0</v>
      </c>
      <c r="G226" s="36">
        <v>87</v>
      </c>
      <c r="H226" s="34">
        <f>F226*99+G226</f>
        <v>0</v>
      </c>
      <c r="I226" s="34">
        <f>RANK(H226,H$140:H$238,1)</f>
        <v>0</v>
      </c>
      <c r="J226" s="34">
        <f>MATCH(G226,I$140:I$238,0)</f>
        <v>0</v>
      </c>
      <c r="K226" s="42">
        <f>INDEX(B$140:B$238,J226,1)</f>
        <v>0</v>
      </c>
      <c r="L226" s="42">
        <f>L225+INDEX(C$140:C$238,J226,1)</f>
        <v>0</v>
      </c>
      <c r="M226" s="42">
        <f>M225+(K226-K225)*L225</f>
        <v>0</v>
      </c>
      <c r="N226" s="42">
        <f>IF((M225&gt;0)=(M226&gt;0),"",K226-M226/L225)</f>
        <v>0</v>
      </c>
      <c r="O226" s="17"/>
    </row>
    <row r="227" spans="1:15">
      <c r="A227" s="4" t="s">
        <v>1812</v>
      </c>
      <c r="B227" s="42">
        <f>D33</f>
        <v>0</v>
      </c>
      <c r="C227" s="42">
        <f>D77</f>
        <v>0</v>
      </c>
      <c r="D227" s="42">
        <f>IF(ISERROR(B227),C227,0)</f>
        <v>0</v>
      </c>
      <c r="E227" s="42">
        <f>MAX($B$110,B227)*C227</f>
        <v>0</v>
      </c>
      <c r="F227" s="34">
        <f>RANK(B227,B$140:B$238,1)</f>
        <v>0</v>
      </c>
      <c r="G227" s="36">
        <v>88</v>
      </c>
      <c r="H227" s="34">
        <f>F227*99+G227</f>
        <v>0</v>
      </c>
      <c r="I227" s="34">
        <f>RANK(H227,H$140:H$238,1)</f>
        <v>0</v>
      </c>
      <c r="J227" s="34">
        <f>MATCH(G227,I$140:I$238,0)</f>
        <v>0</v>
      </c>
      <c r="K227" s="42">
        <f>INDEX(B$140:B$238,J227,1)</f>
        <v>0</v>
      </c>
      <c r="L227" s="42">
        <f>L226+INDEX(C$140:C$238,J227,1)</f>
        <v>0</v>
      </c>
      <c r="M227" s="42">
        <f>M226+(K227-K226)*L226</f>
        <v>0</v>
      </c>
      <c r="N227" s="42">
        <f>IF((M226&gt;0)=(M227&gt;0),"",K227-M227/L226)</f>
        <v>0</v>
      </c>
      <c r="O227" s="17"/>
    </row>
    <row r="228" spans="1:15">
      <c r="A228" s="4" t="s">
        <v>1813</v>
      </c>
      <c r="B228" s="42">
        <f>D34</f>
        <v>0</v>
      </c>
      <c r="C228" s="42">
        <f>D78</f>
        <v>0</v>
      </c>
      <c r="D228" s="42">
        <f>IF(ISERROR(B228),C228,0)</f>
        <v>0</v>
      </c>
      <c r="E228" s="42">
        <f>MAX($B$110,B228)*C228</f>
        <v>0</v>
      </c>
      <c r="F228" s="34">
        <f>RANK(B228,B$140:B$238,1)</f>
        <v>0</v>
      </c>
      <c r="G228" s="36">
        <v>89</v>
      </c>
      <c r="H228" s="34">
        <f>F228*99+G228</f>
        <v>0</v>
      </c>
      <c r="I228" s="34">
        <f>RANK(H228,H$140:H$238,1)</f>
        <v>0</v>
      </c>
      <c r="J228" s="34">
        <f>MATCH(G228,I$140:I$238,0)</f>
        <v>0</v>
      </c>
      <c r="K228" s="42">
        <f>INDEX(B$140:B$238,J228,1)</f>
        <v>0</v>
      </c>
      <c r="L228" s="42">
        <f>L227+INDEX(C$140:C$238,J228,1)</f>
        <v>0</v>
      </c>
      <c r="M228" s="42">
        <f>M227+(K228-K227)*L227</f>
        <v>0</v>
      </c>
      <c r="N228" s="42">
        <f>IF((M227&gt;0)=(M228&gt;0),"",K228-M228/L227)</f>
        <v>0</v>
      </c>
      <c r="O228" s="17"/>
    </row>
    <row r="229" spans="1:15">
      <c r="A229" s="4" t="s">
        <v>1814</v>
      </c>
      <c r="B229" s="42">
        <f>D35</f>
        <v>0</v>
      </c>
      <c r="C229" s="42">
        <f>D79</f>
        <v>0</v>
      </c>
      <c r="D229" s="42">
        <f>IF(ISERROR(B229),C229,0)</f>
        <v>0</v>
      </c>
      <c r="E229" s="42">
        <f>MAX($B$110,B229)*C229</f>
        <v>0</v>
      </c>
      <c r="F229" s="34">
        <f>RANK(B229,B$140:B$238,1)</f>
        <v>0</v>
      </c>
      <c r="G229" s="36">
        <v>90</v>
      </c>
      <c r="H229" s="34">
        <f>F229*99+G229</f>
        <v>0</v>
      </c>
      <c r="I229" s="34">
        <f>RANK(H229,H$140:H$238,1)</f>
        <v>0</v>
      </c>
      <c r="J229" s="34">
        <f>MATCH(G229,I$140:I$238,0)</f>
        <v>0</v>
      </c>
      <c r="K229" s="42">
        <f>INDEX(B$140:B$238,J229,1)</f>
        <v>0</v>
      </c>
      <c r="L229" s="42">
        <f>L228+INDEX(C$140:C$238,J229,1)</f>
        <v>0</v>
      </c>
      <c r="M229" s="42">
        <f>M228+(K229-K228)*L228</f>
        <v>0</v>
      </c>
      <c r="N229" s="42">
        <f>IF((M228&gt;0)=(M229&gt;0),"",K229-M229/L228)</f>
        <v>0</v>
      </c>
      <c r="O229" s="17"/>
    </row>
    <row r="230" spans="1:15">
      <c r="A230" s="4" t="s">
        <v>1815</v>
      </c>
      <c r="B230" s="42">
        <f>D36</f>
        <v>0</v>
      </c>
      <c r="C230" s="42">
        <f>D80</f>
        <v>0</v>
      </c>
      <c r="D230" s="42">
        <f>IF(ISERROR(B230),C230,0)</f>
        <v>0</v>
      </c>
      <c r="E230" s="42">
        <f>MAX($B$110,B230)*C230</f>
        <v>0</v>
      </c>
      <c r="F230" s="34">
        <f>RANK(B230,B$140:B$238,1)</f>
        <v>0</v>
      </c>
      <c r="G230" s="36">
        <v>91</v>
      </c>
      <c r="H230" s="34">
        <f>F230*99+G230</f>
        <v>0</v>
      </c>
      <c r="I230" s="34">
        <f>RANK(H230,H$140:H$238,1)</f>
        <v>0</v>
      </c>
      <c r="J230" s="34">
        <f>MATCH(G230,I$140:I$238,0)</f>
        <v>0</v>
      </c>
      <c r="K230" s="42">
        <f>INDEX(B$140:B$238,J230,1)</f>
        <v>0</v>
      </c>
      <c r="L230" s="42">
        <f>L229+INDEX(C$140:C$238,J230,1)</f>
        <v>0</v>
      </c>
      <c r="M230" s="42">
        <f>M229+(K230-K229)*L229</f>
        <v>0</v>
      </c>
      <c r="N230" s="42">
        <f>IF((M229&gt;0)=(M230&gt;0),"",K230-M230/L229)</f>
        <v>0</v>
      </c>
      <c r="O230" s="17"/>
    </row>
    <row r="231" spans="1:15">
      <c r="A231" s="4" t="s">
        <v>1816</v>
      </c>
      <c r="B231" s="42">
        <f>D37</f>
        <v>0</v>
      </c>
      <c r="C231" s="42">
        <f>D81</f>
        <v>0</v>
      </c>
      <c r="D231" s="42">
        <f>IF(ISERROR(B231),C231,0)</f>
        <v>0</v>
      </c>
      <c r="E231" s="42">
        <f>MAX($B$110,B231)*C231</f>
        <v>0</v>
      </c>
      <c r="F231" s="34">
        <f>RANK(B231,B$140:B$238,1)</f>
        <v>0</v>
      </c>
      <c r="G231" s="36">
        <v>92</v>
      </c>
      <c r="H231" s="34">
        <f>F231*99+G231</f>
        <v>0</v>
      </c>
      <c r="I231" s="34">
        <f>RANK(H231,H$140:H$238,1)</f>
        <v>0</v>
      </c>
      <c r="J231" s="34">
        <f>MATCH(G231,I$140:I$238,0)</f>
        <v>0</v>
      </c>
      <c r="K231" s="42">
        <f>INDEX(B$140:B$238,J231,1)</f>
        <v>0</v>
      </c>
      <c r="L231" s="42">
        <f>L230+INDEX(C$140:C$238,J231,1)</f>
        <v>0</v>
      </c>
      <c r="M231" s="42">
        <f>M230+(K231-K230)*L230</f>
        <v>0</v>
      </c>
      <c r="N231" s="42">
        <f>IF((M230&gt;0)=(M231&gt;0),"",K231-M231/L230)</f>
        <v>0</v>
      </c>
      <c r="O231" s="17"/>
    </row>
    <row r="232" spans="1:15">
      <c r="A232" s="4" t="s">
        <v>1817</v>
      </c>
      <c r="B232" s="42">
        <f>D38</f>
        <v>0</v>
      </c>
      <c r="C232" s="42">
        <f>D82</f>
        <v>0</v>
      </c>
      <c r="D232" s="42">
        <f>IF(ISERROR(B232),C232,0)</f>
        <v>0</v>
      </c>
      <c r="E232" s="42">
        <f>MAX($B$110,B232)*C232</f>
        <v>0</v>
      </c>
      <c r="F232" s="34">
        <f>RANK(B232,B$140:B$238,1)</f>
        <v>0</v>
      </c>
      <c r="G232" s="36">
        <v>93</v>
      </c>
      <c r="H232" s="34">
        <f>F232*99+G232</f>
        <v>0</v>
      </c>
      <c r="I232" s="34">
        <f>RANK(H232,H$140:H$238,1)</f>
        <v>0</v>
      </c>
      <c r="J232" s="34">
        <f>MATCH(G232,I$140:I$238,0)</f>
        <v>0</v>
      </c>
      <c r="K232" s="42">
        <f>INDEX(B$140:B$238,J232,1)</f>
        <v>0</v>
      </c>
      <c r="L232" s="42">
        <f>L231+INDEX(C$140:C$238,J232,1)</f>
        <v>0</v>
      </c>
      <c r="M232" s="42">
        <f>M231+(K232-K231)*L231</f>
        <v>0</v>
      </c>
      <c r="N232" s="42">
        <f>IF((M231&gt;0)=(M232&gt;0),"",K232-M232/L231)</f>
        <v>0</v>
      </c>
      <c r="O232" s="17"/>
    </row>
    <row r="233" spans="1:15">
      <c r="A233" s="4" t="s">
        <v>1818</v>
      </c>
      <c r="B233" s="42">
        <f>D39</f>
        <v>0</v>
      </c>
      <c r="C233" s="42">
        <f>D83</f>
        <v>0</v>
      </c>
      <c r="D233" s="42">
        <f>IF(ISERROR(B233),C233,0)</f>
        <v>0</v>
      </c>
      <c r="E233" s="42">
        <f>MAX($B$110,B233)*C233</f>
        <v>0</v>
      </c>
      <c r="F233" s="34">
        <f>RANK(B233,B$140:B$238,1)</f>
        <v>0</v>
      </c>
      <c r="G233" s="36">
        <v>94</v>
      </c>
      <c r="H233" s="34">
        <f>F233*99+G233</f>
        <v>0</v>
      </c>
      <c r="I233" s="34">
        <f>RANK(H233,H$140:H$238,1)</f>
        <v>0</v>
      </c>
      <c r="J233" s="34">
        <f>MATCH(G233,I$140:I$238,0)</f>
        <v>0</v>
      </c>
      <c r="K233" s="42">
        <f>INDEX(B$140:B$238,J233,1)</f>
        <v>0</v>
      </c>
      <c r="L233" s="42">
        <f>L232+INDEX(C$140:C$238,J233,1)</f>
        <v>0</v>
      </c>
      <c r="M233" s="42">
        <f>M232+(K233-K232)*L232</f>
        <v>0</v>
      </c>
      <c r="N233" s="42">
        <f>IF((M232&gt;0)=(M233&gt;0),"",K233-M233/L232)</f>
        <v>0</v>
      </c>
      <c r="O233" s="17"/>
    </row>
    <row r="234" spans="1:15">
      <c r="A234" s="4" t="s">
        <v>1819</v>
      </c>
      <c r="B234" s="42">
        <f>D40</f>
        <v>0</v>
      </c>
      <c r="C234" s="42">
        <f>D84</f>
        <v>0</v>
      </c>
      <c r="D234" s="42">
        <f>IF(ISERROR(B234),C234,0)</f>
        <v>0</v>
      </c>
      <c r="E234" s="42">
        <f>MAX($B$110,B234)*C234</f>
        <v>0</v>
      </c>
      <c r="F234" s="34">
        <f>RANK(B234,B$140:B$238,1)</f>
        <v>0</v>
      </c>
      <c r="G234" s="36">
        <v>95</v>
      </c>
      <c r="H234" s="34">
        <f>F234*99+G234</f>
        <v>0</v>
      </c>
      <c r="I234" s="34">
        <f>RANK(H234,H$140:H$238,1)</f>
        <v>0</v>
      </c>
      <c r="J234" s="34">
        <f>MATCH(G234,I$140:I$238,0)</f>
        <v>0</v>
      </c>
      <c r="K234" s="42">
        <f>INDEX(B$140:B$238,J234,1)</f>
        <v>0</v>
      </c>
      <c r="L234" s="42">
        <f>L233+INDEX(C$140:C$238,J234,1)</f>
        <v>0</v>
      </c>
      <c r="M234" s="42">
        <f>M233+(K234-K233)*L233</f>
        <v>0</v>
      </c>
      <c r="N234" s="42">
        <f>IF((M233&gt;0)=(M234&gt;0),"",K234-M234/L233)</f>
        <v>0</v>
      </c>
      <c r="O234" s="17"/>
    </row>
    <row r="235" spans="1:15">
      <c r="A235" s="4" t="s">
        <v>1820</v>
      </c>
      <c r="B235" s="42">
        <f>D41</f>
        <v>0</v>
      </c>
      <c r="C235" s="42">
        <f>D85</f>
        <v>0</v>
      </c>
      <c r="D235" s="42">
        <f>IF(ISERROR(B235),C235,0)</f>
        <v>0</v>
      </c>
      <c r="E235" s="42">
        <f>MAX($B$110,B235)*C235</f>
        <v>0</v>
      </c>
      <c r="F235" s="34">
        <f>RANK(B235,B$140:B$238,1)</f>
        <v>0</v>
      </c>
      <c r="G235" s="36">
        <v>96</v>
      </c>
      <c r="H235" s="34">
        <f>F235*99+G235</f>
        <v>0</v>
      </c>
      <c r="I235" s="34">
        <f>RANK(H235,H$140:H$238,1)</f>
        <v>0</v>
      </c>
      <c r="J235" s="34">
        <f>MATCH(G235,I$140:I$238,0)</f>
        <v>0</v>
      </c>
      <c r="K235" s="42">
        <f>INDEX(B$140:B$238,J235,1)</f>
        <v>0</v>
      </c>
      <c r="L235" s="42">
        <f>L234+INDEX(C$140:C$238,J235,1)</f>
        <v>0</v>
      </c>
      <c r="M235" s="42">
        <f>M234+(K235-K234)*L234</f>
        <v>0</v>
      </c>
      <c r="N235" s="42">
        <f>IF((M234&gt;0)=(M235&gt;0),"",K235-M235/L234)</f>
        <v>0</v>
      </c>
      <c r="O235" s="17"/>
    </row>
    <row r="236" spans="1:15">
      <c r="A236" s="4" t="s">
        <v>1821</v>
      </c>
      <c r="B236" s="42">
        <f>D42</f>
        <v>0</v>
      </c>
      <c r="C236" s="42">
        <f>D86</f>
        <v>0</v>
      </c>
      <c r="D236" s="42">
        <f>IF(ISERROR(B236),C236,0)</f>
        <v>0</v>
      </c>
      <c r="E236" s="42">
        <f>MAX($B$110,B236)*C236</f>
        <v>0</v>
      </c>
      <c r="F236" s="34">
        <f>RANK(B236,B$140:B$238,1)</f>
        <v>0</v>
      </c>
      <c r="G236" s="36">
        <v>97</v>
      </c>
      <c r="H236" s="34">
        <f>F236*99+G236</f>
        <v>0</v>
      </c>
      <c r="I236" s="34">
        <f>RANK(H236,H$140:H$238,1)</f>
        <v>0</v>
      </c>
      <c r="J236" s="34">
        <f>MATCH(G236,I$140:I$238,0)</f>
        <v>0</v>
      </c>
      <c r="K236" s="42">
        <f>INDEX(B$140:B$238,J236,1)</f>
        <v>0</v>
      </c>
      <c r="L236" s="42">
        <f>L235+INDEX(C$140:C$238,J236,1)</f>
        <v>0</v>
      </c>
      <c r="M236" s="42">
        <f>M235+(K236-K235)*L235</f>
        <v>0</v>
      </c>
      <c r="N236" s="42">
        <f>IF((M235&gt;0)=(M236&gt;0),"",K236-M236/L235)</f>
        <v>0</v>
      </c>
      <c r="O236" s="17"/>
    </row>
    <row r="237" spans="1:15">
      <c r="A237" s="4" t="s">
        <v>1822</v>
      </c>
      <c r="B237" s="42">
        <f>D43</f>
        <v>0</v>
      </c>
      <c r="C237" s="42">
        <f>D87</f>
        <v>0</v>
      </c>
      <c r="D237" s="42">
        <f>IF(ISERROR(B237),C237,0)</f>
        <v>0</v>
      </c>
      <c r="E237" s="42">
        <f>MAX($B$110,B237)*C237</f>
        <v>0</v>
      </c>
      <c r="F237" s="34">
        <f>RANK(B237,B$140:B$238,1)</f>
        <v>0</v>
      </c>
      <c r="G237" s="36">
        <v>98</v>
      </c>
      <c r="H237" s="34">
        <f>F237*99+G237</f>
        <v>0</v>
      </c>
      <c r="I237" s="34">
        <f>RANK(H237,H$140:H$238,1)</f>
        <v>0</v>
      </c>
      <c r="J237" s="34">
        <f>MATCH(G237,I$140:I$238,0)</f>
        <v>0</v>
      </c>
      <c r="K237" s="42">
        <f>INDEX(B$140:B$238,J237,1)</f>
        <v>0</v>
      </c>
      <c r="L237" s="42">
        <f>L236+INDEX(C$140:C$238,J237,1)</f>
        <v>0</v>
      </c>
      <c r="M237" s="42">
        <f>M236+(K237-K236)*L236</f>
        <v>0</v>
      </c>
      <c r="N237" s="42">
        <f>IF((M236&gt;0)=(M237&gt;0),"",K237-M237/L236)</f>
        <v>0</v>
      </c>
      <c r="O237" s="17"/>
    </row>
    <row r="238" spans="1:15">
      <c r="A238" s="4" t="s">
        <v>1823</v>
      </c>
      <c r="B238" s="42">
        <f>D44</f>
        <v>0</v>
      </c>
      <c r="C238" s="42">
        <f>D88</f>
        <v>0</v>
      </c>
      <c r="D238" s="42">
        <f>IF(ISERROR(B238),C238,0)</f>
        <v>0</v>
      </c>
      <c r="E238" s="42">
        <f>MAX($B$110,B238)*C238</f>
        <v>0</v>
      </c>
      <c r="F238" s="34">
        <f>RANK(B238,B$140:B$238,1)</f>
        <v>0</v>
      </c>
      <c r="G238" s="36">
        <v>99</v>
      </c>
      <c r="H238" s="34">
        <f>F238*99+G238</f>
        <v>0</v>
      </c>
      <c r="I238" s="34">
        <f>RANK(H238,H$140:H$238,1)</f>
        <v>0</v>
      </c>
      <c r="J238" s="34">
        <f>MATCH(G238,I$140:I$238,0)</f>
        <v>0</v>
      </c>
      <c r="K238" s="42">
        <f>INDEX(B$140:B$238,J238,1)</f>
        <v>0</v>
      </c>
      <c r="L238" s="42">
        <f>L237+INDEX(C$140:C$238,J238,1)</f>
        <v>0</v>
      </c>
      <c r="M238" s="42">
        <f>M237+(K238-K237)*L237</f>
        <v>0</v>
      </c>
      <c r="N238" s="42">
        <f>IF((M237&gt;0)=(M238&gt;0),"",K238-M238/L237)</f>
        <v>0</v>
      </c>
      <c r="O238" s="17"/>
    </row>
    <row r="240" spans="1:15" ht="21" customHeight="1">
      <c r="A240" s="1" t="s">
        <v>1824</v>
      </c>
    </row>
    <row r="241" spans="1:3">
      <c r="A241" s="3" t="s">
        <v>546</v>
      </c>
    </row>
    <row r="242" spans="1:3">
      <c r="A242" s="31" t="s">
        <v>1825</v>
      </c>
    </row>
    <row r="243" spans="1:3">
      <c r="A243" s="3" t="s">
        <v>1826</v>
      </c>
    </row>
    <row r="245" spans="1:3">
      <c r="B245" s="15" t="s">
        <v>1827</v>
      </c>
    </row>
    <row r="246" spans="1:3">
      <c r="A246" s="4" t="s">
        <v>1827</v>
      </c>
      <c r="B246" s="42">
        <f>MIN($N$139:$N$238)</f>
        <v>0</v>
      </c>
      <c r="C246" s="17"/>
    </row>
    <row r="248" spans="1:3" ht="21" customHeight="1">
      <c r="A248" s="1" t="s">
        <v>1828</v>
      </c>
    </row>
    <row r="249" spans="1:3">
      <c r="A249" s="3" t="s">
        <v>546</v>
      </c>
    </row>
    <row r="250" spans="1:3">
      <c r="A250" s="31" t="s">
        <v>1563</v>
      </c>
    </row>
    <row r="251" spans="1:3">
      <c r="A251" s="31" t="s">
        <v>1829</v>
      </c>
    </row>
    <row r="252" spans="1:3">
      <c r="A252" s="31" t="s">
        <v>1830</v>
      </c>
    </row>
    <row r="253" spans="1:3">
      <c r="A253" s="31" t="s">
        <v>1831</v>
      </c>
    </row>
    <row r="254" spans="1:3">
      <c r="A254" s="31" t="s">
        <v>1832</v>
      </c>
    </row>
    <row r="255" spans="1:3">
      <c r="A255" s="31" t="s">
        <v>1833</v>
      </c>
    </row>
    <row r="256" spans="1:3">
      <c r="A256" s="31" t="s">
        <v>1834</v>
      </c>
    </row>
    <row r="257" spans="1:6">
      <c r="A257" s="31" t="s">
        <v>1835</v>
      </c>
    </row>
    <row r="258" spans="1:6">
      <c r="A258" s="31" t="s">
        <v>1836</v>
      </c>
    </row>
    <row r="259" spans="1:6">
      <c r="A259" s="31" t="s">
        <v>1837</v>
      </c>
    </row>
    <row r="260" spans="1:6">
      <c r="A260" s="31" t="s">
        <v>1838</v>
      </c>
    </row>
    <row r="261" spans="1:6">
      <c r="A261" s="33" t="s">
        <v>553</v>
      </c>
      <c r="B261" s="33" t="s">
        <v>570</v>
      </c>
      <c r="C261" s="33" t="s">
        <v>570</v>
      </c>
      <c r="D261" s="33" t="s">
        <v>570</v>
      </c>
      <c r="E261" s="33" t="s">
        <v>570</v>
      </c>
    </row>
    <row r="262" spans="1:6">
      <c r="A262" s="33" t="s">
        <v>556</v>
      </c>
      <c r="B262" s="33" t="s">
        <v>1839</v>
      </c>
      <c r="C262" s="33" t="s">
        <v>1840</v>
      </c>
      <c r="D262" s="33" t="s">
        <v>1841</v>
      </c>
      <c r="E262" s="33" t="s">
        <v>1842</v>
      </c>
    </row>
    <row r="264" spans="1:6">
      <c r="B264" s="15" t="s">
        <v>1843</v>
      </c>
      <c r="C264" s="15" t="s">
        <v>1844</v>
      </c>
      <c r="D264" s="15" t="s">
        <v>1845</v>
      </c>
      <c r="E264" s="15" t="s">
        <v>1846</v>
      </c>
    </row>
    <row r="265" spans="1:6">
      <c r="A265" s="4" t="s">
        <v>185</v>
      </c>
      <c r="B265" s="42">
        <f>IF('Loads'!$B46&lt;0,0,MAX($B$246,$B12))</f>
        <v>0</v>
      </c>
      <c r="C265" s="10"/>
      <c r="D265" s="10"/>
      <c r="E265" s="34">
        <f>0+10*($B265*'Loads'!B345+$C265*'Loads'!C345+$D265*'Loads'!D345)</f>
        <v>0</v>
      </c>
      <c r="F265" s="17"/>
    </row>
    <row r="266" spans="1:6">
      <c r="A266" s="4" t="s">
        <v>186</v>
      </c>
      <c r="B266" s="42">
        <f>IF('Loads'!$B47&lt;0,0,MAX($B$246,$B13))</f>
        <v>0</v>
      </c>
      <c r="C266" s="42">
        <f>IF('Loads'!$B47&lt;0,0,MAX($B$246,$C13))</f>
        <v>0</v>
      </c>
      <c r="D266" s="10"/>
      <c r="E266" s="34">
        <f>0+10*($B266*'Loads'!B346+$C266*'Loads'!C346+$D266*'Loads'!D346)</f>
        <v>0</v>
      </c>
      <c r="F266" s="17"/>
    </row>
    <row r="267" spans="1:6">
      <c r="A267" s="4" t="s">
        <v>223</v>
      </c>
      <c r="B267" s="42">
        <f>IF('Loads'!$B48&lt;0,0,MAX($B$246,$B14))</f>
        <v>0</v>
      </c>
      <c r="C267" s="10"/>
      <c r="D267" s="10"/>
      <c r="E267" s="34">
        <f>0+10*($B267*'Loads'!B347+$C267*'Loads'!C347+$D267*'Loads'!D347)</f>
        <v>0</v>
      </c>
      <c r="F267" s="17"/>
    </row>
    <row r="268" spans="1:6">
      <c r="A268" s="4" t="s">
        <v>187</v>
      </c>
      <c r="B268" s="42">
        <f>IF('Loads'!$B49&lt;0,0,MAX($B$246,$B15))</f>
        <v>0</v>
      </c>
      <c r="C268" s="10"/>
      <c r="D268" s="10"/>
      <c r="E268" s="34">
        <f>0+10*($B268*'Loads'!B348+$C268*'Loads'!C348+$D268*'Loads'!D348)</f>
        <v>0</v>
      </c>
      <c r="F268" s="17"/>
    </row>
    <row r="269" spans="1:6">
      <c r="A269" s="4" t="s">
        <v>188</v>
      </c>
      <c r="B269" s="42">
        <f>IF('Loads'!$B50&lt;0,0,MAX($B$246,$B16))</f>
        <v>0</v>
      </c>
      <c r="C269" s="42">
        <f>IF('Loads'!$B50&lt;0,0,MAX($B$246,$C16))</f>
        <v>0</v>
      </c>
      <c r="D269" s="10"/>
      <c r="E269" s="34">
        <f>0+10*($B269*'Loads'!B349+$C269*'Loads'!C349+$D269*'Loads'!D349)</f>
        <v>0</v>
      </c>
      <c r="F269" s="17"/>
    </row>
    <row r="270" spans="1:6">
      <c r="A270" s="4" t="s">
        <v>224</v>
      </c>
      <c r="B270" s="42">
        <f>IF('Loads'!$B51&lt;0,0,MAX($B$246,$B17))</f>
        <v>0</v>
      </c>
      <c r="C270" s="10"/>
      <c r="D270" s="10"/>
      <c r="E270" s="34">
        <f>0+10*($B270*'Loads'!B350+$C270*'Loads'!C350+$D270*'Loads'!D350)</f>
        <v>0</v>
      </c>
      <c r="F270" s="17"/>
    </row>
    <row r="271" spans="1:6">
      <c r="A271" s="4" t="s">
        <v>189</v>
      </c>
      <c r="B271" s="42">
        <f>IF('Loads'!$B52&lt;0,0,MAX($B$246,$B18))</f>
        <v>0</v>
      </c>
      <c r="C271" s="42">
        <f>IF('Loads'!$B52&lt;0,0,MAX($B$246,$C18))</f>
        <v>0</v>
      </c>
      <c r="D271" s="10"/>
      <c r="E271" s="34">
        <f>0+10*($B271*'Loads'!B351+$C271*'Loads'!C351+$D271*'Loads'!D351)</f>
        <v>0</v>
      </c>
      <c r="F271" s="17"/>
    </row>
    <row r="272" spans="1:6">
      <c r="A272" s="4" t="s">
        <v>190</v>
      </c>
      <c r="B272" s="42">
        <f>IF('Loads'!$B53&lt;0,0,MAX($B$246,$B19))</f>
        <v>0</v>
      </c>
      <c r="C272" s="42">
        <f>IF('Loads'!$B53&lt;0,0,MAX($B$246,$C19))</f>
        <v>0</v>
      </c>
      <c r="D272" s="10"/>
      <c r="E272" s="34">
        <f>0+10*($B272*'Loads'!B352+$C272*'Loads'!C352+$D272*'Loads'!D352)</f>
        <v>0</v>
      </c>
      <c r="F272" s="17"/>
    </row>
    <row r="273" spans="1:6">
      <c r="A273" s="4" t="s">
        <v>210</v>
      </c>
      <c r="B273" s="42">
        <f>IF('Loads'!$B54&lt;0,0,MAX($B$246,$B20))</f>
        <v>0</v>
      </c>
      <c r="C273" s="42">
        <f>IF('Loads'!$B54&lt;0,0,MAX($B$246,$C20))</f>
        <v>0</v>
      </c>
      <c r="D273" s="10"/>
      <c r="E273" s="34">
        <f>0+10*($B273*'Loads'!B353+$C273*'Loads'!C353+$D273*'Loads'!D353)</f>
        <v>0</v>
      </c>
      <c r="F273" s="17"/>
    </row>
    <row r="274" spans="1:6">
      <c r="A274" s="4" t="s">
        <v>191</v>
      </c>
      <c r="B274" s="42">
        <f>IF('Loads'!$B55&lt;0,0,MAX($B$246,$B21))</f>
        <v>0</v>
      </c>
      <c r="C274" s="42">
        <f>IF('Loads'!$B55&lt;0,0,MAX($B$246,$C21))</f>
        <v>0</v>
      </c>
      <c r="D274" s="42">
        <f>IF('Loads'!$B55&lt;0,0,MAX($B$246,$D21))</f>
        <v>0</v>
      </c>
      <c r="E274" s="34">
        <f>0+10*($B274*'Loads'!B354+$C274*'Loads'!C354+$D274*'Loads'!D354)</f>
        <v>0</v>
      </c>
      <c r="F274" s="17"/>
    </row>
    <row r="275" spans="1:6">
      <c r="A275" s="4" t="s">
        <v>192</v>
      </c>
      <c r="B275" s="42">
        <f>IF('Loads'!$B56&lt;0,0,MAX($B$246,$B22))</f>
        <v>0</v>
      </c>
      <c r="C275" s="42">
        <f>IF('Loads'!$B56&lt;0,0,MAX($B$246,$C22))</f>
        <v>0</v>
      </c>
      <c r="D275" s="42">
        <f>IF('Loads'!$B56&lt;0,0,MAX($B$246,$D22))</f>
        <v>0</v>
      </c>
      <c r="E275" s="34">
        <f>0+10*($B275*'Loads'!B355+$C275*'Loads'!C355+$D275*'Loads'!D355)</f>
        <v>0</v>
      </c>
      <c r="F275" s="17"/>
    </row>
    <row r="276" spans="1:6">
      <c r="A276" s="4" t="s">
        <v>193</v>
      </c>
      <c r="B276" s="42">
        <f>IF('Loads'!$B57&lt;0,0,MAX($B$246,$B23))</f>
        <v>0</v>
      </c>
      <c r="C276" s="42">
        <f>IF('Loads'!$B57&lt;0,0,MAX($B$246,$C23))</f>
        <v>0</v>
      </c>
      <c r="D276" s="42">
        <f>IF('Loads'!$B57&lt;0,0,MAX($B$246,$D23))</f>
        <v>0</v>
      </c>
      <c r="E276" s="34">
        <f>0+10*($B276*'Loads'!B356+$C276*'Loads'!C356+$D276*'Loads'!D356)</f>
        <v>0</v>
      </c>
      <c r="F276" s="17"/>
    </row>
    <row r="277" spans="1:6">
      <c r="A277" s="4" t="s">
        <v>194</v>
      </c>
      <c r="B277" s="42">
        <f>IF('Loads'!$B58&lt;0,0,MAX($B$246,$B24))</f>
        <v>0</v>
      </c>
      <c r="C277" s="42">
        <f>IF('Loads'!$B58&lt;0,0,MAX($B$246,$C24))</f>
        <v>0</v>
      </c>
      <c r="D277" s="42">
        <f>IF('Loads'!$B58&lt;0,0,MAX($B$246,$D24))</f>
        <v>0</v>
      </c>
      <c r="E277" s="34">
        <f>0+10*($B277*'Loads'!B357+$C277*'Loads'!C357+$D277*'Loads'!D357)</f>
        <v>0</v>
      </c>
      <c r="F277" s="17"/>
    </row>
    <row r="278" spans="1:6">
      <c r="A278" s="4" t="s">
        <v>211</v>
      </c>
      <c r="B278" s="42">
        <f>IF('Loads'!$B59&lt;0,0,MAX($B$246,$B25))</f>
        <v>0</v>
      </c>
      <c r="C278" s="42">
        <f>IF('Loads'!$B59&lt;0,0,MAX($B$246,$C25))</f>
        <v>0</v>
      </c>
      <c r="D278" s="42">
        <f>IF('Loads'!$B59&lt;0,0,MAX($B$246,$D25))</f>
        <v>0</v>
      </c>
      <c r="E278" s="34">
        <f>0+10*($B278*'Loads'!B358+$C278*'Loads'!C358+$D278*'Loads'!D358)</f>
        <v>0</v>
      </c>
      <c r="F278" s="17"/>
    </row>
    <row r="279" spans="1:6">
      <c r="A279" s="4" t="s">
        <v>225</v>
      </c>
      <c r="B279" s="42">
        <f>IF('Loads'!$B60&lt;0,0,MAX($B$246,$B26))</f>
        <v>0</v>
      </c>
      <c r="C279" s="10"/>
      <c r="D279" s="10"/>
      <c r="E279" s="34">
        <f>0+10*($B279*'Loads'!B359+$C279*'Loads'!C359+$D279*'Loads'!D359)</f>
        <v>0</v>
      </c>
      <c r="F279" s="17"/>
    </row>
    <row r="280" spans="1:6">
      <c r="A280" s="4" t="s">
        <v>226</v>
      </c>
      <c r="B280" s="42">
        <f>IF('Loads'!$B61&lt;0,0,MAX($B$246,$B27))</f>
        <v>0</v>
      </c>
      <c r="C280" s="10"/>
      <c r="D280" s="10"/>
      <c r="E280" s="34">
        <f>0+10*($B280*'Loads'!B360+$C280*'Loads'!C360+$D280*'Loads'!D360)</f>
        <v>0</v>
      </c>
      <c r="F280" s="17"/>
    </row>
    <row r="281" spans="1:6">
      <c r="A281" s="4" t="s">
        <v>227</v>
      </c>
      <c r="B281" s="42">
        <f>IF('Loads'!$B62&lt;0,0,MAX($B$246,$B28))</f>
        <v>0</v>
      </c>
      <c r="C281" s="10"/>
      <c r="D281" s="10"/>
      <c r="E281" s="34">
        <f>0+10*($B281*'Loads'!B361+$C281*'Loads'!C361+$D281*'Loads'!D361)</f>
        <v>0</v>
      </c>
      <c r="F281" s="17"/>
    </row>
    <row r="282" spans="1:6">
      <c r="A282" s="4" t="s">
        <v>228</v>
      </c>
      <c r="B282" s="42">
        <f>IF('Loads'!$B63&lt;0,0,MAX($B$246,$B29))</f>
        <v>0</v>
      </c>
      <c r="C282" s="10"/>
      <c r="D282" s="10"/>
      <c r="E282" s="34">
        <f>0+10*($B282*'Loads'!B362+$C282*'Loads'!C362+$D282*'Loads'!D362)</f>
        <v>0</v>
      </c>
      <c r="F282" s="17"/>
    </row>
    <row r="283" spans="1:6">
      <c r="A283" s="4" t="s">
        <v>229</v>
      </c>
      <c r="B283" s="42">
        <f>IF('Loads'!$B64&lt;0,0,MAX($B$246,$B30))</f>
        <v>0</v>
      </c>
      <c r="C283" s="42">
        <f>IF('Loads'!$B64&lt;0,0,MAX($B$246,$C30))</f>
        <v>0</v>
      </c>
      <c r="D283" s="42">
        <f>IF('Loads'!$B64&lt;0,0,MAX($B$246,$D30))</f>
        <v>0</v>
      </c>
      <c r="E283" s="34">
        <f>0+10*($B283*'Loads'!B363+$C283*'Loads'!C363+$D283*'Loads'!D363)</f>
        <v>0</v>
      </c>
      <c r="F283" s="17"/>
    </row>
    <row r="284" spans="1:6">
      <c r="A284" s="4" t="s">
        <v>195</v>
      </c>
      <c r="B284" s="42">
        <f>IF('Loads'!$B65&lt;0,0,MAX($B$246,$B31))</f>
        <v>0</v>
      </c>
      <c r="C284" s="10"/>
      <c r="D284" s="10"/>
      <c r="E284" s="34">
        <f>0+10*($B284*'Loads'!B364+$C284*'Loads'!C364+$D284*'Loads'!D364)</f>
        <v>0</v>
      </c>
      <c r="F284" s="17"/>
    </row>
    <row r="285" spans="1:6">
      <c r="A285" s="4" t="s">
        <v>196</v>
      </c>
      <c r="B285" s="42">
        <f>IF('Loads'!$B66&lt;0,0,MAX($B$246,$B32))</f>
        <v>0</v>
      </c>
      <c r="C285" s="10"/>
      <c r="D285" s="10"/>
      <c r="E285" s="34">
        <f>0+10*($B285*'Loads'!B365+$C285*'Loads'!C365+$D285*'Loads'!D365)</f>
        <v>0</v>
      </c>
      <c r="F285" s="17"/>
    </row>
    <row r="286" spans="1:6">
      <c r="A286" s="4" t="s">
        <v>197</v>
      </c>
      <c r="B286" s="42">
        <f>IF('Loads'!$B67&lt;0,0,MAX($B$246,$B33))</f>
        <v>0</v>
      </c>
      <c r="C286" s="10"/>
      <c r="D286" s="10"/>
      <c r="E286" s="34">
        <f>0+10*($B286*'Loads'!B366+$C286*'Loads'!C366+$D286*'Loads'!D366)</f>
        <v>0</v>
      </c>
      <c r="F286" s="17"/>
    </row>
    <row r="287" spans="1:6">
      <c r="A287" s="4" t="s">
        <v>198</v>
      </c>
      <c r="B287" s="42">
        <f>IF('Loads'!$B68&lt;0,0,MAX($B$246,$B34))</f>
        <v>0</v>
      </c>
      <c r="C287" s="10"/>
      <c r="D287" s="10"/>
      <c r="E287" s="34">
        <f>0+10*($B287*'Loads'!B367+$C287*'Loads'!C367+$D287*'Loads'!D367)</f>
        <v>0</v>
      </c>
      <c r="F287" s="17"/>
    </row>
    <row r="288" spans="1:6">
      <c r="A288" s="4" t="s">
        <v>199</v>
      </c>
      <c r="B288" s="42">
        <f>IF('Loads'!$B69&lt;0,0,MAX($B$246,$B35))</f>
        <v>0</v>
      </c>
      <c r="C288" s="42">
        <f>IF('Loads'!$B69&lt;0,0,MAX($B$246,$C35))</f>
        <v>0</v>
      </c>
      <c r="D288" s="42">
        <f>IF('Loads'!$B69&lt;0,0,MAX($B$246,$D35))</f>
        <v>0</v>
      </c>
      <c r="E288" s="34">
        <f>0+10*($B288*'Loads'!B368+$C288*'Loads'!C368+$D288*'Loads'!D368)</f>
        <v>0</v>
      </c>
      <c r="F288" s="17"/>
    </row>
    <row r="289" spans="1:6">
      <c r="A289" s="4" t="s">
        <v>200</v>
      </c>
      <c r="B289" s="42">
        <f>IF('Loads'!$B70&lt;0,0,MAX($B$246,$B36))</f>
        <v>0</v>
      </c>
      <c r="C289" s="42">
        <f>IF('Loads'!$B70&lt;0,0,MAX($B$246,$C36))</f>
        <v>0</v>
      </c>
      <c r="D289" s="42">
        <f>IF('Loads'!$B70&lt;0,0,MAX($B$246,$D36))</f>
        <v>0</v>
      </c>
      <c r="E289" s="34">
        <f>0+10*($B289*'Loads'!B369+$C289*'Loads'!C369+$D289*'Loads'!D369)</f>
        <v>0</v>
      </c>
      <c r="F289" s="17"/>
    </row>
    <row r="290" spans="1:6">
      <c r="A290" s="4" t="s">
        <v>201</v>
      </c>
      <c r="B290" s="42">
        <f>IF('Loads'!$B71&lt;0,0,MAX($B$246,$B37))</f>
        <v>0</v>
      </c>
      <c r="C290" s="10"/>
      <c r="D290" s="10"/>
      <c r="E290" s="34">
        <f>0+10*($B290*'Loads'!B370+$C290*'Loads'!C370+$D290*'Loads'!D370)</f>
        <v>0</v>
      </c>
      <c r="F290" s="17"/>
    </row>
    <row r="291" spans="1:6">
      <c r="A291" s="4" t="s">
        <v>202</v>
      </c>
      <c r="B291" s="42">
        <f>IF('Loads'!$B72&lt;0,0,MAX($B$246,$B38))</f>
        <v>0</v>
      </c>
      <c r="C291" s="10"/>
      <c r="D291" s="10"/>
      <c r="E291" s="34">
        <f>0+10*($B291*'Loads'!B371+$C291*'Loads'!C371+$D291*'Loads'!D371)</f>
        <v>0</v>
      </c>
      <c r="F291" s="17"/>
    </row>
    <row r="292" spans="1:6">
      <c r="A292" s="4" t="s">
        <v>203</v>
      </c>
      <c r="B292" s="42">
        <f>IF('Loads'!$B73&lt;0,0,MAX($B$246,$B39))</f>
        <v>0</v>
      </c>
      <c r="C292" s="42">
        <f>IF('Loads'!$B73&lt;0,0,MAX($B$246,$C39))</f>
        <v>0</v>
      </c>
      <c r="D292" s="42">
        <f>IF('Loads'!$B73&lt;0,0,MAX($B$246,$D39))</f>
        <v>0</v>
      </c>
      <c r="E292" s="34">
        <f>0+10*($B292*'Loads'!B372+$C292*'Loads'!C372+$D292*'Loads'!D372)</f>
        <v>0</v>
      </c>
      <c r="F292" s="17"/>
    </row>
    <row r="293" spans="1:6">
      <c r="A293" s="4" t="s">
        <v>204</v>
      </c>
      <c r="B293" s="42">
        <f>IF('Loads'!$B74&lt;0,0,MAX($B$246,$B40))</f>
        <v>0</v>
      </c>
      <c r="C293" s="42">
        <f>IF('Loads'!$B74&lt;0,0,MAX($B$246,$C40))</f>
        <v>0</v>
      </c>
      <c r="D293" s="42">
        <f>IF('Loads'!$B74&lt;0,0,MAX($B$246,$D40))</f>
        <v>0</v>
      </c>
      <c r="E293" s="34">
        <f>0+10*($B293*'Loads'!B373+$C293*'Loads'!C373+$D293*'Loads'!D373)</f>
        <v>0</v>
      </c>
      <c r="F293" s="17"/>
    </row>
    <row r="294" spans="1:6">
      <c r="A294" s="4" t="s">
        <v>212</v>
      </c>
      <c r="B294" s="42">
        <f>IF('Loads'!$B75&lt;0,0,MAX($B$246,$B41))</f>
        <v>0</v>
      </c>
      <c r="C294" s="10"/>
      <c r="D294" s="10"/>
      <c r="E294" s="34">
        <f>0+10*($B294*'Loads'!B374+$C294*'Loads'!C374+$D294*'Loads'!D374)</f>
        <v>0</v>
      </c>
      <c r="F294" s="17"/>
    </row>
    <row r="295" spans="1:6">
      <c r="A295" s="4" t="s">
        <v>213</v>
      </c>
      <c r="B295" s="42">
        <f>IF('Loads'!$B76&lt;0,0,MAX($B$246,$B42))</f>
        <v>0</v>
      </c>
      <c r="C295" s="10"/>
      <c r="D295" s="10"/>
      <c r="E295" s="34">
        <f>0+10*($B295*'Loads'!B375+$C295*'Loads'!C375+$D295*'Loads'!D375)</f>
        <v>0</v>
      </c>
      <c r="F295" s="17"/>
    </row>
    <row r="296" spans="1:6">
      <c r="A296" s="4" t="s">
        <v>214</v>
      </c>
      <c r="B296" s="42">
        <f>IF('Loads'!$B77&lt;0,0,MAX($B$246,$B43))</f>
        <v>0</v>
      </c>
      <c r="C296" s="42">
        <f>IF('Loads'!$B77&lt;0,0,MAX($B$246,$C43))</f>
        <v>0</v>
      </c>
      <c r="D296" s="42">
        <f>IF('Loads'!$B77&lt;0,0,MAX($B$246,$D43))</f>
        <v>0</v>
      </c>
      <c r="E296" s="34">
        <f>0+10*($B296*'Loads'!B376+$C296*'Loads'!C376+$D296*'Loads'!D376)</f>
        <v>0</v>
      </c>
      <c r="F296" s="17"/>
    </row>
    <row r="297" spans="1:6">
      <c r="A297" s="4" t="s">
        <v>215</v>
      </c>
      <c r="B297" s="42">
        <f>IF('Loads'!$B78&lt;0,0,MAX($B$246,$B44))</f>
        <v>0</v>
      </c>
      <c r="C297" s="42">
        <f>IF('Loads'!$B78&lt;0,0,MAX($B$246,$C44))</f>
        <v>0</v>
      </c>
      <c r="D297" s="42">
        <f>IF('Loads'!$B78&lt;0,0,MAX($B$246,$D44))</f>
        <v>0</v>
      </c>
      <c r="E297" s="34">
        <f>0+10*($B297*'Loads'!B377+$C297*'Loads'!C377+$D297*'Loads'!D377)</f>
        <v>0</v>
      </c>
      <c r="F297" s="17"/>
    </row>
  </sheetData>
  <sheetProtection sheet="1" objects="1" scenarios="1"/>
  <hyperlinks>
    <hyperlink ref="A5" location="'Aggreg'!B314" display="x1 = 3508. Unit rate 1 p/kWh (total) (in Summary of charges before revenue matching)"/>
    <hyperlink ref="A6" location="'Aggreg'!C314" display="x2 = 3508. Unit rate 2 p/kWh (total) (in Summary of charges before revenue matching)"/>
    <hyperlink ref="A7" location="'Aggreg'!D314" display="x3 = 3508. Unit rate 3 p/kWh (total) (in Summary of charges before revenue matching)"/>
    <hyperlink ref="A48" location="'Loads'!B45" display="x1 = 2502. Load coefficient"/>
    <hyperlink ref="A49" location="'Loads'!B344" display="x2 = 2506. Rate 1 units (MWh) (in Equivalent volume for each end user)"/>
    <hyperlink ref="A50" location="'Loads'!C344" display="x3 = 2506. Rate 2 units (MWh) (in Equivalent volume for each end user)"/>
    <hyperlink ref="A51" location="'Loads'!D344" display="x4 = 2506. Rate 3 units (MWh) (in Equivalent volume for each end user)"/>
    <hyperlink ref="A92" location="'Revenue'!C76" display="x1 = 3603. Revenue shortfall (surplus) £ (in Revenue surplus or shortfall)"/>
    <hyperlink ref="A93" location="'Adder'!B55" display="x2 = 3702. Effect through Unit rate 1 p/kWh (in Marginal revenue effect of adder)"/>
    <hyperlink ref="A94" location="'Adder'!C55" display="x3 = 3702. Effect through Unit rate 2 p/kWh (in Marginal revenue effect of adder)"/>
    <hyperlink ref="A95" location="'Adder'!D55" display="x4 = 3702. Effect through Unit rate 3 p/kWh (in Marginal revenue effect of adder)"/>
    <hyperlink ref="A103" location="'Adder'!B98" display="x1 = 3703. Constraint-free solution"/>
    <hyperlink ref="A104" location="'Adder'!B11" display="x2 = 3701. Adder threshold for Unit rate 1 p/kWh (in Adder value at which the minimum is breached)"/>
    <hyperlink ref="A105" location="'Adder'!C11" display="x3 = 3701. Adder threshold for Unit rate 2 p/kWh (in Adder value at which the minimum is breached)"/>
    <hyperlink ref="A106" location="'Adder'!D11" display="x4 = 3701. Adder threshold for Unit rate 3 p/kWh (in Adder value at which the minimum is breached)"/>
    <hyperlink ref="A114" location="'Adder'!B109" display="x1 = 3704. Starting point"/>
    <hyperlink ref="A115" location="'Adder'!B11" display="x2 = 3701. Adder threshold for Unit rate 1 p/kWh (in Adder value at which the minimum is breached)"/>
    <hyperlink ref="A116" location="'Adder'!C11" display="x3 = 3701. Adder threshold for Unit rate 2 p/kWh (in Adder value at which the minimum is breached)"/>
    <hyperlink ref="A117" location="'Adder'!D11" display="x4 = 3701. Adder threshold for Unit rate 3 p/kWh (in Adder value at which the minimum is breached)"/>
    <hyperlink ref="A118" location="'Adder'!B55" display="x5 = 3702. Effect through Unit rate 1 p/kWh (in Marginal revenue effect of adder)"/>
    <hyperlink ref="A119" location="'Adder'!C55" display="x6 = 3702. Effect through Unit rate 2 p/kWh (in Marginal revenue effect of adder)"/>
    <hyperlink ref="A120" location="'Adder'!D55" display="x7 = 3702. Effect through Unit rate 3 p/kWh (in Marginal revenue effect of adder)"/>
    <hyperlink ref="A121" location="'Adder'!B138" display="x8 = Location (in Solve for General adder rate (p/kWh))"/>
    <hyperlink ref="A122" location="'Adder'!C138" display="x9 = Kink (in Solve for General adder rate (p/kWh))"/>
    <hyperlink ref="A123" location="'Adder'!F138" display="x10 = Ranking before tie break (in Solve for General adder rate (p/kWh))"/>
    <hyperlink ref="A124" location="'Adder'!G138" display="x11 = Counter (in Solve for General adder rate (p/kWh))"/>
    <hyperlink ref="A125" location="'Adder'!H138" display="x12 = Tie breaker (in Solve for General adder rate (p/kWh))"/>
    <hyperlink ref="A126" location="'Adder'!I138" display="x13 = Ranking (in Solve for General adder rate (p/kWh))"/>
    <hyperlink ref="A127" location="'Adder'!J138" display="x14 = Kink reordering (in Solve for General adder rate (p/kWh))"/>
    <hyperlink ref="A128" location="'Adder'!D138" display="x15 = Starting slope contributions (in Solve for General adder rate (p/kWh))"/>
    <hyperlink ref="A129" location="'Adder'!L138" display="x16 = New slope (in Solve for General adder rate (p/kWh))"/>
    <hyperlink ref="A130" location="'Adder'!K138" display="x17 = Location (ordered) (in Solve for General adder rate (p/kWh))"/>
    <hyperlink ref="A131" location="'Adder'!E138" display="x18 = Starting values (in Solve for General adder rate (p/kWh))"/>
    <hyperlink ref="A132" location="'Revenue'!C76" display="x19 = 3603. Revenue shortfall (surplus) £ (in Revenue surplus or shortfall)"/>
    <hyperlink ref="A133" location="'Adder'!B98" display="x20 = 3703. Constraint-free solution"/>
    <hyperlink ref="A134" location="'Adder'!M138" display="x21 = Value (in Solve for General adder rate (p/kWh))"/>
    <hyperlink ref="A242" location="'Adder'!N138" display="x1 = 3705. Root (in Solve for General adder rate (p/kWh))"/>
    <hyperlink ref="A250" location="'Loads'!B45" display="x1 = 2502. Load coefficient"/>
    <hyperlink ref="A251" location="'Adder'!B245" display="x2 = 3706. General adder rate (p/kWh)"/>
    <hyperlink ref="A252" location="'Adder'!B11" display="x3 = 3701. Adder threshold for Unit rate 1 p/kWh (in Adder value at which the minimum is breached)"/>
    <hyperlink ref="A253" location="'Adder'!C11" display="x4 = 3701. Adder threshold for Unit rate 2 p/kWh (in Adder value at which the minimum is breached)"/>
    <hyperlink ref="A254" location="'Adder'!D11" display="x5 = 3701. Adder threshold for Unit rate 3 p/kWh (in Adder value at which the minimum is breached)"/>
    <hyperlink ref="A255" location="'Adder'!B264" display="x6 = Adder on Unit rate 1 p/kWh (in Adder)"/>
    <hyperlink ref="A256" location="'Loads'!B344" display="x7 = 2506. Rate 1 units (MWh) (in Equivalent volume for each end user)"/>
    <hyperlink ref="A257" location="'Adder'!C264" display="x8 = Adder on Unit rate 2 p/kWh (in Adder)"/>
    <hyperlink ref="A258" location="'Loads'!C344" display="x9 = 2506. Rate 2 units (MWh) (in Equivalent volume for each end user)"/>
    <hyperlink ref="A259" location="'Adder'!D264" display="x10 = Adder on Unit rate 3 p/kWh (in Adder)"/>
    <hyperlink ref="A260" location="'Loads'!D344" display="x11 = 2506. Rate 3 units (MWh) (in Equivalent volume for each end user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39"/>
  <sheetViews>
    <sheetView showGridLines="0" workbookViewId="0"/>
  </sheetViews>
  <sheetFormatPr defaultRowHeight="15"/>
  <cols>
    <col min="1" max="1" width="48.7109375" customWidth="1"/>
    <col min="2" max="251" width="16.7109375" customWidth="1"/>
  </cols>
  <sheetData>
    <row r="1" spans="1:24" ht="21" customHeight="1">
      <c r="A1" s="1">
        <f>"Model G calculations for "&amp;'Input'!B7&amp;" in "&amp;'Input'!C7&amp;" ("&amp;'Input'!D7&amp;")"</f>
        <v>0</v>
      </c>
    </row>
    <row r="3" spans="1:24" ht="21" customHeight="1">
      <c r="A3" s="1" t="s">
        <v>1847</v>
      </c>
    </row>
    <row r="5" spans="1:24">
      <c r="B5" s="15" t="s">
        <v>153</v>
      </c>
      <c r="C5" s="15" t="s">
        <v>330</v>
      </c>
      <c r="D5" s="15" t="s">
        <v>331</v>
      </c>
      <c r="E5" s="15" t="s">
        <v>332</v>
      </c>
      <c r="F5" s="15" t="s">
        <v>333</v>
      </c>
      <c r="G5" s="15" t="s">
        <v>334</v>
      </c>
      <c r="H5" s="15" t="s">
        <v>335</v>
      </c>
      <c r="I5" s="15" t="s">
        <v>336</v>
      </c>
      <c r="J5" s="15" t="s">
        <v>337</v>
      </c>
      <c r="K5" s="15" t="s">
        <v>978</v>
      </c>
      <c r="L5" s="15" t="s">
        <v>990</v>
      </c>
      <c r="M5" s="15" t="s">
        <v>318</v>
      </c>
      <c r="N5" s="15" t="s">
        <v>1395</v>
      </c>
      <c r="O5" s="15" t="s">
        <v>1396</v>
      </c>
      <c r="P5" s="15" t="s">
        <v>1397</v>
      </c>
      <c r="Q5" s="15" t="s">
        <v>1398</v>
      </c>
      <c r="R5" s="15" t="s">
        <v>1399</v>
      </c>
      <c r="S5" s="15" t="s">
        <v>1400</v>
      </c>
      <c r="T5" s="15" t="s">
        <v>1401</v>
      </c>
      <c r="U5" s="15" t="s">
        <v>1402</v>
      </c>
      <c r="V5" s="15" t="s">
        <v>1403</v>
      </c>
      <c r="W5" s="15" t="s">
        <v>1404</v>
      </c>
    </row>
    <row r="6" spans="1:24">
      <c r="A6" s="4" t="s">
        <v>1848</v>
      </c>
      <c r="B6" s="27">
        <v>0</v>
      </c>
      <c r="C6" s="27">
        <v>1</v>
      </c>
      <c r="D6" s="27">
        <v>1</v>
      </c>
      <c r="E6" s="27">
        <v>1</v>
      </c>
      <c r="F6" s="27">
        <v>1</v>
      </c>
      <c r="G6" s="27">
        <v>1</v>
      </c>
      <c r="H6" s="27">
        <v>1</v>
      </c>
      <c r="I6" s="27">
        <v>1</v>
      </c>
      <c r="J6" s="27">
        <v>1</v>
      </c>
      <c r="K6" s="27">
        <v>1</v>
      </c>
      <c r="L6" s="27">
        <v>1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>
        <v>0</v>
      </c>
      <c r="S6" s="27">
        <v>0</v>
      </c>
      <c r="T6" s="27">
        <v>0</v>
      </c>
      <c r="U6" s="27">
        <v>0</v>
      </c>
      <c r="V6" s="27">
        <v>0</v>
      </c>
      <c r="W6" s="27">
        <v>0</v>
      </c>
      <c r="X6" s="17"/>
    </row>
    <row r="8" spans="1:24" ht="21" customHeight="1">
      <c r="A8" s="1" t="s">
        <v>1849</v>
      </c>
    </row>
    <row r="9" spans="1:24">
      <c r="A9" s="3" t="s">
        <v>546</v>
      </c>
    </row>
    <row r="10" spans="1:24">
      <c r="A10" s="31" t="s">
        <v>1608</v>
      </c>
    </row>
    <row r="11" spans="1:24">
      <c r="A11" s="31" t="s">
        <v>1850</v>
      </c>
    </row>
    <row r="12" spans="1:24">
      <c r="A12" s="31" t="s">
        <v>1851</v>
      </c>
    </row>
    <row r="13" spans="1:24">
      <c r="A13" s="31" t="s">
        <v>1852</v>
      </c>
    </row>
    <row r="14" spans="1:24">
      <c r="A14" s="31" t="s">
        <v>1853</v>
      </c>
    </row>
    <row r="15" spans="1:24">
      <c r="A15" s="31" t="s">
        <v>1854</v>
      </c>
    </row>
    <row r="16" spans="1:24">
      <c r="A16" s="31" t="s">
        <v>1855</v>
      </c>
    </row>
    <row r="17" spans="1:9">
      <c r="A17" s="31" t="s">
        <v>1856</v>
      </c>
    </row>
    <row r="18" spans="1:9">
      <c r="A18" s="33" t="s">
        <v>553</v>
      </c>
      <c r="B18" s="33" t="s">
        <v>879</v>
      </c>
      <c r="C18" s="33" t="s">
        <v>879</v>
      </c>
      <c r="D18" s="33" t="s">
        <v>879</v>
      </c>
      <c r="E18" s="33" t="s">
        <v>879</v>
      </c>
      <c r="F18" s="33" t="s">
        <v>879</v>
      </c>
      <c r="G18" s="33" t="s">
        <v>879</v>
      </c>
      <c r="H18" s="33" t="s">
        <v>879</v>
      </c>
    </row>
    <row r="19" spans="1:9">
      <c r="A19" s="33" t="s">
        <v>556</v>
      </c>
      <c r="B19" s="33" t="s">
        <v>880</v>
      </c>
      <c r="C19" s="33" t="s">
        <v>1857</v>
      </c>
      <c r="D19" s="33" t="s">
        <v>1858</v>
      </c>
      <c r="E19" s="33" t="s">
        <v>1859</v>
      </c>
      <c r="F19" s="33" t="s">
        <v>1860</v>
      </c>
      <c r="G19" s="33" t="s">
        <v>1861</v>
      </c>
      <c r="H19" s="33" t="s">
        <v>1862</v>
      </c>
    </row>
    <row r="21" spans="1:9">
      <c r="B21" s="15" t="s">
        <v>1863</v>
      </c>
      <c r="C21" s="15" t="s">
        <v>1864</v>
      </c>
      <c r="D21" s="15" t="s">
        <v>1865</v>
      </c>
      <c r="E21" s="15" t="s">
        <v>1866</v>
      </c>
      <c r="F21" s="15" t="s">
        <v>1867</v>
      </c>
      <c r="G21" s="15" t="s">
        <v>1868</v>
      </c>
      <c r="H21" s="15" t="s">
        <v>1869</v>
      </c>
    </row>
    <row r="22" spans="1:9">
      <c r="A22" s="4" t="s">
        <v>185</v>
      </c>
      <c r="B22" s="42">
        <f>SUMPRODUCT('Aggreg'!$B15:$W15,$B$6:$W$6)</f>
        <v>0</v>
      </c>
      <c r="C22" s="42">
        <f>SUMPRODUCT('Aggreg'!$B59:$W59,$B$6:$W$6)</f>
        <v>0</v>
      </c>
      <c r="D22" s="42">
        <f>SUMPRODUCT('Aggreg'!$B103:$W103,$B$6:$W$6)</f>
        <v>0</v>
      </c>
      <c r="E22" s="42">
        <f>SUMPRODUCT('Aggreg'!$B147:$W147,$B$6:$W$6)</f>
        <v>0</v>
      </c>
      <c r="F22" s="42">
        <f>SUMPRODUCT('Aggreg'!$B187:$W187,$B$6:$W$6)</f>
        <v>0</v>
      </c>
      <c r="G22" s="42">
        <f>SUMPRODUCT('Aggreg'!$B227:$W227,$B$6:$W$6)</f>
        <v>0</v>
      </c>
      <c r="H22" s="42">
        <f>SUMPRODUCT('Aggreg'!$B268:$W268,$B$6:$W$6)</f>
        <v>0</v>
      </c>
      <c r="I22" s="17"/>
    </row>
    <row r="23" spans="1:9">
      <c r="A23" s="4" t="s">
        <v>186</v>
      </c>
      <c r="B23" s="42">
        <f>SUMPRODUCT('Aggreg'!$B16:$W16,$B$6:$W$6)</f>
        <v>0</v>
      </c>
      <c r="C23" s="42">
        <f>SUMPRODUCT('Aggreg'!$B60:$W60,$B$6:$W$6)</f>
        <v>0</v>
      </c>
      <c r="D23" s="42">
        <f>SUMPRODUCT('Aggreg'!$B104:$W104,$B$6:$W$6)</f>
        <v>0</v>
      </c>
      <c r="E23" s="42">
        <f>SUMPRODUCT('Aggreg'!$B148:$W148,$B$6:$W$6)</f>
        <v>0</v>
      </c>
      <c r="F23" s="42">
        <f>SUMPRODUCT('Aggreg'!$B188:$W188,$B$6:$W$6)</f>
        <v>0</v>
      </c>
      <c r="G23" s="42">
        <f>SUMPRODUCT('Aggreg'!$B228:$W228,$B$6:$W$6)</f>
        <v>0</v>
      </c>
      <c r="H23" s="42">
        <f>SUMPRODUCT('Aggreg'!$B269:$W269,$B$6:$W$6)</f>
        <v>0</v>
      </c>
      <c r="I23" s="17"/>
    </row>
    <row r="24" spans="1:9">
      <c r="A24" s="4" t="s">
        <v>223</v>
      </c>
      <c r="B24" s="42">
        <f>SUMPRODUCT('Aggreg'!$B17:$W17,$B$6:$W$6)</f>
        <v>0</v>
      </c>
      <c r="C24" s="42">
        <f>SUMPRODUCT('Aggreg'!$B61:$W61,$B$6:$W$6)</f>
        <v>0</v>
      </c>
      <c r="D24" s="42">
        <f>SUMPRODUCT('Aggreg'!$B105:$W105,$B$6:$W$6)</f>
        <v>0</v>
      </c>
      <c r="E24" s="42">
        <f>SUMPRODUCT('Aggreg'!$B149:$W149,$B$6:$W$6)</f>
        <v>0</v>
      </c>
      <c r="F24" s="42">
        <f>SUMPRODUCT('Aggreg'!$B189:$W189,$B$6:$W$6)</f>
        <v>0</v>
      </c>
      <c r="G24" s="42">
        <f>SUMPRODUCT('Aggreg'!$B229:$W229,$B$6:$W$6)</f>
        <v>0</v>
      </c>
      <c r="H24" s="42">
        <f>SUMPRODUCT('Aggreg'!$B270:$W270,$B$6:$W$6)</f>
        <v>0</v>
      </c>
      <c r="I24" s="17"/>
    </row>
    <row r="25" spans="1:9">
      <c r="A25" s="4" t="s">
        <v>187</v>
      </c>
      <c r="B25" s="42">
        <f>SUMPRODUCT('Aggreg'!$B18:$W18,$B$6:$W$6)</f>
        <v>0</v>
      </c>
      <c r="C25" s="42">
        <f>SUMPRODUCT('Aggreg'!$B62:$W62,$B$6:$W$6)</f>
        <v>0</v>
      </c>
      <c r="D25" s="42">
        <f>SUMPRODUCT('Aggreg'!$B106:$W106,$B$6:$W$6)</f>
        <v>0</v>
      </c>
      <c r="E25" s="42">
        <f>SUMPRODUCT('Aggreg'!$B150:$W150,$B$6:$W$6)</f>
        <v>0</v>
      </c>
      <c r="F25" s="42">
        <f>SUMPRODUCT('Aggreg'!$B190:$W190,$B$6:$W$6)</f>
        <v>0</v>
      </c>
      <c r="G25" s="42">
        <f>SUMPRODUCT('Aggreg'!$B230:$W230,$B$6:$W$6)</f>
        <v>0</v>
      </c>
      <c r="H25" s="42">
        <f>SUMPRODUCT('Aggreg'!$B271:$W271,$B$6:$W$6)</f>
        <v>0</v>
      </c>
      <c r="I25" s="17"/>
    </row>
    <row r="26" spans="1:9">
      <c r="A26" s="4" t="s">
        <v>188</v>
      </c>
      <c r="B26" s="42">
        <f>SUMPRODUCT('Aggreg'!$B19:$W19,$B$6:$W$6)</f>
        <v>0</v>
      </c>
      <c r="C26" s="42">
        <f>SUMPRODUCT('Aggreg'!$B63:$W63,$B$6:$W$6)</f>
        <v>0</v>
      </c>
      <c r="D26" s="42">
        <f>SUMPRODUCT('Aggreg'!$B107:$W107,$B$6:$W$6)</f>
        <v>0</v>
      </c>
      <c r="E26" s="42">
        <f>SUMPRODUCT('Aggreg'!$B151:$W151,$B$6:$W$6)</f>
        <v>0</v>
      </c>
      <c r="F26" s="42">
        <f>SUMPRODUCT('Aggreg'!$B191:$W191,$B$6:$W$6)</f>
        <v>0</v>
      </c>
      <c r="G26" s="42">
        <f>SUMPRODUCT('Aggreg'!$B231:$W231,$B$6:$W$6)</f>
        <v>0</v>
      </c>
      <c r="H26" s="42">
        <f>SUMPRODUCT('Aggreg'!$B272:$W272,$B$6:$W$6)</f>
        <v>0</v>
      </c>
      <c r="I26" s="17"/>
    </row>
    <row r="27" spans="1:9">
      <c r="A27" s="4" t="s">
        <v>224</v>
      </c>
      <c r="B27" s="42">
        <f>SUMPRODUCT('Aggreg'!$B20:$W20,$B$6:$W$6)</f>
        <v>0</v>
      </c>
      <c r="C27" s="42">
        <f>SUMPRODUCT('Aggreg'!$B64:$W64,$B$6:$W$6)</f>
        <v>0</v>
      </c>
      <c r="D27" s="42">
        <f>SUMPRODUCT('Aggreg'!$B108:$W108,$B$6:$W$6)</f>
        <v>0</v>
      </c>
      <c r="E27" s="42">
        <f>SUMPRODUCT('Aggreg'!$B152:$W152,$B$6:$W$6)</f>
        <v>0</v>
      </c>
      <c r="F27" s="42">
        <f>SUMPRODUCT('Aggreg'!$B192:$W192,$B$6:$W$6)</f>
        <v>0</v>
      </c>
      <c r="G27" s="42">
        <f>SUMPRODUCT('Aggreg'!$B232:$W232,$B$6:$W$6)</f>
        <v>0</v>
      </c>
      <c r="H27" s="42">
        <f>SUMPRODUCT('Aggreg'!$B273:$W273,$B$6:$W$6)</f>
        <v>0</v>
      </c>
      <c r="I27" s="17"/>
    </row>
    <row r="28" spans="1:9">
      <c r="A28" s="4" t="s">
        <v>189</v>
      </c>
      <c r="B28" s="42">
        <f>SUMPRODUCT('Aggreg'!$B21:$W21,$B$6:$W$6)</f>
        <v>0</v>
      </c>
      <c r="C28" s="42">
        <f>SUMPRODUCT('Aggreg'!$B65:$W65,$B$6:$W$6)</f>
        <v>0</v>
      </c>
      <c r="D28" s="42">
        <f>SUMPRODUCT('Aggreg'!$B109:$W109,$B$6:$W$6)</f>
        <v>0</v>
      </c>
      <c r="E28" s="42">
        <f>SUMPRODUCT('Aggreg'!$B153:$W153,$B$6:$W$6)</f>
        <v>0</v>
      </c>
      <c r="F28" s="42">
        <f>SUMPRODUCT('Aggreg'!$B193:$W193,$B$6:$W$6)</f>
        <v>0</v>
      </c>
      <c r="G28" s="42">
        <f>SUMPRODUCT('Aggreg'!$B233:$W233,$B$6:$W$6)</f>
        <v>0</v>
      </c>
      <c r="H28" s="42">
        <f>SUMPRODUCT('Aggreg'!$B274:$W274,$B$6:$W$6)</f>
        <v>0</v>
      </c>
      <c r="I28" s="17"/>
    </row>
    <row r="29" spans="1:9">
      <c r="A29" s="4" t="s">
        <v>190</v>
      </c>
      <c r="B29" s="42">
        <f>SUMPRODUCT('Aggreg'!$B22:$W22,$B$6:$W$6)</f>
        <v>0</v>
      </c>
      <c r="C29" s="42">
        <f>SUMPRODUCT('Aggreg'!$B66:$W66,$B$6:$W$6)</f>
        <v>0</v>
      </c>
      <c r="D29" s="42">
        <f>SUMPRODUCT('Aggreg'!$B110:$W110,$B$6:$W$6)</f>
        <v>0</v>
      </c>
      <c r="E29" s="42">
        <f>SUMPRODUCT('Aggreg'!$B154:$W154,$B$6:$W$6)</f>
        <v>0</v>
      </c>
      <c r="F29" s="42">
        <f>SUMPRODUCT('Aggreg'!$B194:$W194,$B$6:$W$6)</f>
        <v>0</v>
      </c>
      <c r="G29" s="42">
        <f>SUMPRODUCT('Aggreg'!$B234:$W234,$B$6:$W$6)</f>
        <v>0</v>
      </c>
      <c r="H29" s="42">
        <f>SUMPRODUCT('Aggreg'!$B275:$W275,$B$6:$W$6)</f>
        <v>0</v>
      </c>
      <c r="I29" s="17"/>
    </row>
    <row r="30" spans="1:9">
      <c r="A30" s="4" t="s">
        <v>210</v>
      </c>
      <c r="B30" s="42">
        <f>SUMPRODUCT('Aggreg'!$B23:$W23,$B$6:$W$6)</f>
        <v>0</v>
      </c>
      <c r="C30" s="42">
        <f>SUMPRODUCT('Aggreg'!$B67:$W67,$B$6:$W$6)</f>
        <v>0</v>
      </c>
      <c r="D30" s="42">
        <f>SUMPRODUCT('Aggreg'!$B111:$W111,$B$6:$W$6)</f>
        <v>0</v>
      </c>
      <c r="E30" s="42">
        <f>SUMPRODUCT('Aggreg'!$B155:$W155,$B$6:$W$6)</f>
        <v>0</v>
      </c>
      <c r="F30" s="42">
        <f>SUMPRODUCT('Aggreg'!$B195:$W195,$B$6:$W$6)</f>
        <v>0</v>
      </c>
      <c r="G30" s="42">
        <f>SUMPRODUCT('Aggreg'!$B235:$W235,$B$6:$W$6)</f>
        <v>0</v>
      </c>
      <c r="H30" s="42">
        <f>SUMPRODUCT('Aggreg'!$B276:$W276,$B$6:$W$6)</f>
        <v>0</v>
      </c>
      <c r="I30" s="17"/>
    </row>
    <row r="31" spans="1:9">
      <c r="A31" s="4" t="s">
        <v>191</v>
      </c>
      <c r="B31" s="42">
        <f>SUMPRODUCT('Aggreg'!$B24:$W24,$B$6:$W$6)</f>
        <v>0</v>
      </c>
      <c r="C31" s="42">
        <f>SUMPRODUCT('Aggreg'!$B68:$W68,$B$6:$W$6)</f>
        <v>0</v>
      </c>
      <c r="D31" s="42">
        <f>SUMPRODUCT('Aggreg'!$B112:$W112,$B$6:$W$6)</f>
        <v>0</v>
      </c>
      <c r="E31" s="42">
        <f>SUMPRODUCT('Aggreg'!$B156:$W156,$B$6:$W$6)</f>
        <v>0</v>
      </c>
      <c r="F31" s="42">
        <f>SUMPRODUCT('Aggreg'!$B196:$W196,$B$6:$W$6)</f>
        <v>0</v>
      </c>
      <c r="G31" s="42">
        <f>SUMPRODUCT('Aggreg'!$B236:$W236,$B$6:$W$6)</f>
        <v>0</v>
      </c>
      <c r="H31" s="42">
        <f>SUMPRODUCT('Aggreg'!$B277:$W277,$B$6:$W$6)</f>
        <v>0</v>
      </c>
      <c r="I31" s="17"/>
    </row>
    <row r="32" spans="1:9">
      <c r="A32" s="4" t="s">
        <v>192</v>
      </c>
      <c r="B32" s="42">
        <f>SUMPRODUCT('Aggreg'!$B25:$W25,$B$6:$W$6)</f>
        <v>0</v>
      </c>
      <c r="C32" s="42">
        <f>SUMPRODUCT('Aggreg'!$B69:$W69,$B$6:$W$6)</f>
        <v>0</v>
      </c>
      <c r="D32" s="42">
        <f>SUMPRODUCT('Aggreg'!$B113:$W113,$B$6:$W$6)</f>
        <v>0</v>
      </c>
      <c r="E32" s="42">
        <f>SUMPRODUCT('Aggreg'!$B157:$W157,$B$6:$W$6)</f>
        <v>0</v>
      </c>
      <c r="F32" s="42">
        <f>SUMPRODUCT('Aggreg'!$B197:$W197,$B$6:$W$6)</f>
        <v>0</v>
      </c>
      <c r="G32" s="42">
        <f>SUMPRODUCT('Aggreg'!$B237:$W237,$B$6:$W$6)</f>
        <v>0</v>
      </c>
      <c r="H32" s="42">
        <f>SUMPRODUCT('Aggreg'!$B278:$W278,$B$6:$W$6)</f>
        <v>0</v>
      </c>
      <c r="I32" s="17"/>
    </row>
    <row r="33" spans="1:9">
      <c r="A33" s="4" t="s">
        <v>193</v>
      </c>
      <c r="B33" s="42">
        <f>SUMPRODUCT('Aggreg'!$B26:$W26,$B$6:$W$6)</f>
        <v>0</v>
      </c>
      <c r="C33" s="42">
        <f>SUMPRODUCT('Aggreg'!$B70:$W70,$B$6:$W$6)</f>
        <v>0</v>
      </c>
      <c r="D33" s="42">
        <f>SUMPRODUCT('Aggreg'!$B114:$W114,$B$6:$W$6)</f>
        <v>0</v>
      </c>
      <c r="E33" s="42">
        <f>SUMPRODUCT('Aggreg'!$B158:$W158,$B$6:$W$6)</f>
        <v>0</v>
      </c>
      <c r="F33" s="42">
        <f>SUMPRODUCT('Aggreg'!$B198:$W198,$B$6:$W$6)</f>
        <v>0</v>
      </c>
      <c r="G33" s="42">
        <f>SUMPRODUCT('Aggreg'!$B238:$W238,$B$6:$W$6)</f>
        <v>0</v>
      </c>
      <c r="H33" s="42">
        <f>SUMPRODUCT('Aggreg'!$B279:$W279,$B$6:$W$6)</f>
        <v>0</v>
      </c>
      <c r="I33" s="17"/>
    </row>
    <row r="34" spans="1:9">
      <c r="A34" s="4" t="s">
        <v>194</v>
      </c>
      <c r="B34" s="42">
        <f>SUMPRODUCT('Aggreg'!$B27:$W27,$B$6:$W$6)</f>
        <v>0</v>
      </c>
      <c r="C34" s="42">
        <f>SUMPRODUCT('Aggreg'!$B71:$W71,$B$6:$W$6)</f>
        <v>0</v>
      </c>
      <c r="D34" s="42">
        <f>SUMPRODUCT('Aggreg'!$B115:$W115,$B$6:$W$6)</f>
        <v>0</v>
      </c>
      <c r="E34" s="42">
        <f>SUMPRODUCT('Aggreg'!$B159:$W159,$B$6:$W$6)</f>
        <v>0</v>
      </c>
      <c r="F34" s="42">
        <f>SUMPRODUCT('Aggreg'!$B199:$W199,$B$6:$W$6)</f>
        <v>0</v>
      </c>
      <c r="G34" s="42">
        <f>SUMPRODUCT('Aggreg'!$B239:$W239,$B$6:$W$6)</f>
        <v>0</v>
      </c>
      <c r="H34" s="42">
        <f>SUMPRODUCT('Aggreg'!$B280:$W280,$B$6:$W$6)</f>
        <v>0</v>
      </c>
      <c r="I34" s="17"/>
    </row>
    <row r="35" spans="1:9">
      <c r="A35" s="4" t="s">
        <v>211</v>
      </c>
      <c r="B35" s="42">
        <f>SUMPRODUCT('Aggreg'!$B28:$W28,$B$6:$W$6)</f>
        <v>0</v>
      </c>
      <c r="C35" s="42">
        <f>SUMPRODUCT('Aggreg'!$B72:$W72,$B$6:$W$6)</f>
        <v>0</v>
      </c>
      <c r="D35" s="42">
        <f>SUMPRODUCT('Aggreg'!$B116:$W116,$B$6:$W$6)</f>
        <v>0</v>
      </c>
      <c r="E35" s="42">
        <f>SUMPRODUCT('Aggreg'!$B160:$W160,$B$6:$W$6)</f>
        <v>0</v>
      </c>
      <c r="F35" s="42">
        <f>SUMPRODUCT('Aggreg'!$B200:$W200,$B$6:$W$6)</f>
        <v>0</v>
      </c>
      <c r="G35" s="42">
        <f>SUMPRODUCT('Aggreg'!$B240:$W240,$B$6:$W$6)</f>
        <v>0</v>
      </c>
      <c r="H35" s="42">
        <f>SUMPRODUCT('Aggreg'!$B281:$W281,$B$6:$W$6)</f>
        <v>0</v>
      </c>
      <c r="I35" s="17"/>
    </row>
    <row r="36" spans="1:9">
      <c r="A36" s="4" t="s">
        <v>225</v>
      </c>
      <c r="B36" s="42">
        <f>SUMPRODUCT('Aggreg'!$B29:$W29,$B$6:$W$6)</f>
        <v>0</v>
      </c>
      <c r="C36" s="42">
        <f>SUMPRODUCT('Aggreg'!$B73:$W73,$B$6:$W$6)</f>
        <v>0</v>
      </c>
      <c r="D36" s="42">
        <f>SUMPRODUCT('Aggreg'!$B117:$W117,$B$6:$W$6)</f>
        <v>0</v>
      </c>
      <c r="E36" s="42">
        <f>SUMPRODUCT('Aggreg'!$B161:$W161,$B$6:$W$6)</f>
        <v>0</v>
      </c>
      <c r="F36" s="42">
        <f>SUMPRODUCT('Aggreg'!$B201:$W201,$B$6:$W$6)</f>
        <v>0</v>
      </c>
      <c r="G36" s="42">
        <f>SUMPRODUCT('Aggreg'!$B241:$W241,$B$6:$W$6)</f>
        <v>0</v>
      </c>
      <c r="H36" s="42">
        <f>SUMPRODUCT('Aggreg'!$B282:$W282,$B$6:$W$6)</f>
        <v>0</v>
      </c>
      <c r="I36" s="17"/>
    </row>
    <row r="37" spans="1:9">
      <c r="A37" s="4" t="s">
        <v>226</v>
      </c>
      <c r="B37" s="42">
        <f>SUMPRODUCT('Aggreg'!$B30:$W30,$B$6:$W$6)</f>
        <v>0</v>
      </c>
      <c r="C37" s="42">
        <f>SUMPRODUCT('Aggreg'!$B74:$W74,$B$6:$W$6)</f>
        <v>0</v>
      </c>
      <c r="D37" s="42">
        <f>SUMPRODUCT('Aggreg'!$B118:$W118,$B$6:$W$6)</f>
        <v>0</v>
      </c>
      <c r="E37" s="42">
        <f>SUMPRODUCT('Aggreg'!$B162:$W162,$B$6:$W$6)</f>
        <v>0</v>
      </c>
      <c r="F37" s="42">
        <f>SUMPRODUCT('Aggreg'!$B202:$W202,$B$6:$W$6)</f>
        <v>0</v>
      </c>
      <c r="G37" s="42">
        <f>SUMPRODUCT('Aggreg'!$B242:$W242,$B$6:$W$6)</f>
        <v>0</v>
      </c>
      <c r="H37" s="42">
        <f>SUMPRODUCT('Aggreg'!$B283:$W283,$B$6:$W$6)</f>
        <v>0</v>
      </c>
      <c r="I37" s="17"/>
    </row>
    <row r="38" spans="1:9">
      <c r="A38" s="4" t="s">
        <v>227</v>
      </c>
      <c r="B38" s="42">
        <f>SUMPRODUCT('Aggreg'!$B31:$W31,$B$6:$W$6)</f>
        <v>0</v>
      </c>
      <c r="C38" s="42">
        <f>SUMPRODUCT('Aggreg'!$B75:$W75,$B$6:$W$6)</f>
        <v>0</v>
      </c>
      <c r="D38" s="42">
        <f>SUMPRODUCT('Aggreg'!$B119:$W119,$B$6:$W$6)</f>
        <v>0</v>
      </c>
      <c r="E38" s="42">
        <f>SUMPRODUCT('Aggreg'!$B163:$W163,$B$6:$W$6)</f>
        <v>0</v>
      </c>
      <c r="F38" s="42">
        <f>SUMPRODUCT('Aggreg'!$B203:$W203,$B$6:$W$6)</f>
        <v>0</v>
      </c>
      <c r="G38" s="42">
        <f>SUMPRODUCT('Aggreg'!$B243:$W243,$B$6:$W$6)</f>
        <v>0</v>
      </c>
      <c r="H38" s="42">
        <f>SUMPRODUCT('Aggreg'!$B284:$W284,$B$6:$W$6)</f>
        <v>0</v>
      </c>
      <c r="I38" s="17"/>
    </row>
    <row r="39" spans="1:9">
      <c r="A39" s="4" t="s">
        <v>228</v>
      </c>
      <c r="B39" s="42">
        <f>SUMPRODUCT('Aggreg'!$B32:$W32,$B$6:$W$6)</f>
        <v>0</v>
      </c>
      <c r="C39" s="42">
        <f>SUMPRODUCT('Aggreg'!$B76:$W76,$B$6:$W$6)</f>
        <v>0</v>
      </c>
      <c r="D39" s="42">
        <f>SUMPRODUCT('Aggreg'!$B120:$W120,$B$6:$W$6)</f>
        <v>0</v>
      </c>
      <c r="E39" s="42">
        <f>SUMPRODUCT('Aggreg'!$B164:$W164,$B$6:$W$6)</f>
        <v>0</v>
      </c>
      <c r="F39" s="42">
        <f>SUMPRODUCT('Aggreg'!$B204:$W204,$B$6:$W$6)</f>
        <v>0</v>
      </c>
      <c r="G39" s="42">
        <f>SUMPRODUCT('Aggreg'!$B244:$W244,$B$6:$W$6)</f>
        <v>0</v>
      </c>
      <c r="H39" s="42">
        <f>SUMPRODUCT('Aggreg'!$B285:$W285,$B$6:$W$6)</f>
        <v>0</v>
      </c>
      <c r="I39" s="17"/>
    </row>
    <row r="40" spans="1:9">
      <c r="A40" s="4" t="s">
        <v>229</v>
      </c>
      <c r="B40" s="42">
        <f>SUMPRODUCT('Aggreg'!$B33:$W33,$B$6:$W$6)</f>
        <v>0</v>
      </c>
      <c r="C40" s="42">
        <f>SUMPRODUCT('Aggreg'!$B77:$W77,$B$6:$W$6)</f>
        <v>0</v>
      </c>
      <c r="D40" s="42">
        <f>SUMPRODUCT('Aggreg'!$B121:$W121,$B$6:$W$6)</f>
        <v>0</v>
      </c>
      <c r="E40" s="42">
        <f>SUMPRODUCT('Aggreg'!$B165:$W165,$B$6:$W$6)</f>
        <v>0</v>
      </c>
      <c r="F40" s="42">
        <f>SUMPRODUCT('Aggreg'!$B205:$W205,$B$6:$W$6)</f>
        <v>0</v>
      </c>
      <c r="G40" s="42">
        <f>SUMPRODUCT('Aggreg'!$B245:$W245,$B$6:$W$6)</f>
        <v>0</v>
      </c>
      <c r="H40" s="42">
        <f>SUMPRODUCT('Aggreg'!$B286:$W286,$B$6:$W$6)</f>
        <v>0</v>
      </c>
      <c r="I40" s="17"/>
    </row>
    <row r="41" spans="1:9">
      <c r="A41" s="4" t="s">
        <v>195</v>
      </c>
      <c r="B41" s="42">
        <f>SUMPRODUCT('Aggreg'!$B34:$W34,$B$6:$W$6)</f>
        <v>0</v>
      </c>
      <c r="C41" s="42">
        <f>SUMPRODUCT('Aggreg'!$B78:$W78,$B$6:$W$6)</f>
        <v>0</v>
      </c>
      <c r="D41" s="42">
        <f>SUMPRODUCT('Aggreg'!$B122:$W122,$B$6:$W$6)</f>
        <v>0</v>
      </c>
      <c r="E41" s="42">
        <f>SUMPRODUCT('Aggreg'!$B166:$W166,$B$6:$W$6)</f>
        <v>0</v>
      </c>
      <c r="F41" s="42">
        <f>SUMPRODUCT('Aggreg'!$B206:$W206,$B$6:$W$6)</f>
        <v>0</v>
      </c>
      <c r="G41" s="42">
        <f>SUMPRODUCT('Aggreg'!$B246:$W246,$B$6:$W$6)</f>
        <v>0</v>
      </c>
      <c r="H41" s="42">
        <f>SUMPRODUCT('Aggreg'!$B287:$W287,$B$6:$W$6)</f>
        <v>0</v>
      </c>
      <c r="I41" s="17"/>
    </row>
    <row r="42" spans="1:9">
      <c r="A42" s="4" t="s">
        <v>196</v>
      </c>
      <c r="B42" s="42">
        <f>SUMPRODUCT('Aggreg'!$B35:$W35,$B$6:$W$6)</f>
        <v>0</v>
      </c>
      <c r="C42" s="42">
        <f>SUMPRODUCT('Aggreg'!$B79:$W79,$B$6:$W$6)</f>
        <v>0</v>
      </c>
      <c r="D42" s="42">
        <f>SUMPRODUCT('Aggreg'!$B123:$W123,$B$6:$W$6)</f>
        <v>0</v>
      </c>
      <c r="E42" s="42">
        <f>SUMPRODUCT('Aggreg'!$B167:$W167,$B$6:$W$6)</f>
        <v>0</v>
      </c>
      <c r="F42" s="42">
        <f>SUMPRODUCT('Aggreg'!$B207:$W207,$B$6:$W$6)</f>
        <v>0</v>
      </c>
      <c r="G42" s="42">
        <f>SUMPRODUCT('Aggreg'!$B247:$W247,$B$6:$W$6)</f>
        <v>0</v>
      </c>
      <c r="H42" s="42">
        <f>SUMPRODUCT('Aggreg'!$B288:$W288,$B$6:$W$6)</f>
        <v>0</v>
      </c>
      <c r="I42" s="17"/>
    </row>
    <row r="43" spans="1:9">
      <c r="A43" s="4" t="s">
        <v>197</v>
      </c>
      <c r="B43" s="42">
        <f>SUMPRODUCT('Aggreg'!$B36:$W36,$B$6:$W$6)</f>
        <v>0</v>
      </c>
      <c r="C43" s="42">
        <f>SUMPRODUCT('Aggreg'!$B80:$W80,$B$6:$W$6)</f>
        <v>0</v>
      </c>
      <c r="D43" s="42">
        <f>SUMPRODUCT('Aggreg'!$B124:$W124,$B$6:$W$6)</f>
        <v>0</v>
      </c>
      <c r="E43" s="42">
        <f>SUMPRODUCT('Aggreg'!$B168:$W168,$B$6:$W$6)</f>
        <v>0</v>
      </c>
      <c r="F43" s="42">
        <f>SUMPRODUCT('Aggreg'!$B208:$W208,$B$6:$W$6)</f>
        <v>0</v>
      </c>
      <c r="G43" s="42">
        <f>SUMPRODUCT('Aggreg'!$B248:$W248,$B$6:$W$6)</f>
        <v>0</v>
      </c>
      <c r="H43" s="42">
        <f>SUMPRODUCT('Aggreg'!$B289:$W289,$B$6:$W$6)</f>
        <v>0</v>
      </c>
      <c r="I43" s="17"/>
    </row>
    <row r="44" spans="1:9">
      <c r="A44" s="4" t="s">
        <v>198</v>
      </c>
      <c r="B44" s="42">
        <f>SUMPRODUCT('Aggreg'!$B37:$W37,$B$6:$W$6)</f>
        <v>0</v>
      </c>
      <c r="C44" s="42">
        <f>SUMPRODUCT('Aggreg'!$B81:$W81,$B$6:$W$6)</f>
        <v>0</v>
      </c>
      <c r="D44" s="42">
        <f>SUMPRODUCT('Aggreg'!$B125:$W125,$B$6:$W$6)</f>
        <v>0</v>
      </c>
      <c r="E44" s="42">
        <f>SUMPRODUCT('Aggreg'!$B169:$W169,$B$6:$W$6)</f>
        <v>0</v>
      </c>
      <c r="F44" s="42">
        <f>SUMPRODUCT('Aggreg'!$B209:$W209,$B$6:$W$6)</f>
        <v>0</v>
      </c>
      <c r="G44" s="42">
        <f>SUMPRODUCT('Aggreg'!$B249:$W249,$B$6:$W$6)</f>
        <v>0</v>
      </c>
      <c r="H44" s="42">
        <f>SUMPRODUCT('Aggreg'!$B290:$W290,$B$6:$W$6)</f>
        <v>0</v>
      </c>
      <c r="I44" s="17"/>
    </row>
    <row r="45" spans="1:9">
      <c r="A45" s="4" t="s">
        <v>199</v>
      </c>
      <c r="B45" s="42">
        <f>SUMPRODUCT('Aggreg'!$B38:$W38,$B$6:$W$6)</f>
        <v>0</v>
      </c>
      <c r="C45" s="42">
        <f>SUMPRODUCT('Aggreg'!$B82:$W82,$B$6:$W$6)</f>
        <v>0</v>
      </c>
      <c r="D45" s="42">
        <f>SUMPRODUCT('Aggreg'!$B126:$W126,$B$6:$W$6)</f>
        <v>0</v>
      </c>
      <c r="E45" s="42">
        <f>SUMPRODUCT('Aggreg'!$B170:$W170,$B$6:$W$6)</f>
        <v>0</v>
      </c>
      <c r="F45" s="42">
        <f>SUMPRODUCT('Aggreg'!$B210:$W210,$B$6:$W$6)</f>
        <v>0</v>
      </c>
      <c r="G45" s="42">
        <f>SUMPRODUCT('Aggreg'!$B250:$W250,$B$6:$W$6)</f>
        <v>0</v>
      </c>
      <c r="H45" s="42">
        <f>SUMPRODUCT('Aggreg'!$B291:$W291,$B$6:$W$6)</f>
        <v>0</v>
      </c>
      <c r="I45" s="17"/>
    </row>
    <row r="46" spans="1:9">
      <c r="A46" s="4" t="s">
        <v>200</v>
      </c>
      <c r="B46" s="42">
        <f>SUMPRODUCT('Aggreg'!$B39:$W39,$B$6:$W$6)</f>
        <v>0</v>
      </c>
      <c r="C46" s="42">
        <f>SUMPRODUCT('Aggreg'!$B83:$W83,$B$6:$W$6)</f>
        <v>0</v>
      </c>
      <c r="D46" s="42">
        <f>SUMPRODUCT('Aggreg'!$B127:$W127,$B$6:$W$6)</f>
        <v>0</v>
      </c>
      <c r="E46" s="42">
        <f>SUMPRODUCT('Aggreg'!$B171:$W171,$B$6:$W$6)</f>
        <v>0</v>
      </c>
      <c r="F46" s="42">
        <f>SUMPRODUCT('Aggreg'!$B211:$W211,$B$6:$W$6)</f>
        <v>0</v>
      </c>
      <c r="G46" s="42">
        <f>SUMPRODUCT('Aggreg'!$B251:$W251,$B$6:$W$6)</f>
        <v>0</v>
      </c>
      <c r="H46" s="42">
        <f>SUMPRODUCT('Aggreg'!$B292:$W292,$B$6:$W$6)</f>
        <v>0</v>
      </c>
      <c r="I46" s="17"/>
    </row>
    <row r="47" spans="1:9">
      <c r="A47" s="4" t="s">
        <v>201</v>
      </c>
      <c r="B47" s="42">
        <f>SUMPRODUCT('Aggreg'!$B40:$W40,$B$6:$W$6)</f>
        <v>0</v>
      </c>
      <c r="C47" s="42">
        <f>SUMPRODUCT('Aggreg'!$B84:$W84,$B$6:$W$6)</f>
        <v>0</v>
      </c>
      <c r="D47" s="42">
        <f>SUMPRODUCT('Aggreg'!$B128:$W128,$B$6:$W$6)</f>
        <v>0</v>
      </c>
      <c r="E47" s="42">
        <f>SUMPRODUCT('Aggreg'!$B172:$W172,$B$6:$W$6)</f>
        <v>0</v>
      </c>
      <c r="F47" s="42">
        <f>SUMPRODUCT('Aggreg'!$B212:$W212,$B$6:$W$6)</f>
        <v>0</v>
      </c>
      <c r="G47" s="42">
        <f>SUMPRODUCT('Aggreg'!$B252:$W252,$B$6:$W$6)</f>
        <v>0</v>
      </c>
      <c r="H47" s="42">
        <f>SUMPRODUCT('Aggreg'!$B293:$W293,$B$6:$W$6)</f>
        <v>0</v>
      </c>
      <c r="I47" s="17"/>
    </row>
    <row r="48" spans="1:9">
      <c r="A48" s="4" t="s">
        <v>202</v>
      </c>
      <c r="B48" s="42">
        <f>SUMPRODUCT('Aggreg'!$B41:$W41,$B$6:$W$6)</f>
        <v>0</v>
      </c>
      <c r="C48" s="42">
        <f>SUMPRODUCT('Aggreg'!$B85:$W85,$B$6:$W$6)</f>
        <v>0</v>
      </c>
      <c r="D48" s="42">
        <f>SUMPRODUCT('Aggreg'!$B129:$W129,$B$6:$W$6)</f>
        <v>0</v>
      </c>
      <c r="E48" s="42">
        <f>SUMPRODUCT('Aggreg'!$B173:$W173,$B$6:$W$6)</f>
        <v>0</v>
      </c>
      <c r="F48" s="42">
        <f>SUMPRODUCT('Aggreg'!$B213:$W213,$B$6:$W$6)</f>
        <v>0</v>
      </c>
      <c r="G48" s="42">
        <f>SUMPRODUCT('Aggreg'!$B253:$W253,$B$6:$W$6)</f>
        <v>0</v>
      </c>
      <c r="H48" s="42">
        <f>SUMPRODUCT('Aggreg'!$B294:$W294,$B$6:$W$6)</f>
        <v>0</v>
      </c>
      <c r="I48" s="17"/>
    </row>
    <row r="49" spans="1:24">
      <c r="A49" s="4" t="s">
        <v>203</v>
      </c>
      <c r="B49" s="42">
        <f>SUMPRODUCT('Aggreg'!$B42:$W42,$B$6:$W$6)</f>
        <v>0</v>
      </c>
      <c r="C49" s="42">
        <f>SUMPRODUCT('Aggreg'!$B86:$W86,$B$6:$W$6)</f>
        <v>0</v>
      </c>
      <c r="D49" s="42">
        <f>SUMPRODUCT('Aggreg'!$B130:$W130,$B$6:$W$6)</f>
        <v>0</v>
      </c>
      <c r="E49" s="42">
        <f>SUMPRODUCT('Aggreg'!$B174:$W174,$B$6:$W$6)</f>
        <v>0</v>
      </c>
      <c r="F49" s="42">
        <f>SUMPRODUCT('Aggreg'!$B214:$W214,$B$6:$W$6)</f>
        <v>0</v>
      </c>
      <c r="G49" s="42">
        <f>SUMPRODUCT('Aggreg'!$B254:$W254,$B$6:$W$6)</f>
        <v>0</v>
      </c>
      <c r="H49" s="42">
        <f>SUMPRODUCT('Aggreg'!$B295:$W295,$B$6:$W$6)</f>
        <v>0</v>
      </c>
      <c r="I49" s="17"/>
    </row>
    <row r="50" spans="1:24">
      <c r="A50" s="4" t="s">
        <v>204</v>
      </c>
      <c r="B50" s="42">
        <f>SUMPRODUCT('Aggreg'!$B43:$W43,$B$6:$W$6)</f>
        <v>0</v>
      </c>
      <c r="C50" s="42">
        <f>SUMPRODUCT('Aggreg'!$B87:$W87,$B$6:$W$6)</f>
        <v>0</v>
      </c>
      <c r="D50" s="42">
        <f>SUMPRODUCT('Aggreg'!$B131:$W131,$B$6:$W$6)</f>
        <v>0</v>
      </c>
      <c r="E50" s="42">
        <f>SUMPRODUCT('Aggreg'!$B175:$W175,$B$6:$W$6)</f>
        <v>0</v>
      </c>
      <c r="F50" s="42">
        <f>SUMPRODUCT('Aggreg'!$B215:$W215,$B$6:$W$6)</f>
        <v>0</v>
      </c>
      <c r="G50" s="42">
        <f>SUMPRODUCT('Aggreg'!$B255:$W255,$B$6:$W$6)</f>
        <v>0</v>
      </c>
      <c r="H50" s="42">
        <f>SUMPRODUCT('Aggreg'!$B296:$W296,$B$6:$W$6)</f>
        <v>0</v>
      </c>
      <c r="I50" s="17"/>
    </row>
    <row r="51" spans="1:24">
      <c r="A51" s="4" t="s">
        <v>212</v>
      </c>
      <c r="B51" s="42">
        <f>SUMPRODUCT('Aggreg'!$B44:$W44,$B$6:$W$6)</f>
        <v>0</v>
      </c>
      <c r="C51" s="42">
        <f>SUMPRODUCT('Aggreg'!$B88:$W88,$B$6:$W$6)</f>
        <v>0</v>
      </c>
      <c r="D51" s="42">
        <f>SUMPRODUCT('Aggreg'!$B132:$W132,$B$6:$W$6)</f>
        <v>0</v>
      </c>
      <c r="E51" s="42">
        <f>SUMPRODUCT('Aggreg'!$B176:$W176,$B$6:$W$6)</f>
        <v>0</v>
      </c>
      <c r="F51" s="42">
        <f>SUMPRODUCT('Aggreg'!$B216:$W216,$B$6:$W$6)</f>
        <v>0</v>
      </c>
      <c r="G51" s="42">
        <f>SUMPRODUCT('Aggreg'!$B256:$W256,$B$6:$W$6)</f>
        <v>0</v>
      </c>
      <c r="H51" s="42">
        <f>SUMPRODUCT('Aggreg'!$B297:$W297,$B$6:$W$6)</f>
        <v>0</v>
      </c>
      <c r="I51" s="17"/>
    </row>
    <row r="52" spans="1:24">
      <c r="A52" s="4" t="s">
        <v>213</v>
      </c>
      <c r="B52" s="42">
        <f>SUMPRODUCT('Aggreg'!$B45:$W45,$B$6:$W$6)</f>
        <v>0</v>
      </c>
      <c r="C52" s="42">
        <f>SUMPRODUCT('Aggreg'!$B89:$W89,$B$6:$W$6)</f>
        <v>0</v>
      </c>
      <c r="D52" s="42">
        <f>SUMPRODUCT('Aggreg'!$B133:$W133,$B$6:$W$6)</f>
        <v>0</v>
      </c>
      <c r="E52" s="42">
        <f>SUMPRODUCT('Aggreg'!$B177:$W177,$B$6:$W$6)</f>
        <v>0</v>
      </c>
      <c r="F52" s="42">
        <f>SUMPRODUCT('Aggreg'!$B217:$W217,$B$6:$W$6)</f>
        <v>0</v>
      </c>
      <c r="G52" s="42">
        <f>SUMPRODUCT('Aggreg'!$B257:$W257,$B$6:$W$6)</f>
        <v>0</v>
      </c>
      <c r="H52" s="42">
        <f>SUMPRODUCT('Aggreg'!$B298:$W298,$B$6:$W$6)</f>
        <v>0</v>
      </c>
      <c r="I52" s="17"/>
    </row>
    <row r="53" spans="1:24">
      <c r="A53" s="4" t="s">
        <v>214</v>
      </c>
      <c r="B53" s="42">
        <f>SUMPRODUCT('Aggreg'!$B46:$W46,$B$6:$W$6)</f>
        <v>0</v>
      </c>
      <c r="C53" s="42">
        <f>SUMPRODUCT('Aggreg'!$B90:$W90,$B$6:$W$6)</f>
        <v>0</v>
      </c>
      <c r="D53" s="42">
        <f>SUMPRODUCT('Aggreg'!$B134:$W134,$B$6:$W$6)</f>
        <v>0</v>
      </c>
      <c r="E53" s="42">
        <f>SUMPRODUCT('Aggreg'!$B178:$W178,$B$6:$W$6)</f>
        <v>0</v>
      </c>
      <c r="F53" s="42">
        <f>SUMPRODUCT('Aggreg'!$B218:$W218,$B$6:$W$6)</f>
        <v>0</v>
      </c>
      <c r="G53" s="42">
        <f>SUMPRODUCT('Aggreg'!$B258:$W258,$B$6:$W$6)</f>
        <v>0</v>
      </c>
      <c r="H53" s="42">
        <f>SUMPRODUCT('Aggreg'!$B299:$W299,$B$6:$W$6)</f>
        <v>0</v>
      </c>
      <c r="I53" s="17"/>
    </row>
    <row r="54" spans="1:24">
      <c r="A54" s="4" t="s">
        <v>215</v>
      </c>
      <c r="B54" s="42">
        <f>SUMPRODUCT('Aggreg'!$B47:$W47,$B$6:$W$6)</f>
        <v>0</v>
      </c>
      <c r="C54" s="42">
        <f>SUMPRODUCT('Aggreg'!$B91:$W91,$B$6:$W$6)</f>
        <v>0</v>
      </c>
      <c r="D54" s="42">
        <f>SUMPRODUCT('Aggreg'!$B135:$W135,$B$6:$W$6)</f>
        <v>0</v>
      </c>
      <c r="E54" s="42">
        <f>SUMPRODUCT('Aggreg'!$B179:$W179,$B$6:$W$6)</f>
        <v>0</v>
      </c>
      <c r="F54" s="42">
        <f>SUMPRODUCT('Aggreg'!$B219:$W219,$B$6:$W$6)</f>
        <v>0</v>
      </c>
      <c r="G54" s="42">
        <f>SUMPRODUCT('Aggreg'!$B259:$W259,$B$6:$W$6)</f>
        <v>0</v>
      </c>
      <c r="H54" s="42">
        <f>SUMPRODUCT('Aggreg'!$B300:$W300,$B$6:$W$6)</f>
        <v>0</v>
      </c>
      <c r="I54" s="17"/>
    </row>
    <row r="56" spans="1:24" ht="21" customHeight="1">
      <c r="A56" s="1" t="s">
        <v>1870</v>
      </c>
    </row>
    <row r="58" spans="1:24">
      <c r="B58" s="15" t="s">
        <v>153</v>
      </c>
      <c r="C58" s="15" t="s">
        <v>330</v>
      </c>
      <c r="D58" s="15" t="s">
        <v>331</v>
      </c>
      <c r="E58" s="15" t="s">
        <v>332</v>
      </c>
      <c r="F58" s="15" t="s">
        <v>333</v>
      </c>
      <c r="G58" s="15" t="s">
        <v>334</v>
      </c>
      <c r="H58" s="15" t="s">
        <v>335</v>
      </c>
      <c r="I58" s="15" t="s">
        <v>336</v>
      </c>
      <c r="J58" s="15" t="s">
        <v>337</v>
      </c>
      <c r="K58" s="15" t="s">
        <v>978</v>
      </c>
      <c r="L58" s="15" t="s">
        <v>990</v>
      </c>
      <c r="M58" s="15" t="s">
        <v>318</v>
      </c>
      <c r="N58" s="15" t="s">
        <v>1395</v>
      </c>
      <c r="O58" s="15" t="s">
        <v>1396</v>
      </c>
      <c r="P58" s="15" t="s">
        <v>1397</v>
      </c>
      <c r="Q58" s="15" t="s">
        <v>1398</v>
      </c>
      <c r="R58" s="15" t="s">
        <v>1399</v>
      </c>
      <c r="S58" s="15" t="s">
        <v>1400</v>
      </c>
      <c r="T58" s="15" t="s">
        <v>1401</v>
      </c>
      <c r="U58" s="15" t="s">
        <v>1402</v>
      </c>
      <c r="V58" s="15" t="s">
        <v>1403</v>
      </c>
      <c r="W58" s="15" t="s">
        <v>1404</v>
      </c>
    </row>
    <row r="59" spans="1:24">
      <c r="A59" s="4" t="s">
        <v>1871</v>
      </c>
      <c r="B59" s="27">
        <v>0</v>
      </c>
      <c r="C59" s="27">
        <v>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1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17"/>
    </row>
    <row r="61" spans="1:24" ht="21" customHeight="1">
      <c r="A61" s="1" t="s">
        <v>1872</v>
      </c>
    </row>
    <row r="62" spans="1:24">
      <c r="A62" s="3" t="s">
        <v>546</v>
      </c>
    </row>
    <row r="63" spans="1:24">
      <c r="A63" s="31" t="s">
        <v>1608</v>
      </c>
    </row>
    <row r="64" spans="1:24">
      <c r="A64" s="31" t="s">
        <v>1873</v>
      </c>
    </row>
    <row r="65" spans="1:9">
      <c r="A65" s="31" t="s">
        <v>1851</v>
      </c>
    </row>
    <row r="66" spans="1:9">
      <c r="A66" s="31" t="s">
        <v>1852</v>
      </c>
    </row>
    <row r="67" spans="1:9">
      <c r="A67" s="31" t="s">
        <v>1853</v>
      </c>
    </row>
    <row r="68" spans="1:9">
      <c r="A68" s="31" t="s">
        <v>1854</v>
      </c>
    </row>
    <row r="69" spans="1:9">
      <c r="A69" s="31" t="s">
        <v>1855</v>
      </c>
    </row>
    <row r="70" spans="1:9">
      <c r="A70" s="31" t="s">
        <v>1856</v>
      </c>
    </row>
    <row r="71" spans="1:9">
      <c r="A71" s="33" t="s">
        <v>553</v>
      </c>
      <c r="B71" s="33" t="s">
        <v>879</v>
      </c>
      <c r="C71" s="33" t="s">
        <v>879</v>
      </c>
      <c r="D71" s="33" t="s">
        <v>879</v>
      </c>
      <c r="E71" s="33" t="s">
        <v>879</v>
      </c>
      <c r="F71" s="33" t="s">
        <v>879</v>
      </c>
      <c r="G71" s="33" t="s">
        <v>879</v>
      </c>
      <c r="H71" s="33" t="s">
        <v>879</v>
      </c>
    </row>
    <row r="72" spans="1:9">
      <c r="A72" s="33" t="s">
        <v>556</v>
      </c>
      <c r="B72" s="33" t="s">
        <v>880</v>
      </c>
      <c r="C72" s="33" t="s">
        <v>1857</v>
      </c>
      <c r="D72" s="33" t="s">
        <v>1858</v>
      </c>
      <c r="E72" s="33" t="s">
        <v>1859</v>
      </c>
      <c r="F72" s="33" t="s">
        <v>1860</v>
      </c>
      <c r="G72" s="33" t="s">
        <v>1861</v>
      </c>
      <c r="H72" s="33" t="s">
        <v>1862</v>
      </c>
    </row>
    <row r="74" spans="1:9">
      <c r="B74" s="15" t="s">
        <v>1874</v>
      </c>
      <c r="C74" s="15" t="s">
        <v>1875</v>
      </c>
      <c r="D74" s="15" t="s">
        <v>1876</v>
      </c>
      <c r="E74" s="15" t="s">
        <v>1877</v>
      </c>
      <c r="F74" s="15" t="s">
        <v>1878</v>
      </c>
      <c r="G74" s="15" t="s">
        <v>1879</v>
      </c>
      <c r="H74" s="15" t="s">
        <v>1880</v>
      </c>
    </row>
    <row r="75" spans="1:9">
      <c r="A75" s="4" t="s">
        <v>185</v>
      </c>
      <c r="B75" s="42">
        <f>SUMPRODUCT('Aggreg'!$B15:$W15,$B$59:$W$59)</f>
        <v>0</v>
      </c>
      <c r="C75" s="42">
        <f>SUMPRODUCT('Aggreg'!$B59:$W59,$B$59:$W$59)</f>
        <v>0</v>
      </c>
      <c r="D75" s="42">
        <f>SUMPRODUCT('Aggreg'!$B103:$W103,$B$59:$W$59)</f>
        <v>0</v>
      </c>
      <c r="E75" s="42">
        <f>SUMPRODUCT('Aggreg'!$B147:$W147,$B$59:$W$59)</f>
        <v>0</v>
      </c>
      <c r="F75" s="42">
        <f>SUMPRODUCT('Aggreg'!$B187:$W187,$B$59:$W$59)</f>
        <v>0</v>
      </c>
      <c r="G75" s="42">
        <f>SUMPRODUCT('Aggreg'!$B227:$W227,$B$59:$W$59)</f>
        <v>0</v>
      </c>
      <c r="H75" s="42">
        <f>SUMPRODUCT('Aggreg'!$B268:$W268,$B$59:$W$59)</f>
        <v>0</v>
      </c>
      <c r="I75" s="17"/>
    </row>
    <row r="76" spans="1:9">
      <c r="A76" s="4" t="s">
        <v>186</v>
      </c>
      <c r="B76" s="42">
        <f>SUMPRODUCT('Aggreg'!$B16:$W16,$B$59:$W$59)</f>
        <v>0</v>
      </c>
      <c r="C76" s="42">
        <f>SUMPRODUCT('Aggreg'!$B60:$W60,$B$59:$W$59)</f>
        <v>0</v>
      </c>
      <c r="D76" s="42">
        <f>SUMPRODUCT('Aggreg'!$B104:$W104,$B$59:$W$59)</f>
        <v>0</v>
      </c>
      <c r="E76" s="42">
        <f>SUMPRODUCT('Aggreg'!$B148:$W148,$B$59:$W$59)</f>
        <v>0</v>
      </c>
      <c r="F76" s="42">
        <f>SUMPRODUCT('Aggreg'!$B188:$W188,$B$59:$W$59)</f>
        <v>0</v>
      </c>
      <c r="G76" s="42">
        <f>SUMPRODUCT('Aggreg'!$B228:$W228,$B$59:$W$59)</f>
        <v>0</v>
      </c>
      <c r="H76" s="42">
        <f>SUMPRODUCT('Aggreg'!$B269:$W269,$B$59:$W$59)</f>
        <v>0</v>
      </c>
      <c r="I76" s="17"/>
    </row>
    <row r="77" spans="1:9">
      <c r="A77" s="4" t="s">
        <v>223</v>
      </c>
      <c r="B77" s="42">
        <f>SUMPRODUCT('Aggreg'!$B17:$W17,$B$59:$W$59)</f>
        <v>0</v>
      </c>
      <c r="C77" s="42">
        <f>SUMPRODUCT('Aggreg'!$B61:$W61,$B$59:$W$59)</f>
        <v>0</v>
      </c>
      <c r="D77" s="42">
        <f>SUMPRODUCT('Aggreg'!$B105:$W105,$B$59:$W$59)</f>
        <v>0</v>
      </c>
      <c r="E77" s="42">
        <f>SUMPRODUCT('Aggreg'!$B149:$W149,$B$59:$W$59)</f>
        <v>0</v>
      </c>
      <c r="F77" s="42">
        <f>SUMPRODUCT('Aggreg'!$B189:$W189,$B$59:$W$59)</f>
        <v>0</v>
      </c>
      <c r="G77" s="42">
        <f>SUMPRODUCT('Aggreg'!$B229:$W229,$B$59:$W$59)</f>
        <v>0</v>
      </c>
      <c r="H77" s="42">
        <f>SUMPRODUCT('Aggreg'!$B270:$W270,$B$59:$W$59)</f>
        <v>0</v>
      </c>
      <c r="I77" s="17"/>
    </row>
    <row r="78" spans="1:9">
      <c r="A78" s="4" t="s">
        <v>187</v>
      </c>
      <c r="B78" s="42">
        <f>SUMPRODUCT('Aggreg'!$B18:$W18,$B$59:$W$59)</f>
        <v>0</v>
      </c>
      <c r="C78" s="42">
        <f>SUMPRODUCT('Aggreg'!$B62:$W62,$B$59:$W$59)</f>
        <v>0</v>
      </c>
      <c r="D78" s="42">
        <f>SUMPRODUCT('Aggreg'!$B106:$W106,$B$59:$W$59)</f>
        <v>0</v>
      </c>
      <c r="E78" s="42">
        <f>SUMPRODUCT('Aggreg'!$B150:$W150,$B$59:$W$59)</f>
        <v>0</v>
      </c>
      <c r="F78" s="42">
        <f>SUMPRODUCT('Aggreg'!$B190:$W190,$B$59:$W$59)</f>
        <v>0</v>
      </c>
      <c r="G78" s="42">
        <f>SUMPRODUCT('Aggreg'!$B230:$W230,$B$59:$W$59)</f>
        <v>0</v>
      </c>
      <c r="H78" s="42">
        <f>SUMPRODUCT('Aggreg'!$B271:$W271,$B$59:$W$59)</f>
        <v>0</v>
      </c>
      <c r="I78" s="17"/>
    </row>
    <row r="79" spans="1:9">
      <c r="A79" s="4" t="s">
        <v>188</v>
      </c>
      <c r="B79" s="42">
        <f>SUMPRODUCT('Aggreg'!$B19:$W19,$B$59:$W$59)</f>
        <v>0</v>
      </c>
      <c r="C79" s="42">
        <f>SUMPRODUCT('Aggreg'!$B63:$W63,$B$59:$W$59)</f>
        <v>0</v>
      </c>
      <c r="D79" s="42">
        <f>SUMPRODUCT('Aggreg'!$B107:$W107,$B$59:$W$59)</f>
        <v>0</v>
      </c>
      <c r="E79" s="42">
        <f>SUMPRODUCT('Aggreg'!$B151:$W151,$B$59:$W$59)</f>
        <v>0</v>
      </c>
      <c r="F79" s="42">
        <f>SUMPRODUCT('Aggreg'!$B191:$W191,$B$59:$W$59)</f>
        <v>0</v>
      </c>
      <c r="G79" s="42">
        <f>SUMPRODUCT('Aggreg'!$B231:$W231,$B$59:$W$59)</f>
        <v>0</v>
      </c>
      <c r="H79" s="42">
        <f>SUMPRODUCT('Aggreg'!$B272:$W272,$B$59:$W$59)</f>
        <v>0</v>
      </c>
      <c r="I79" s="17"/>
    </row>
    <row r="80" spans="1:9">
      <c r="A80" s="4" t="s">
        <v>224</v>
      </c>
      <c r="B80" s="42">
        <f>SUMPRODUCT('Aggreg'!$B20:$W20,$B$59:$W$59)</f>
        <v>0</v>
      </c>
      <c r="C80" s="42">
        <f>SUMPRODUCT('Aggreg'!$B64:$W64,$B$59:$W$59)</f>
        <v>0</v>
      </c>
      <c r="D80" s="42">
        <f>SUMPRODUCT('Aggreg'!$B108:$W108,$B$59:$W$59)</f>
        <v>0</v>
      </c>
      <c r="E80" s="42">
        <f>SUMPRODUCT('Aggreg'!$B152:$W152,$B$59:$W$59)</f>
        <v>0</v>
      </c>
      <c r="F80" s="42">
        <f>SUMPRODUCT('Aggreg'!$B192:$W192,$B$59:$W$59)</f>
        <v>0</v>
      </c>
      <c r="G80" s="42">
        <f>SUMPRODUCT('Aggreg'!$B232:$W232,$B$59:$W$59)</f>
        <v>0</v>
      </c>
      <c r="H80" s="42">
        <f>SUMPRODUCT('Aggreg'!$B273:$W273,$B$59:$W$59)</f>
        <v>0</v>
      </c>
      <c r="I80" s="17"/>
    </row>
    <row r="81" spans="1:9">
      <c r="A81" s="4" t="s">
        <v>189</v>
      </c>
      <c r="B81" s="42">
        <f>SUMPRODUCT('Aggreg'!$B21:$W21,$B$59:$W$59)</f>
        <v>0</v>
      </c>
      <c r="C81" s="42">
        <f>SUMPRODUCT('Aggreg'!$B65:$W65,$B$59:$W$59)</f>
        <v>0</v>
      </c>
      <c r="D81" s="42">
        <f>SUMPRODUCT('Aggreg'!$B109:$W109,$B$59:$W$59)</f>
        <v>0</v>
      </c>
      <c r="E81" s="42">
        <f>SUMPRODUCT('Aggreg'!$B153:$W153,$B$59:$W$59)</f>
        <v>0</v>
      </c>
      <c r="F81" s="42">
        <f>SUMPRODUCT('Aggreg'!$B193:$W193,$B$59:$W$59)</f>
        <v>0</v>
      </c>
      <c r="G81" s="42">
        <f>SUMPRODUCT('Aggreg'!$B233:$W233,$B$59:$W$59)</f>
        <v>0</v>
      </c>
      <c r="H81" s="42">
        <f>SUMPRODUCT('Aggreg'!$B274:$W274,$B$59:$W$59)</f>
        <v>0</v>
      </c>
      <c r="I81" s="17"/>
    </row>
    <row r="82" spans="1:9">
      <c r="A82" s="4" t="s">
        <v>190</v>
      </c>
      <c r="B82" s="42">
        <f>SUMPRODUCT('Aggreg'!$B22:$W22,$B$59:$W$59)</f>
        <v>0</v>
      </c>
      <c r="C82" s="42">
        <f>SUMPRODUCT('Aggreg'!$B66:$W66,$B$59:$W$59)</f>
        <v>0</v>
      </c>
      <c r="D82" s="42">
        <f>SUMPRODUCT('Aggreg'!$B110:$W110,$B$59:$W$59)</f>
        <v>0</v>
      </c>
      <c r="E82" s="42">
        <f>SUMPRODUCT('Aggreg'!$B154:$W154,$B$59:$W$59)</f>
        <v>0</v>
      </c>
      <c r="F82" s="42">
        <f>SUMPRODUCT('Aggreg'!$B194:$W194,$B$59:$W$59)</f>
        <v>0</v>
      </c>
      <c r="G82" s="42">
        <f>SUMPRODUCT('Aggreg'!$B234:$W234,$B$59:$W$59)</f>
        <v>0</v>
      </c>
      <c r="H82" s="42">
        <f>SUMPRODUCT('Aggreg'!$B275:$W275,$B$59:$W$59)</f>
        <v>0</v>
      </c>
      <c r="I82" s="17"/>
    </row>
    <row r="83" spans="1:9">
      <c r="A83" s="4" t="s">
        <v>210</v>
      </c>
      <c r="B83" s="42">
        <f>SUMPRODUCT('Aggreg'!$B23:$W23,$B$59:$W$59)</f>
        <v>0</v>
      </c>
      <c r="C83" s="42">
        <f>SUMPRODUCT('Aggreg'!$B67:$W67,$B$59:$W$59)</f>
        <v>0</v>
      </c>
      <c r="D83" s="42">
        <f>SUMPRODUCT('Aggreg'!$B111:$W111,$B$59:$W$59)</f>
        <v>0</v>
      </c>
      <c r="E83" s="42">
        <f>SUMPRODUCT('Aggreg'!$B155:$W155,$B$59:$W$59)</f>
        <v>0</v>
      </c>
      <c r="F83" s="42">
        <f>SUMPRODUCT('Aggreg'!$B195:$W195,$B$59:$W$59)</f>
        <v>0</v>
      </c>
      <c r="G83" s="42">
        <f>SUMPRODUCT('Aggreg'!$B235:$W235,$B$59:$W$59)</f>
        <v>0</v>
      </c>
      <c r="H83" s="42">
        <f>SUMPRODUCT('Aggreg'!$B276:$W276,$B$59:$W$59)</f>
        <v>0</v>
      </c>
      <c r="I83" s="17"/>
    </row>
    <row r="84" spans="1:9">
      <c r="A84" s="4" t="s">
        <v>191</v>
      </c>
      <c r="B84" s="42">
        <f>SUMPRODUCT('Aggreg'!$B24:$W24,$B$59:$W$59)</f>
        <v>0</v>
      </c>
      <c r="C84" s="42">
        <f>SUMPRODUCT('Aggreg'!$B68:$W68,$B$59:$W$59)</f>
        <v>0</v>
      </c>
      <c r="D84" s="42">
        <f>SUMPRODUCT('Aggreg'!$B112:$W112,$B$59:$W$59)</f>
        <v>0</v>
      </c>
      <c r="E84" s="42">
        <f>SUMPRODUCT('Aggreg'!$B156:$W156,$B$59:$W$59)</f>
        <v>0</v>
      </c>
      <c r="F84" s="42">
        <f>SUMPRODUCT('Aggreg'!$B196:$W196,$B$59:$W$59)</f>
        <v>0</v>
      </c>
      <c r="G84" s="42">
        <f>SUMPRODUCT('Aggreg'!$B236:$W236,$B$59:$W$59)</f>
        <v>0</v>
      </c>
      <c r="H84" s="42">
        <f>SUMPRODUCT('Aggreg'!$B277:$W277,$B$59:$W$59)</f>
        <v>0</v>
      </c>
      <c r="I84" s="17"/>
    </row>
    <row r="85" spans="1:9">
      <c r="A85" s="4" t="s">
        <v>192</v>
      </c>
      <c r="B85" s="42">
        <f>SUMPRODUCT('Aggreg'!$B25:$W25,$B$59:$W$59)</f>
        <v>0</v>
      </c>
      <c r="C85" s="42">
        <f>SUMPRODUCT('Aggreg'!$B69:$W69,$B$59:$W$59)</f>
        <v>0</v>
      </c>
      <c r="D85" s="42">
        <f>SUMPRODUCT('Aggreg'!$B113:$W113,$B$59:$W$59)</f>
        <v>0</v>
      </c>
      <c r="E85" s="42">
        <f>SUMPRODUCT('Aggreg'!$B157:$W157,$B$59:$W$59)</f>
        <v>0</v>
      </c>
      <c r="F85" s="42">
        <f>SUMPRODUCT('Aggreg'!$B197:$W197,$B$59:$W$59)</f>
        <v>0</v>
      </c>
      <c r="G85" s="42">
        <f>SUMPRODUCT('Aggreg'!$B237:$W237,$B$59:$W$59)</f>
        <v>0</v>
      </c>
      <c r="H85" s="42">
        <f>SUMPRODUCT('Aggreg'!$B278:$W278,$B$59:$W$59)</f>
        <v>0</v>
      </c>
      <c r="I85" s="17"/>
    </row>
    <row r="86" spans="1:9">
      <c r="A86" s="4" t="s">
        <v>193</v>
      </c>
      <c r="B86" s="42">
        <f>SUMPRODUCT('Aggreg'!$B26:$W26,$B$59:$W$59)</f>
        <v>0</v>
      </c>
      <c r="C86" s="42">
        <f>SUMPRODUCT('Aggreg'!$B70:$W70,$B$59:$W$59)</f>
        <v>0</v>
      </c>
      <c r="D86" s="42">
        <f>SUMPRODUCT('Aggreg'!$B114:$W114,$B$59:$W$59)</f>
        <v>0</v>
      </c>
      <c r="E86" s="42">
        <f>SUMPRODUCT('Aggreg'!$B158:$W158,$B$59:$W$59)</f>
        <v>0</v>
      </c>
      <c r="F86" s="42">
        <f>SUMPRODUCT('Aggreg'!$B198:$W198,$B$59:$W$59)</f>
        <v>0</v>
      </c>
      <c r="G86" s="42">
        <f>SUMPRODUCT('Aggreg'!$B238:$W238,$B$59:$W$59)</f>
        <v>0</v>
      </c>
      <c r="H86" s="42">
        <f>SUMPRODUCT('Aggreg'!$B279:$W279,$B$59:$W$59)</f>
        <v>0</v>
      </c>
      <c r="I86" s="17"/>
    </row>
    <row r="87" spans="1:9">
      <c r="A87" s="4" t="s">
        <v>194</v>
      </c>
      <c r="B87" s="42">
        <f>SUMPRODUCT('Aggreg'!$B27:$W27,$B$59:$W$59)</f>
        <v>0</v>
      </c>
      <c r="C87" s="42">
        <f>SUMPRODUCT('Aggreg'!$B71:$W71,$B$59:$W$59)</f>
        <v>0</v>
      </c>
      <c r="D87" s="42">
        <f>SUMPRODUCT('Aggreg'!$B115:$W115,$B$59:$W$59)</f>
        <v>0</v>
      </c>
      <c r="E87" s="42">
        <f>SUMPRODUCT('Aggreg'!$B159:$W159,$B$59:$W$59)</f>
        <v>0</v>
      </c>
      <c r="F87" s="42">
        <f>SUMPRODUCT('Aggreg'!$B199:$W199,$B$59:$W$59)</f>
        <v>0</v>
      </c>
      <c r="G87" s="42">
        <f>SUMPRODUCT('Aggreg'!$B239:$W239,$B$59:$W$59)</f>
        <v>0</v>
      </c>
      <c r="H87" s="42">
        <f>SUMPRODUCT('Aggreg'!$B280:$W280,$B$59:$W$59)</f>
        <v>0</v>
      </c>
      <c r="I87" s="17"/>
    </row>
    <row r="88" spans="1:9">
      <c r="A88" s="4" t="s">
        <v>211</v>
      </c>
      <c r="B88" s="42">
        <f>SUMPRODUCT('Aggreg'!$B28:$W28,$B$59:$W$59)</f>
        <v>0</v>
      </c>
      <c r="C88" s="42">
        <f>SUMPRODUCT('Aggreg'!$B72:$W72,$B$59:$W$59)</f>
        <v>0</v>
      </c>
      <c r="D88" s="42">
        <f>SUMPRODUCT('Aggreg'!$B116:$W116,$B$59:$W$59)</f>
        <v>0</v>
      </c>
      <c r="E88" s="42">
        <f>SUMPRODUCT('Aggreg'!$B160:$W160,$B$59:$W$59)</f>
        <v>0</v>
      </c>
      <c r="F88" s="42">
        <f>SUMPRODUCT('Aggreg'!$B200:$W200,$B$59:$W$59)</f>
        <v>0</v>
      </c>
      <c r="G88" s="42">
        <f>SUMPRODUCT('Aggreg'!$B240:$W240,$B$59:$W$59)</f>
        <v>0</v>
      </c>
      <c r="H88" s="42">
        <f>SUMPRODUCT('Aggreg'!$B281:$W281,$B$59:$W$59)</f>
        <v>0</v>
      </c>
      <c r="I88" s="17"/>
    </row>
    <row r="89" spans="1:9">
      <c r="A89" s="4" t="s">
        <v>225</v>
      </c>
      <c r="B89" s="42">
        <f>SUMPRODUCT('Aggreg'!$B29:$W29,$B$59:$W$59)</f>
        <v>0</v>
      </c>
      <c r="C89" s="42">
        <f>SUMPRODUCT('Aggreg'!$B73:$W73,$B$59:$W$59)</f>
        <v>0</v>
      </c>
      <c r="D89" s="42">
        <f>SUMPRODUCT('Aggreg'!$B117:$W117,$B$59:$W$59)</f>
        <v>0</v>
      </c>
      <c r="E89" s="42">
        <f>SUMPRODUCT('Aggreg'!$B161:$W161,$B$59:$W$59)</f>
        <v>0</v>
      </c>
      <c r="F89" s="42">
        <f>SUMPRODUCT('Aggreg'!$B201:$W201,$B$59:$W$59)</f>
        <v>0</v>
      </c>
      <c r="G89" s="42">
        <f>SUMPRODUCT('Aggreg'!$B241:$W241,$B$59:$W$59)</f>
        <v>0</v>
      </c>
      <c r="H89" s="42">
        <f>SUMPRODUCT('Aggreg'!$B282:$W282,$B$59:$W$59)</f>
        <v>0</v>
      </c>
      <c r="I89" s="17"/>
    </row>
    <row r="90" spans="1:9">
      <c r="A90" s="4" t="s">
        <v>226</v>
      </c>
      <c r="B90" s="42">
        <f>SUMPRODUCT('Aggreg'!$B30:$W30,$B$59:$W$59)</f>
        <v>0</v>
      </c>
      <c r="C90" s="42">
        <f>SUMPRODUCT('Aggreg'!$B74:$W74,$B$59:$W$59)</f>
        <v>0</v>
      </c>
      <c r="D90" s="42">
        <f>SUMPRODUCT('Aggreg'!$B118:$W118,$B$59:$W$59)</f>
        <v>0</v>
      </c>
      <c r="E90" s="42">
        <f>SUMPRODUCT('Aggreg'!$B162:$W162,$B$59:$W$59)</f>
        <v>0</v>
      </c>
      <c r="F90" s="42">
        <f>SUMPRODUCT('Aggreg'!$B202:$W202,$B$59:$W$59)</f>
        <v>0</v>
      </c>
      <c r="G90" s="42">
        <f>SUMPRODUCT('Aggreg'!$B242:$W242,$B$59:$W$59)</f>
        <v>0</v>
      </c>
      <c r="H90" s="42">
        <f>SUMPRODUCT('Aggreg'!$B283:$W283,$B$59:$W$59)</f>
        <v>0</v>
      </c>
      <c r="I90" s="17"/>
    </row>
    <row r="91" spans="1:9">
      <c r="A91" s="4" t="s">
        <v>227</v>
      </c>
      <c r="B91" s="42">
        <f>SUMPRODUCT('Aggreg'!$B31:$W31,$B$59:$W$59)</f>
        <v>0</v>
      </c>
      <c r="C91" s="42">
        <f>SUMPRODUCT('Aggreg'!$B75:$W75,$B$59:$W$59)</f>
        <v>0</v>
      </c>
      <c r="D91" s="42">
        <f>SUMPRODUCT('Aggreg'!$B119:$W119,$B$59:$W$59)</f>
        <v>0</v>
      </c>
      <c r="E91" s="42">
        <f>SUMPRODUCT('Aggreg'!$B163:$W163,$B$59:$W$59)</f>
        <v>0</v>
      </c>
      <c r="F91" s="42">
        <f>SUMPRODUCT('Aggreg'!$B203:$W203,$B$59:$W$59)</f>
        <v>0</v>
      </c>
      <c r="G91" s="42">
        <f>SUMPRODUCT('Aggreg'!$B243:$W243,$B$59:$W$59)</f>
        <v>0</v>
      </c>
      <c r="H91" s="42">
        <f>SUMPRODUCT('Aggreg'!$B284:$W284,$B$59:$W$59)</f>
        <v>0</v>
      </c>
      <c r="I91" s="17"/>
    </row>
    <row r="92" spans="1:9">
      <c r="A92" s="4" t="s">
        <v>228</v>
      </c>
      <c r="B92" s="42">
        <f>SUMPRODUCT('Aggreg'!$B32:$W32,$B$59:$W$59)</f>
        <v>0</v>
      </c>
      <c r="C92" s="42">
        <f>SUMPRODUCT('Aggreg'!$B76:$W76,$B$59:$W$59)</f>
        <v>0</v>
      </c>
      <c r="D92" s="42">
        <f>SUMPRODUCT('Aggreg'!$B120:$W120,$B$59:$W$59)</f>
        <v>0</v>
      </c>
      <c r="E92" s="42">
        <f>SUMPRODUCT('Aggreg'!$B164:$W164,$B$59:$W$59)</f>
        <v>0</v>
      </c>
      <c r="F92" s="42">
        <f>SUMPRODUCT('Aggreg'!$B204:$W204,$B$59:$W$59)</f>
        <v>0</v>
      </c>
      <c r="G92" s="42">
        <f>SUMPRODUCT('Aggreg'!$B244:$W244,$B$59:$W$59)</f>
        <v>0</v>
      </c>
      <c r="H92" s="42">
        <f>SUMPRODUCT('Aggreg'!$B285:$W285,$B$59:$W$59)</f>
        <v>0</v>
      </c>
      <c r="I92" s="17"/>
    </row>
    <row r="93" spans="1:9">
      <c r="A93" s="4" t="s">
        <v>229</v>
      </c>
      <c r="B93" s="42">
        <f>SUMPRODUCT('Aggreg'!$B33:$W33,$B$59:$W$59)</f>
        <v>0</v>
      </c>
      <c r="C93" s="42">
        <f>SUMPRODUCT('Aggreg'!$B77:$W77,$B$59:$W$59)</f>
        <v>0</v>
      </c>
      <c r="D93" s="42">
        <f>SUMPRODUCT('Aggreg'!$B121:$W121,$B$59:$W$59)</f>
        <v>0</v>
      </c>
      <c r="E93" s="42">
        <f>SUMPRODUCT('Aggreg'!$B165:$W165,$B$59:$W$59)</f>
        <v>0</v>
      </c>
      <c r="F93" s="42">
        <f>SUMPRODUCT('Aggreg'!$B205:$W205,$B$59:$W$59)</f>
        <v>0</v>
      </c>
      <c r="G93" s="42">
        <f>SUMPRODUCT('Aggreg'!$B245:$W245,$B$59:$W$59)</f>
        <v>0</v>
      </c>
      <c r="H93" s="42">
        <f>SUMPRODUCT('Aggreg'!$B286:$W286,$B$59:$W$59)</f>
        <v>0</v>
      </c>
      <c r="I93" s="17"/>
    </row>
    <row r="94" spans="1:9">
      <c r="A94" s="4" t="s">
        <v>195</v>
      </c>
      <c r="B94" s="42">
        <f>SUMPRODUCT('Aggreg'!$B34:$W34,$B$59:$W$59)</f>
        <v>0</v>
      </c>
      <c r="C94" s="42">
        <f>SUMPRODUCT('Aggreg'!$B78:$W78,$B$59:$W$59)</f>
        <v>0</v>
      </c>
      <c r="D94" s="42">
        <f>SUMPRODUCT('Aggreg'!$B122:$W122,$B$59:$W$59)</f>
        <v>0</v>
      </c>
      <c r="E94" s="42">
        <f>SUMPRODUCT('Aggreg'!$B166:$W166,$B$59:$W$59)</f>
        <v>0</v>
      </c>
      <c r="F94" s="42">
        <f>SUMPRODUCT('Aggreg'!$B206:$W206,$B$59:$W$59)</f>
        <v>0</v>
      </c>
      <c r="G94" s="42">
        <f>SUMPRODUCT('Aggreg'!$B246:$W246,$B$59:$W$59)</f>
        <v>0</v>
      </c>
      <c r="H94" s="42">
        <f>SUMPRODUCT('Aggreg'!$B287:$W287,$B$59:$W$59)</f>
        <v>0</v>
      </c>
      <c r="I94" s="17"/>
    </row>
    <row r="95" spans="1:9">
      <c r="A95" s="4" t="s">
        <v>196</v>
      </c>
      <c r="B95" s="42">
        <f>SUMPRODUCT('Aggreg'!$B35:$W35,$B$59:$W$59)</f>
        <v>0</v>
      </c>
      <c r="C95" s="42">
        <f>SUMPRODUCT('Aggreg'!$B79:$W79,$B$59:$W$59)</f>
        <v>0</v>
      </c>
      <c r="D95" s="42">
        <f>SUMPRODUCT('Aggreg'!$B123:$W123,$B$59:$W$59)</f>
        <v>0</v>
      </c>
      <c r="E95" s="42">
        <f>SUMPRODUCT('Aggreg'!$B167:$W167,$B$59:$W$59)</f>
        <v>0</v>
      </c>
      <c r="F95" s="42">
        <f>SUMPRODUCT('Aggreg'!$B207:$W207,$B$59:$W$59)</f>
        <v>0</v>
      </c>
      <c r="G95" s="42">
        <f>SUMPRODUCT('Aggreg'!$B247:$W247,$B$59:$W$59)</f>
        <v>0</v>
      </c>
      <c r="H95" s="42">
        <f>SUMPRODUCT('Aggreg'!$B288:$W288,$B$59:$W$59)</f>
        <v>0</v>
      </c>
      <c r="I95" s="17"/>
    </row>
    <row r="96" spans="1:9">
      <c r="A96" s="4" t="s">
        <v>197</v>
      </c>
      <c r="B96" s="42">
        <f>SUMPRODUCT('Aggreg'!$B36:$W36,$B$59:$W$59)</f>
        <v>0</v>
      </c>
      <c r="C96" s="42">
        <f>SUMPRODUCT('Aggreg'!$B80:$W80,$B$59:$W$59)</f>
        <v>0</v>
      </c>
      <c r="D96" s="42">
        <f>SUMPRODUCT('Aggreg'!$B124:$W124,$B$59:$W$59)</f>
        <v>0</v>
      </c>
      <c r="E96" s="42">
        <f>SUMPRODUCT('Aggreg'!$B168:$W168,$B$59:$W$59)</f>
        <v>0</v>
      </c>
      <c r="F96" s="42">
        <f>SUMPRODUCT('Aggreg'!$B208:$W208,$B$59:$W$59)</f>
        <v>0</v>
      </c>
      <c r="G96" s="42">
        <f>SUMPRODUCT('Aggreg'!$B248:$W248,$B$59:$W$59)</f>
        <v>0</v>
      </c>
      <c r="H96" s="42">
        <f>SUMPRODUCT('Aggreg'!$B289:$W289,$B$59:$W$59)</f>
        <v>0</v>
      </c>
      <c r="I96" s="17"/>
    </row>
    <row r="97" spans="1:24">
      <c r="A97" s="4" t="s">
        <v>198</v>
      </c>
      <c r="B97" s="42">
        <f>SUMPRODUCT('Aggreg'!$B37:$W37,$B$59:$W$59)</f>
        <v>0</v>
      </c>
      <c r="C97" s="42">
        <f>SUMPRODUCT('Aggreg'!$B81:$W81,$B$59:$W$59)</f>
        <v>0</v>
      </c>
      <c r="D97" s="42">
        <f>SUMPRODUCT('Aggreg'!$B125:$W125,$B$59:$W$59)</f>
        <v>0</v>
      </c>
      <c r="E97" s="42">
        <f>SUMPRODUCT('Aggreg'!$B169:$W169,$B$59:$W$59)</f>
        <v>0</v>
      </c>
      <c r="F97" s="42">
        <f>SUMPRODUCT('Aggreg'!$B209:$W209,$B$59:$W$59)</f>
        <v>0</v>
      </c>
      <c r="G97" s="42">
        <f>SUMPRODUCT('Aggreg'!$B249:$W249,$B$59:$W$59)</f>
        <v>0</v>
      </c>
      <c r="H97" s="42">
        <f>SUMPRODUCT('Aggreg'!$B290:$W290,$B$59:$W$59)</f>
        <v>0</v>
      </c>
      <c r="I97" s="17"/>
    </row>
    <row r="98" spans="1:24">
      <c r="A98" s="4" t="s">
        <v>199</v>
      </c>
      <c r="B98" s="42">
        <f>SUMPRODUCT('Aggreg'!$B38:$W38,$B$59:$W$59)</f>
        <v>0</v>
      </c>
      <c r="C98" s="42">
        <f>SUMPRODUCT('Aggreg'!$B82:$W82,$B$59:$W$59)</f>
        <v>0</v>
      </c>
      <c r="D98" s="42">
        <f>SUMPRODUCT('Aggreg'!$B126:$W126,$B$59:$W$59)</f>
        <v>0</v>
      </c>
      <c r="E98" s="42">
        <f>SUMPRODUCT('Aggreg'!$B170:$W170,$B$59:$W$59)</f>
        <v>0</v>
      </c>
      <c r="F98" s="42">
        <f>SUMPRODUCT('Aggreg'!$B210:$W210,$B$59:$W$59)</f>
        <v>0</v>
      </c>
      <c r="G98" s="42">
        <f>SUMPRODUCT('Aggreg'!$B250:$W250,$B$59:$W$59)</f>
        <v>0</v>
      </c>
      <c r="H98" s="42">
        <f>SUMPRODUCT('Aggreg'!$B291:$W291,$B$59:$W$59)</f>
        <v>0</v>
      </c>
      <c r="I98" s="17"/>
    </row>
    <row r="99" spans="1:24">
      <c r="A99" s="4" t="s">
        <v>200</v>
      </c>
      <c r="B99" s="42">
        <f>SUMPRODUCT('Aggreg'!$B39:$W39,$B$59:$W$59)</f>
        <v>0</v>
      </c>
      <c r="C99" s="42">
        <f>SUMPRODUCT('Aggreg'!$B83:$W83,$B$59:$W$59)</f>
        <v>0</v>
      </c>
      <c r="D99" s="42">
        <f>SUMPRODUCT('Aggreg'!$B127:$W127,$B$59:$W$59)</f>
        <v>0</v>
      </c>
      <c r="E99" s="42">
        <f>SUMPRODUCT('Aggreg'!$B171:$W171,$B$59:$W$59)</f>
        <v>0</v>
      </c>
      <c r="F99" s="42">
        <f>SUMPRODUCT('Aggreg'!$B211:$W211,$B$59:$W$59)</f>
        <v>0</v>
      </c>
      <c r="G99" s="42">
        <f>SUMPRODUCT('Aggreg'!$B251:$W251,$B$59:$W$59)</f>
        <v>0</v>
      </c>
      <c r="H99" s="42">
        <f>SUMPRODUCT('Aggreg'!$B292:$W292,$B$59:$W$59)</f>
        <v>0</v>
      </c>
      <c r="I99" s="17"/>
    </row>
    <row r="100" spans="1:24">
      <c r="A100" s="4" t="s">
        <v>201</v>
      </c>
      <c r="B100" s="42">
        <f>SUMPRODUCT('Aggreg'!$B40:$W40,$B$59:$W$59)</f>
        <v>0</v>
      </c>
      <c r="C100" s="42">
        <f>SUMPRODUCT('Aggreg'!$B84:$W84,$B$59:$W$59)</f>
        <v>0</v>
      </c>
      <c r="D100" s="42">
        <f>SUMPRODUCT('Aggreg'!$B128:$W128,$B$59:$W$59)</f>
        <v>0</v>
      </c>
      <c r="E100" s="42">
        <f>SUMPRODUCT('Aggreg'!$B172:$W172,$B$59:$W$59)</f>
        <v>0</v>
      </c>
      <c r="F100" s="42">
        <f>SUMPRODUCT('Aggreg'!$B212:$W212,$B$59:$W$59)</f>
        <v>0</v>
      </c>
      <c r="G100" s="42">
        <f>SUMPRODUCT('Aggreg'!$B252:$W252,$B$59:$W$59)</f>
        <v>0</v>
      </c>
      <c r="H100" s="42">
        <f>SUMPRODUCT('Aggreg'!$B293:$W293,$B$59:$W$59)</f>
        <v>0</v>
      </c>
      <c r="I100" s="17"/>
    </row>
    <row r="101" spans="1:24">
      <c r="A101" s="4" t="s">
        <v>202</v>
      </c>
      <c r="B101" s="42">
        <f>SUMPRODUCT('Aggreg'!$B41:$W41,$B$59:$W$59)</f>
        <v>0</v>
      </c>
      <c r="C101" s="42">
        <f>SUMPRODUCT('Aggreg'!$B85:$W85,$B$59:$W$59)</f>
        <v>0</v>
      </c>
      <c r="D101" s="42">
        <f>SUMPRODUCT('Aggreg'!$B129:$W129,$B$59:$W$59)</f>
        <v>0</v>
      </c>
      <c r="E101" s="42">
        <f>SUMPRODUCT('Aggreg'!$B173:$W173,$B$59:$W$59)</f>
        <v>0</v>
      </c>
      <c r="F101" s="42">
        <f>SUMPRODUCT('Aggreg'!$B213:$W213,$B$59:$W$59)</f>
        <v>0</v>
      </c>
      <c r="G101" s="42">
        <f>SUMPRODUCT('Aggreg'!$B253:$W253,$B$59:$W$59)</f>
        <v>0</v>
      </c>
      <c r="H101" s="42">
        <f>SUMPRODUCT('Aggreg'!$B294:$W294,$B$59:$W$59)</f>
        <v>0</v>
      </c>
      <c r="I101" s="17"/>
    </row>
    <row r="102" spans="1:24">
      <c r="A102" s="4" t="s">
        <v>203</v>
      </c>
      <c r="B102" s="42">
        <f>SUMPRODUCT('Aggreg'!$B42:$W42,$B$59:$W$59)</f>
        <v>0</v>
      </c>
      <c r="C102" s="42">
        <f>SUMPRODUCT('Aggreg'!$B86:$W86,$B$59:$W$59)</f>
        <v>0</v>
      </c>
      <c r="D102" s="42">
        <f>SUMPRODUCT('Aggreg'!$B130:$W130,$B$59:$W$59)</f>
        <v>0</v>
      </c>
      <c r="E102" s="42">
        <f>SUMPRODUCT('Aggreg'!$B174:$W174,$B$59:$W$59)</f>
        <v>0</v>
      </c>
      <c r="F102" s="42">
        <f>SUMPRODUCT('Aggreg'!$B214:$W214,$B$59:$W$59)</f>
        <v>0</v>
      </c>
      <c r="G102" s="42">
        <f>SUMPRODUCT('Aggreg'!$B254:$W254,$B$59:$W$59)</f>
        <v>0</v>
      </c>
      <c r="H102" s="42">
        <f>SUMPRODUCT('Aggreg'!$B295:$W295,$B$59:$W$59)</f>
        <v>0</v>
      </c>
      <c r="I102" s="17"/>
    </row>
    <row r="103" spans="1:24">
      <c r="A103" s="4" t="s">
        <v>204</v>
      </c>
      <c r="B103" s="42">
        <f>SUMPRODUCT('Aggreg'!$B43:$W43,$B$59:$W$59)</f>
        <v>0</v>
      </c>
      <c r="C103" s="42">
        <f>SUMPRODUCT('Aggreg'!$B87:$W87,$B$59:$W$59)</f>
        <v>0</v>
      </c>
      <c r="D103" s="42">
        <f>SUMPRODUCT('Aggreg'!$B131:$W131,$B$59:$W$59)</f>
        <v>0</v>
      </c>
      <c r="E103" s="42">
        <f>SUMPRODUCT('Aggreg'!$B175:$W175,$B$59:$W$59)</f>
        <v>0</v>
      </c>
      <c r="F103" s="42">
        <f>SUMPRODUCT('Aggreg'!$B215:$W215,$B$59:$W$59)</f>
        <v>0</v>
      </c>
      <c r="G103" s="42">
        <f>SUMPRODUCT('Aggreg'!$B255:$W255,$B$59:$W$59)</f>
        <v>0</v>
      </c>
      <c r="H103" s="42">
        <f>SUMPRODUCT('Aggreg'!$B296:$W296,$B$59:$W$59)</f>
        <v>0</v>
      </c>
      <c r="I103" s="17"/>
    </row>
    <row r="104" spans="1:24">
      <c r="A104" s="4" t="s">
        <v>212</v>
      </c>
      <c r="B104" s="42">
        <f>SUMPRODUCT('Aggreg'!$B44:$W44,$B$59:$W$59)</f>
        <v>0</v>
      </c>
      <c r="C104" s="42">
        <f>SUMPRODUCT('Aggreg'!$B88:$W88,$B$59:$W$59)</f>
        <v>0</v>
      </c>
      <c r="D104" s="42">
        <f>SUMPRODUCT('Aggreg'!$B132:$W132,$B$59:$W$59)</f>
        <v>0</v>
      </c>
      <c r="E104" s="42">
        <f>SUMPRODUCT('Aggreg'!$B176:$W176,$B$59:$W$59)</f>
        <v>0</v>
      </c>
      <c r="F104" s="42">
        <f>SUMPRODUCT('Aggreg'!$B216:$W216,$B$59:$W$59)</f>
        <v>0</v>
      </c>
      <c r="G104" s="42">
        <f>SUMPRODUCT('Aggreg'!$B256:$W256,$B$59:$W$59)</f>
        <v>0</v>
      </c>
      <c r="H104" s="42">
        <f>SUMPRODUCT('Aggreg'!$B297:$W297,$B$59:$W$59)</f>
        <v>0</v>
      </c>
      <c r="I104" s="17"/>
    </row>
    <row r="105" spans="1:24">
      <c r="A105" s="4" t="s">
        <v>213</v>
      </c>
      <c r="B105" s="42">
        <f>SUMPRODUCT('Aggreg'!$B45:$W45,$B$59:$W$59)</f>
        <v>0</v>
      </c>
      <c r="C105" s="42">
        <f>SUMPRODUCT('Aggreg'!$B89:$W89,$B$59:$W$59)</f>
        <v>0</v>
      </c>
      <c r="D105" s="42">
        <f>SUMPRODUCT('Aggreg'!$B133:$W133,$B$59:$W$59)</f>
        <v>0</v>
      </c>
      <c r="E105" s="42">
        <f>SUMPRODUCT('Aggreg'!$B177:$W177,$B$59:$W$59)</f>
        <v>0</v>
      </c>
      <c r="F105" s="42">
        <f>SUMPRODUCT('Aggreg'!$B217:$W217,$B$59:$W$59)</f>
        <v>0</v>
      </c>
      <c r="G105" s="42">
        <f>SUMPRODUCT('Aggreg'!$B257:$W257,$B$59:$W$59)</f>
        <v>0</v>
      </c>
      <c r="H105" s="42">
        <f>SUMPRODUCT('Aggreg'!$B298:$W298,$B$59:$W$59)</f>
        <v>0</v>
      </c>
      <c r="I105" s="17"/>
    </row>
    <row r="106" spans="1:24">
      <c r="A106" s="4" t="s">
        <v>214</v>
      </c>
      <c r="B106" s="42">
        <f>SUMPRODUCT('Aggreg'!$B46:$W46,$B$59:$W$59)</f>
        <v>0</v>
      </c>
      <c r="C106" s="42">
        <f>SUMPRODUCT('Aggreg'!$B90:$W90,$B$59:$W$59)</f>
        <v>0</v>
      </c>
      <c r="D106" s="42">
        <f>SUMPRODUCT('Aggreg'!$B134:$W134,$B$59:$W$59)</f>
        <v>0</v>
      </c>
      <c r="E106" s="42">
        <f>SUMPRODUCT('Aggreg'!$B178:$W178,$B$59:$W$59)</f>
        <v>0</v>
      </c>
      <c r="F106" s="42">
        <f>SUMPRODUCT('Aggreg'!$B218:$W218,$B$59:$W$59)</f>
        <v>0</v>
      </c>
      <c r="G106" s="42">
        <f>SUMPRODUCT('Aggreg'!$B258:$W258,$B$59:$W$59)</f>
        <v>0</v>
      </c>
      <c r="H106" s="42">
        <f>SUMPRODUCT('Aggreg'!$B299:$W299,$B$59:$W$59)</f>
        <v>0</v>
      </c>
      <c r="I106" s="17"/>
    </row>
    <row r="107" spans="1:24">
      <c r="A107" s="4" t="s">
        <v>215</v>
      </c>
      <c r="B107" s="42">
        <f>SUMPRODUCT('Aggreg'!$B47:$W47,$B$59:$W$59)</f>
        <v>0</v>
      </c>
      <c r="C107" s="42">
        <f>SUMPRODUCT('Aggreg'!$B91:$W91,$B$59:$W$59)</f>
        <v>0</v>
      </c>
      <c r="D107" s="42">
        <f>SUMPRODUCT('Aggreg'!$B135:$W135,$B$59:$W$59)</f>
        <v>0</v>
      </c>
      <c r="E107" s="42">
        <f>SUMPRODUCT('Aggreg'!$B179:$W179,$B$59:$W$59)</f>
        <v>0</v>
      </c>
      <c r="F107" s="42">
        <f>SUMPRODUCT('Aggreg'!$B219:$W219,$B$59:$W$59)</f>
        <v>0</v>
      </c>
      <c r="G107" s="42">
        <f>SUMPRODUCT('Aggreg'!$B259:$W259,$B$59:$W$59)</f>
        <v>0</v>
      </c>
      <c r="H107" s="42">
        <f>SUMPRODUCT('Aggreg'!$B300:$W300,$B$59:$W$59)</f>
        <v>0</v>
      </c>
      <c r="I107" s="17"/>
    </row>
    <row r="109" spans="1:24" ht="21" customHeight="1">
      <c r="A109" s="1" t="s">
        <v>1881</v>
      </c>
    </row>
    <row r="111" spans="1:24">
      <c r="B111" s="15" t="s">
        <v>153</v>
      </c>
      <c r="C111" s="15" t="s">
        <v>330</v>
      </c>
      <c r="D111" s="15" t="s">
        <v>331</v>
      </c>
      <c r="E111" s="15" t="s">
        <v>332</v>
      </c>
      <c r="F111" s="15" t="s">
        <v>333</v>
      </c>
      <c r="G111" s="15" t="s">
        <v>334</v>
      </c>
      <c r="H111" s="15" t="s">
        <v>335</v>
      </c>
      <c r="I111" s="15" t="s">
        <v>336</v>
      </c>
      <c r="J111" s="15" t="s">
        <v>337</v>
      </c>
      <c r="K111" s="15" t="s">
        <v>978</v>
      </c>
      <c r="L111" s="15" t="s">
        <v>990</v>
      </c>
      <c r="M111" s="15" t="s">
        <v>318</v>
      </c>
      <c r="N111" s="15" t="s">
        <v>1395</v>
      </c>
      <c r="O111" s="15" t="s">
        <v>1396</v>
      </c>
      <c r="P111" s="15" t="s">
        <v>1397</v>
      </c>
      <c r="Q111" s="15" t="s">
        <v>1398</v>
      </c>
      <c r="R111" s="15" t="s">
        <v>1399</v>
      </c>
      <c r="S111" s="15" t="s">
        <v>1400</v>
      </c>
      <c r="T111" s="15" t="s">
        <v>1401</v>
      </c>
      <c r="U111" s="15" t="s">
        <v>1402</v>
      </c>
      <c r="V111" s="15" t="s">
        <v>1403</v>
      </c>
      <c r="W111" s="15" t="s">
        <v>1404</v>
      </c>
    </row>
    <row r="112" spans="1:24">
      <c r="A112" s="4" t="s">
        <v>1882</v>
      </c>
      <c r="B112" s="27">
        <v>0</v>
      </c>
      <c r="C112" s="27">
        <v>0</v>
      </c>
      <c r="D112" s="27">
        <v>0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1</v>
      </c>
      <c r="O112" s="27">
        <v>1</v>
      </c>
      <c r="P112" s="27">
        <v>1</v>
      </c>
      <c r="Q112" s="27">
        <v>1</v>
      </c>
      <c r="R112" s="27">
        <v>1</v>
      </c>
      <c r="S112" s="27">
        <v>1</v>
      </c>
      <c r="T112" s="27">
        <v>1</v>
      </c>
      <c r="U112" s="27">
        <v>1</v>
      </c>
      <c r="V112" s="27">
        <v>1</v>
      </c>
      <c r="W112" s="27">
        <v>1</v>
      </c>
      <c r="X112" s="17"/>
    </row>
    <row r="114" spans="1:9" ht="21" customHeight="1">
      <c r="A114" s="1" t="s">
        <v>1883</v>
      </c>
    </row>
    <row r="115" spans="1:9">
      <c r="A115" s="3" t="s">
        <v>546</v>
      </c>
    </row>
    <row r="116" spans="1:9">
      <c r="A116" s="31" t="s">
        <v>1608</v>
      </c>
    </row>
    <row r="117" spans="1:9">
      <c r="A117" s="31" t="s">
        <v>1884</v>
      </c>
    </row>
    <row r="118" spans="1:9">
      <c r="A118" s="31" t="s">
        <v>1851</v>
      </c>
    </row>
    <row r="119" spans="1:9">
      <c r="A119" s="31" t="s">
        <v>1852</v>
      </c>
    </row>
    <row r="120" spans="1:9">
      <c r="A120" s="31" t="s">
        <v>1853</v>
      </c>
    </row>
    <row r="121" spans="1:9">
      <c r="A121" s="31" t="s">
        <v>1854</v>
      </c>
    </row>
    <row r="122" spans="1:9">
      <c r="A122" s="31" t="s">
        <v>1855</v>
      </c>
    </row>
    <row r="123" spans="1:9">
      <c r="A123" s="31" t="s">
        <v>1856</v>
      </c>
    </row>
    <row r="124" spans="1:9">
      <c r="A124" s="33" t="s">
        <v>553</v>
      </c>
      <c r="B124" s="33" t="s">
        <v>879</v>
      </c>
      <c r="C124" s="33" t="s">
        <v>879</v>
      </c>
      <c r="D124" s="33" t="s">
        <v>879</v>
      </c>
      <c r="E124" s="33" t="s">
        <v>879</v>
      </c>
      <c r="F124" s="33" t="s">
        <v>879</v>
      </c>
      <c r="G124" s="33" t="s">
        <v>879</v>
      </c>
      <c r="H124" s="33" t="s">
        <v>879</v>
      </c>
    </row>
    <row r="125" spans="1:9">
      <c r="A125" s="33" t="s">
        <v>556</v>
      </c>
      <c r="B125" s="33" t="s">
        <v>880</v>
      </c>
      <c r="C125" s="33" t="s">
        <v>1857</v>
      </c>
      <c r="D125" s="33" t="s">
        <v>1858</v>
      </c>
      <c r="E125" s="33" t="s">
        <v>1859</v>
      </c>
      <c r="F125" s="33" t="s">
        <v>1860</v>
      </c>
      <c r="G125" s="33" t="s">
        <v>1861</v>
      </c>
      <c r="H125" s="33" t="s">
        <v>1862</v>
      </c>
    </row>
    <row r="127" spans="1:9">
      <c r="B127" s="15" t="s">
        <v>1885</v>
      </c>
      <c r="C127" s="15" t="s">
        <v>1886</v>
      </c>
      <c r="D127" s="15" t="s">
        <v>1887</v>
      </c>
      <c r="E127" s="15" t="s">
        <v>1888</v>
      </c>
      <c r="F127" s="15" t="s">
        <v>1889</v>
      </c>
      <c r="G127" s="15" t="s">
        <v>1890</v>
      </c>
      <c r="H127" s="15" t="s">
        <v>1891</v>
      </c>
    </row>
    <row r="128" spans="1:9">
      <c r="A128" s="4" t="s">
        <v>185</v>
      </c>
      <c r="B128" s="42">
        <f>SUMPRODUCT('Aggreg'!$B15:$W15,$B$112:$W$112)</f>
        <v>0</v>
      </c>
      <c r="C128" s="42">
        <f>SUMPRODUCT('Aggreg'!$B59:$W59,$B$112:$W$112)</f>
        <v>0</v>
      </c>
      <c r="D128" s="42">
        <f>SUMPRODUCT('Aggreg'!$B103:$W103,$B$112:$W$112)</f>
        <v>0</v>
      </c>
      <c r="E128" s="42">
        <f>SUMPRODUCT('Aggreg'!$B147:$W147,$B$112:$W$112)</f>
        <v>0</v>
      </c>
      <c r="F128" s="42">
        <f>SUMPRODUCT('Aggreg'!$B187:$W187,$B$112:$W$112)</f>
        <v>0</v>
      </c>
      <c r="G128" s="42">
        <f>SUMPRODUCT('Aggreg'!$B227:$W227,$B$112:$W$112)</f>
        <v>0</v>
      </c>
      <c r="H128" s="42">
        <f>SUMPRODUCT('Aggreg'!$B268:$W268,$B$112:$W$112)</f>
        <v>0</v>
      </c>
      <c r="I128" s="17"/>
    </row>
    <row r="129" spans="1:9">
      <c r="A129" s="4" t="s">
        <v>186</v>
      </c>
      <c r="B129" s="42">
        <f>SUMPRODUCT('Aggreg'!$B16:$W16,$B$112:$W$112)</f>
        <v>0</v>
      </c>
      <c r="C129" s="42">
        <f>SUMPRODUCT('Aggreg'!$B60:$W60,$B$112:$W$112)</f>
        <v>0</v>
      </c>
      <c r="D129" s="42">
        <f>SUMPRODUCT('Aggreg'!$B104:$W104,$B$112:$W$112)</f>
        <v>0</v>
      </c>
      <c r="E129" s="42">
        <f>SUMPRODUCT('Aggreg'!$B148:$W148,$B$112:$W$112)</f>
        <v>0</v>
      </c>
      <c r="F129" s="42">
        <f>SUMPRODUCT('Aggreg'!$B188:$W188,$B$112:$W$112)</f>
        <v>0</v>
      </c>
      <c r="G129" s="42">
        <f>SUMPRODUCT('Aggreg'!$B228:$W228,$B$112:$W$112)</f>
        <v>0</v>
      </c>
      <c r="H129" s="42">
        <f>SUMPRODUCT('Aggreg'!$B269:$W269,$B$112:$W$112)</f>
        <v>0</v>
      </c>
      <c r="I129" s="17"/>
    </row>
    <row r="130" spans="1:9">
      <c r="A130" s="4" t="s">
        <v>223</v>
      </c>
      <c r="B130" s="42">
        <f>SUMPRODUCT('Aggreg'!$B17:$W17,$B$112:$W$112)</f>
        <v>0</v>
      </c>
      <c r="C130" s="42">
        <f>SUMPRODUCT('Aggreg'!$B61:$W61,$B$112:$W$112)</f>
        <v>0</v>
      </c>
      <c r="D130" s="42">
        <f>SUMPRODUCT('Aggreg'!$B105:$W105,$B$112:$W$112)</f>
        <v>0</v>
      </c>
      <c r="E130" s="42">
        <f>SUMPRODUCT('Aggreg'!$B149:$W149,$B$112:$W$112)</f>
        <v>0</v>
      </c>
      <c r="F130" s="42">
        <f>SUMPRODUCT('Aggreg'!$B189:$W189,$B$112:$W$112)</f>
        <v>0</v>
      </c>
      <c r="G130" s="42">
        <f>SUMPRODUCT('Aggreg'!$B229:$W229,$B$112:$W$112)</f>
        <v>0</v>
      </c>
      <c r="H130" s="42">
        <f>SUMPRODUCT('Aggreg'!$B270:$W270,$B$112:$W$112)</f>
        <v>0</v>
      </c>
      <c r="I130" s="17"/>
    </row>
    <row r="131" spans="1:9">
      <c r="A131" s="4" t="s">
        <v>187</v>
      </c>
      <c r="B131" s="42">
        <f>SUMPRODUCT('Aggreg'!$B18:$W18,$B$112:$W$112)</f>
        <v>0</v>
      </c>
      <c r="C131" s="42">
        <f>SUMPRODUCT('Aggreg'!$B62:$W62,$B$112:$W$112)</f>
        <v>0</v>
      </c>
      <c r="D131" s="42">
        <f>SUMPRODUCT('Aggreg'!$B106:$W106,$B$112:$W$112)</f>
        <v>0</v>
      </c>
      <c r="E131" s="42">
        <f>SUMPRODUCT('Aggreg'!$B150:$W150,$B$112:$W$112)</f>
        <v>0</v>
      </c>
      <c r="F131" s="42">
        <f>SUMPRODUCT('Aggreg'!$B190:$W190,$B$112:$W$112)</f>
        <v>0</v>
      </c>
      <c r="G131" s="42">
        <f>SUMPRODUCT('Aggreg'!$B230:$W230,$B$112:$W$112)</f>
        <v>0</v>
      </c>
      <c r="H131" s="42">
        <f>SUMPRODUCT('Aggreg'!$B271:$W271,$B$112:$W$112)</f>
        <v>0</v>
      </c>
      <c r="I131" s="17"/>
    </row>
    <row r="132" spans="1:9">
      <c r="A132" s="4" t="s">
        <v>188</v>
      </c>
      <c r="B132" s="42">
        <f>SUMPRODUCT('Aggreg'!$B19:$W19,$B$112:$W$112)</f>
        <v>0</v>
      </c>
      <c r="C132" s="42">
        <f>SUMPRODUCT('Aggreg'!$B63:$W63,$B$112:$W$112)</f>
        <v>0</v>
      </c>
      <c r="D132" s="42">
        <f>SUMPRODUCT('Aggreg'!$B107:$W107,$B$112:$W$112)</f>
        <v>0</v>
      </c>
      <c r="E132" s="42">
        <f>SUMPRODUCT('Aggreg'!$B151:$W151,$B$112:$W$112)</f>
        <v>0</v>
      </c>
      <c r="F132" s="42">
        <f>SUMPRODUCT('Aggreg'!$B191:$W191,$B$112:$W$112)</f>
        <v>0</v>
      </c>
      <c r="G132" s="42">
        <f>SUMPRODUCT('Aggreg'!$B231:$W231,$B$112:$W$112)</f>
        <v>0</v>
      </c>
      <c r="H132" s="42">
        <f>SUMPRODUCT('Aggreg'!$B272:$W272,$B$112:$W$112)</f>
        <v>0</v>
      </c>
      <c r="I132" s="17"/>
    </row>
    <row r="133" spans="1:9">
      <c r="A133" s="4" t="s">
        <v>224</v>
      </c>
      <c r="B133" s="42">
        <f>SUMPRODUCT('Aggreg'!$B20:$W20,$B$112:$W$112)</f>
        <v>0</v>
      </c>
      <c r="C133" s="42">
        <f>SUMPRODUCT('Aggreg'!$B64:$W64,$B$112:$W$112)</f>
        <v>0</v>
      </c>
      <c r="D133" s="42">
        <f>SUMPRODUCT('Aggreg'!$B108:$W108,$B$112:$W$112)</f>
        <v>0</v>
      </c>
      <c r="E133" s="42">
        <f>SUMPRODUCT('Aggreg'!$B152:$W152,$B$112:$W$112)</f>
        <v>0</v>
      </c>
      <c r="F133" s="42">
        <f>SUMPRODUCT('Aggreg'!$B192:$W192,$B$112:$W$112)</f>
        <v>0</v>
      </c>
      <c r="G133" s="42">
        <f>SUMPRODUCT('Aggreg'!$B232:$W232,$B$112:$W$112)</f>
        <v>0</v>
      </c>
      <c r="H133" s="42">
        <f>SUMPRODUCT('Aggreg'!$B273:$W273,$B$112:$W$112)</f>
        <v>0</v>
      </c>
      <c r="I133" s="17"/>
    </row>
    <row r="134" spans="1:9">
      <c r="A134" s="4" t="s">
        <v>189</v>
      </c>
      <c r="B134" s="42">
        <f>SUMPRODUCT('Aggreg'!$B21:$W21,$B$112:$W$112)</f>
        <v>0</v>
      </c>
      <c r="C134" s="42">
        <f>SUMPRODUCT('Aggreg'!$B65:$W65,$B$112:$W$112)</f>
        <v>0</v>
      </c>
      <c r="D134" s="42">
        <f>SUMPRODUCT('Aggreg'!$B109:$W109,$B$112:$W$112)</f>
        <v>0</v>
      </c>
      <c r="E134" s="42">
        <f>SUMPRODUCT('Aggreg'!$B153:$W153,$B$112:$W$112)</f>
        <v>0</v>
      </c>
      <c r="F134" s="42">
        <f>SUMPRODUCT('Aggreg'!$B193:$W193,$B$112:$W$112)</f>
        <v>0</v>
      </c>
      <c r="G134" s="42">
        <f>SUMPRODUCT('Aggreg'!$B233:$W233,$B$112:$W$112)</f>
        <v>0</v>
      </c>
      <c r="H134" s="42">
        <f>SUMPRODUCT('Aggreg'!$B274:$W274,$B$112:$W$112)</f>
        <v>0</v>
      </c>
      <c r="I134" s="17"/>
    </row>
    <row r="135" spans="1:9">
      <c r="A135" s="4" t="s">
        <v>190</v>
      </c>
      <c r="B135" s="42">
        <f>SUMPRODUCT('Aggreg'!$B22:$W22,$B$112:$W$112)</f>
        <v>0</v>
      </c>
      <c r="C135" s="42">
        <f>SUMPRODUCT('Aggreg'!$B66:$W66,$B$112:$W$112)</f>
        <v>0</v>
      </c>
      <c r="D135" s="42">
        <f>SUMPRODUCT('Aggreg'!$B110:$W110,$B$112:$W$112)</f>
        <v>0</v>
      </c>
      <c r="E135" s="42">
        <f>SUMPRODUCT('Aggreg'!$B154:$W154,$B$112:$W$112)</f>
        <v>0</v>
      </c>
      <c r="F135" s="42">
        <f>SUMPRODUCT('Aggreg'!$B194:$W194,$B$112:$W$112)</f>
        <v>0</v>
      </c>
      <c r="G135" s="42">
        <f>SUMPRODUCT('Aggreg'!$B234:$W234,$B$112:$W$112)</f>
        <v>0</v>
      </c>
      <c r="H135" s="42">
        <f>SUMPRODUCT('Aggreg'!$B275:$W275,$B$112:$W$112)</f>
        <v>0</v>
      </c>
      <c r="I135" s="17"/>
    </row>
    <row r="136" spans="1:9">
      <c r="A136" s="4" t="s">
        <v>210</v>
      </c>
      <c r="B136" s="42">
        <f>SUMPRODUCT('Aggreg'!$B23:$W23,$B$112:$W$112)</f>
        <v>0</v>
      </c>
      <c r="C136" s="42">
        <f>SUMPRODUCT('Aggreg'!$B67:$W67,$B$112:$W$112)</f>
        <v>0</v>
      </c>
      <c r="D136" s="42">
        <f>SUMPRODUCT('Aggreg'!$B111:$W111,$B$112:$W$112)</f>
        <v>0</v>
      </c>
      <c r="E136" s="42">
        <f>SUMPRODUCT('Aggreg'!$B155:$W155,$B$112:$W$112)</f>
        <v>0</v>
      </c>
      <c r="F136" s="42">
        <f>SUMPRODUCT('Aggreg'!$B195:$W195,$B$112:$W$112)</f>
        <v>0</v>
      </c>
      <c r="G136" s="42">
        <f>SUMPRODUCT('Aggreg'!$B235:$W235,$B$112:$W$112)</f>
        <v>0</v>
      </c>
      <c r="H136" s="42">
        <f>SUMPRODUCT('Aggreg'!$B276:$W276,$B$112:$W$112)</f>
        <v>0</v>
      </c>
      <c r="I136" s="17"/>
    </row>
    <row r="137" spans="1:9">
      <c r="A137" s="4" t="s">
        <v>191</v>
      </c>
      <c r="B137" s="42">
        <f>SUMPRODUCT('Aggreg'!$B24:$W24,$B$112:$W$112)</f>
        <v>0</v>
      </c>
      <c r="C137" s="42">
        <f>SUMPRODUCT('Aggreg'!$B68:$W68,$B$112:$W$112)</f>
        <v>0</v>
      </c>
      <c r="D137" s="42">
        <f>SUMPRODUCT('Aggreg'!$B112:$W112,$B$112:$W$112)</f>
        <v>0</v>
      </c>
      <c r="E137" s="42">
        <f>SUMPRODUCT('Aggreg'!$B156:$W156,$B$112:$W$112)</f>
        <v>0</v>
      </c>
      <c r="F137" s="42">
        <f>SUMPRODUCT('Aggreg'!$B196:$W196,$B$112:$W$112)</f>
        <v>0</v>
      </c>
      <c r="G137" s="42">
        <f>SUMPRODUCT('Aggreg'!$B236:$W236,$B$112:$W$112)</f>
        <v>0</v>
      </c>
      <c r="H137" s="42">
        <f>SUMPRODUCT('Aggreg'!$B277:$W277,$B$112:$W$112)</f>
        <v>0</v>
      </c>
      <c r="I137" s="17"/>
    </row>
    <row r="138" spans="1:9">
      <c r="A138" s="4" t="s">
        <v>192</v>
      </c>
      <c r="B138" s="42">
        <f>SUMPRODUCT('Aggreg'!$B25:$W25,$B$112:$W$112)</f>
        <v>0</v>
      </c>
      <c r="C138" s="42">
        <f>SUMPRODUCT('Aggreg'!$B69:$W69,$B$112:$W$112)</f>
        <v>0</v>
      </c>
      <c r="D138" s="42">
        <f>SUMPRODUCT('Aggreg'!$B113:$W113,$B$112:$W$112)</f>
        <v>0</v>
      </c>
      <c r="E138" s="42">
        <f>SUMPRODUCT('Aggreg'!$B157:$W157,$B$112:$W$112)</f>
        <v>0</v>
      </c>
      <c r="F138" s="42">
        <f>SUMPRODUCT('Aggreg'!$B197:$W197,$B$112:$W$112)</f>
        <v>0</v>
      </c>
      <c r="G138" s="42">
        <f>SUMPRODUCT('Aggreg'!$B237:$W237,$B$112:$W$112)</f>
        <v>0</v>
      </c>
      <c r="H138" s="42">
        <f>SUMPRODUCT('Aggreg'!$B278:$W278,$B$112:$W$112)</f>
        <v>0</v>
      </c>
      <c r="I138" s="17"/>
    </row>
    <row r="139" spans="1:9">
      <c r="A139" s="4" t="s">
        <v>193</v>
      </c>
      <c r="B139" s="42">
        <f>SUMPRODUCT('Aggreg'!$B26:$W26,$B$112:$W$112)</f>
        <v>0</v>
      </c>
      <c r="C139" s="42">
        <f>SUMPRODUCT('Aggreg'!$B70:$W70,$B$112:$W$112)</f>
        <v>0</v>
      </c>
      <c r="D139" s="42">
        <f>SUMPRODUCT('Aggreg'!$B114:$W114,$B$112:$W$112)</f>
        <v>0</v>
      </c>
      <c r="E139" s="42">
        <f>SUMPRODUCT('Aggreg'!$B158:$W158,$B$112:$W$112)</f>
        <v>0</v>
      </c>
      <c r="F139" s="42">
        <f>SUMPRODUCT('Aggreg'!$B198:$W198,$B$112:$W$112)</f>
        <v>0</v>
      </c>
      <c r="G139" s="42">
        <f>SUMPRODUCT('Aggreg'!$B238:$W238,$B$112:$W$112)</f>
        <v>0</v>
      </c>
      <c r="H139" s="42">
        <f>SUMPRODUCT('Aggreg'!$B279:$W279,$B$112:$W$112)</f>
        <v>0</v>
      </c>
      <c r="I139" s="17"/>
    </row>
    <row r="140" spans="1:9">
      <c r="A140" s="4" t="s">
        <v>194</v>
      </c>
      <c r="B140" s="42">
        <f>SUMPRODUCT('Aggreg'!$B27:$W27,$B$112:$W$112)</f>
        <v>0</v>
      </c>
      <c r="C140" s="42">
        <f>SUMPRODUCT('Aggreg'!$B71:$W71,$B$112:$W$112)</f>
        <v>0</v>
      </c>
      <c r="D140" s="42">
        <f>SUMPRODUCT('Aggreg'!$B115:$W115,$B$112:$W$112)</f>
        <v>0</v>
      </c>
      <c r="E140" s="42">
        <f>SUMPRODUCT('Aggreg'!$B159:$W159,$B$112:$W$112)</f>
        <v>0</v>
      </c>
      <c r="F140" s="42">
        <f>SUMPRODUCT('Aggreg'!$B199:$W199,$B$112:$W$112)</f>
        <v>0</v>
      </c>
      <c r="G140" s="42">
        <f>SUMPRODUCT('Aggreg'!$B239:$W239,$B$112:$W$112)</f>
        <v>0</v>
      </c>
      <c r="H140" s="42">
        <f>SUMPRODUCT('Aggreg'!$B280:$W280,$B$112:$W$112)</f>
        <v>0</v>
      </c>
      <c r="I140" s="17"/>
    </row>
    <row r="141" spans="1:9">
      <c r="A141" s="4" t="s">
        <v>211</v>
      </c>
      <c r="B141" s="42">
        <f>SUMPRODUCT('Aggreg'!$B28:$W28,$B$112:$W$112)</f>
        <v>0</v>
      </c>
      <c r="C141" s="42">
        <f>SUMPRODUCT('Aggreg'!$B72:$W72,$B$112:$W$112)</f>
        <v>0</v>
      </c>
      <c r="D141" s="42">
        <f>SUMPRODUCT('Aggreg'!$B116:$W116,$B$112:$W$112)</f>
        <v>0</v>
      </c>
      <c r="E141" s="42">
        <f>SUMPRODUCT('Aggreg'!$B160:$W160,$B$112:$W$112)</f>
        <v>0</v>
      </c>
      <c r="F141" s="42">
        <f>SUMPRODUCT('Aggreg'!$B200:$W200,$B$112:$W$112)</f>
        <v>0</v>
      </c>
      <c r="G141" s="42">
        <f>SUMPRODUCT('Aggreg'!$B240:$W240,$B$112:$W$112)</f>
        <v>0</v>
      </c>
      <c r="H141" s="42">
        <f>SUMPRODUCT('Aggreg'!$B281:$W281,$B$112:$W$112)</f>
        <v>0</v>
      </c>
      <c r="I141" s="17"/>
    </row>
    <row r="142" spans="1:9">
      <c r="A142" s="4" t="s">
        <v>225</v>
      </c>
      <c r="B142" s="42">
        <f>SUMPRODUCT('Aggreg'!$B29:$W29,$B$112:$W$112)</f>
        <v>0</v>
      </c>
      <c r="C142" s="42">
        <f>SUMPRODUCT('Aggreg'!$B73:$W73,$B$112:$W$112)</f>
        <v>0</v>
      </c>
      <c r="D142" s="42">
        <f>SUMPRODUCT('Aggreg'!$B117:$W117,$B$112:$W$112)</f>
        <v>0</v>
      </c>
      <c r="E142" s="42">
        <f>SUMPRODUCT('Aggreg'!$B161:$W161,$B$112:$W$112)</f>
        <v>0</v>
      </c>
      <c r="F142" s="42">
        <f>SUMPRODUCT('Aggreg'!$B201:$W201,$B$112:$W$112)</f>
        <v>0</v>
      </c>
      <c r="G142" s="42">
        <f>SUMPRODUCT('Aggreg'!$B241:$W241,$B$112:$W$112)</f>
        <v>0</v>
      </c>
      <c r="H142" s="42">
        <f>SUMPRODUCT('Aggreg'!$B282:$W282,$B$112:$W$112)</f>
        <v>0</v>
      </c>
      <c r="I142" s="17"/>
    </row>
    <row r="143" spans="1:9">
      <c r="A143" s="4" t="s">
        <v>226</v>
      </c>
      <c r="B143" s="42">
        <f>SUMPRODUCT('Aggreg'!$B30:$W30,$B$112:$W$112)</f>
        <v>0</v>
      </c>
      <c r="C143" s="42">
        <f>SUMPRODUCT('Aggreg'!$B74:$W74,$B$112:$W$112)</f>
        <v>0</v>
      </c>
      <c r="D143" s="42">
        <f>SUMPRODUCT('Aggreg'!$B118:$W118,$B$112:$W$112)</f>
        <v>0</v>
      </c>
      <c r="E143" s="42">
        <f>SUMPRODUCT('Aggreg'!$B162:$W162,$B$112:$W$112)</f>
        <v>0</v>
      </c>
      <c r="F143" s="42">
        <f>SUMPRODUCT('Aggreg'!$B202:$W202,$B$112:$W$112)</f>
        <v>0</v>
      </c>
      <c r="G143" s="42">
        <f>SUMPRODUCT('Aggreg'!$B242:$W242,$B$112:$W$112)</f>
        <v>0</v>
      </c>
      <c r="H143" s="42">
        <f>SUMPRODUCT('Aggreg'!$B283:$W283,$B$112:$W$112)</f>
        <v>0</v>
      </c>
      <c r="I143" s="17"/>
    </row>
    <row r="144" spans="1:9">
      <c r="A144" s="4" t="s">
        <v>227</v>
      </c>
      <c r="B144" s="42">
        <f>SUMPRODUCT('Aggreg'!$B31:$W31,$B$112:$W$112)</f>
        <v>0</v>
      </c>
      <c r="C144" s="42">
        <f>SUMPRODUCT('Aggreg'!$B75:$W75,$B$112:$W$112)</f>
        <v>0</v>
      </c>
      <c r="D144" s="42">
        <f>SUMPRODUCT('Aggreg'!$B119:$W119,$B$112:$W$112)</f>
        <v>0</v>
      </c>
      <c r="E144" s="42">
        <f>SUMPRODUCT('Aggreg'!$B163:$W163,$B$112:$W$112)</f>
        <v>0</v>
      </c>
      <c r="F144" s="42">
        <f>SUMPRODUCT('Aggreg'!$B203:$W203,$B$112:$W$112)</f>
        <v>0</v>
      </c>
      <c r="G144" s="42">
        <f>SUMPRODUCT('Aggreg'!$B243:$W243,$B$112:$W$112)</f>
        <v>0</v>
      </c>
      <c r="H144" s="42">
        <f>SUMPRODUCT('Aggreg'!$B284:$W284,$B$112:$W$112)</f>
        <v>0</v>
      </c>
      <c r="I144" s="17"/>
    </row>
    <row r="145" spans="1:9">
      <c r="A145" s="4" t="s">
        <v>228</v>
      </c>
      <c r="B145" s="42">
        <f>SUMPRODUCT('Aggreg'!$B32:$W32,$B$112:$W$112)</f>
        <v>0</v>
      </c>
      <c r="C145" s="42">
        <f>SUMPRODUCT('Aggreg'!$B76:$W76,$B$112:$W$112)</f>
        <v>0</v>
      </c>
      <c r="D145" s="42">
        <f>SUMPRODUCT('Aggreg'!$B120:$W120,$B$112:$W$112)</f>
        <v>0</v>
      </c>
      <c r="E145" s="42">
        <f>SUMPRODUCT('Aggreg'!$B164:$W164,$B$112:$W$112)</f>
        <v>0</v>
      </c>
      <c r="F145" s="42">
        <f>SUMPRODUCT('Aggreg'!$B204:$W204,$B$112:$W$112)</f>
        <v>0</v>
      </c>
      <c r="G145" s="42">
        <f>SUMPRODUCT('Aggreg'!$B244:$W244,$B$112:$W$112)</f>
        <v>0</v>
      </c>
      <c r="H145" s="42">
        <f>SUMPRODUCT('Aggreg'!$B285:$W285,$B$112:$W$112)</f>
        <v>0</v>
      </c>
      <c r="I145" s="17"/>
    </row>
    <row r="146" spans="1:9">
      <c r="A146" s="4" t="s">
        <v>229</v>
      </c>
      <c r="B146" s="42">
        <f>SUMPRODUCT('Aggreg'!$B33:$W33,$B$112:$W$112)</f>
        <v>0</v>
      </c>
      <c r="C146" s="42">
        <f>SUMPRODUCT('Aggreg'!$B77:$W77,$B$112:$W$112)</f>
        <v>0</v>
      </c>
      <c r="D146" s="42">
        <f>SUMPRODUCT('Aggreg'!$B121:$W121,$B$112:$W$112)</f>
        <v>0</v>
      </c>
      <c r="E146" s="42">
        <f>SUMPRODUCT('Aggreg'!$B165:$W165,$B$112:$W$112)</f>
        <v>0</v>
      </c>
      <c r="F146" s="42">
        <f>SUMPRODUCT('Aggreg'!$B205:$W205,$B$112:$W$112)</f>
        <v>0</v>
      </c>
      <c r="G146" s="42">
        <f>SUMPRODUCT('Aggreg'!$B245:$W245,$B$112:$W$112)</f>
        <v>0</v>
      </c>
      <c r="H146" s="42">
        <f>SUMPRODUCT('Aggreg'!$B286:$W286,$B$112:$W$112)</f>
        <v>0</v>
      </c>
      <c r="I146" s="17"/>
    </row>
    <row r="147" spans="1:9">
      <c r="A147" s="4" t="s">
        <v>195</v>
      </c>
      <c r="B147" s="42">
        <f>SUMPRODUCT('Aggreg'!$B34:$W34,$B$112:$W$112)</f>
        <v>0</v>
      </c>
      <c r="C147" s="42">
        <f>SUMPRODUCT('Aggreg'!$B78:$W78,$B$112:$W$112)</f>
        <v>0</v>
      </c>
      <c r="D147" s="42">
        <f>SUMPRODUCT('Aggreg'!$B122:$W122,$B$112:$W$112)</f>
        <v>0</v>
      </c>
      <c r="E147" s="42">
        <f>SUMPRODUCT('Aggreg'!$B166:$W166,$B$112:$W$112)</f>
        <v>0</v>
      </c>
      <c r="F147" s="42">
        <f>SUMPRODUCT('Aggreg'!$B206:$W206,$B$112:$W$112)</f>
        <v>0</v>
      </c>
      <c r="G147" s="42">
        <f>SUMPRODUCT('Aggreg'!$B246:$W246,$B$112:$W$112)</f>
        <v>0</v>
      </c>
      <c r="H147" s="42">
        <f>SUMPRODUCT('Aggreg'!$B287:$W287,$B$112:$W$112)</f>
        <v>0</v>
      </c>
      <c r="I147" s="17"/>
    </row>
    <row r="148" spans="1:9">
      <c r="A148" s="4" t="s">
        <v>196</v>
      </c>
      <c r="B148" s="42">
        <f>SUMPRODUCT('Aggreg'!$B35:$W35,$B$112:$W$112)</f>
        <v>0</v>
      </c>
      <c r="C148" s="42">
        <f>SUMPRODUCT('Aggreg'!$B79:$W79,$B$112:$W$112)</f>
        <v>0</v>
      </c>
      <c r="D148" s="42">
        <f>SUMPRODUCT('Aggreg'!$B123:$W123,$B$112:$W$112)</f>
        <v>0</v>
      </c>
      <c r="E148" s="42">
        <f>SUMPRODUCT('Aggreg'!$B167:$W167,$B$112:$W$112)</f>
        <v>0</v>
      </c>
      <c r="F148" s="42">
        <f>SUMPRODUCT('Aggreg'!$B207:$W207,$B$112:$W$112)</f>
        <v>0</v>
      </c>
      <c r="G148" s="42">
        <f>SUMPRODUCT('Aggreg'!$B247:$W247,$B$112:$W$112)</f>
        <v>0</v>
      </c>
      <c r="H148" s="42">
        <f>SUMPRODUCT('Aggreg'!$B288:$W288,$B$112:$W$112)</f>
        <v>0</v>
      </c>
      <c r="I148" s="17"/>
    </row>
    <row r="149" spans="1:9">
      <c r="A149" s="4" t="s">
        <v>197</v>
      </c>
      <c r="B149" s="42">
        <f>SUMPRODUCT('Aggreg'!$B36:$W36,$B$112:$W$112)</f>
        <v>0</v>
      </c>
      <c r="C149" s="42">
        <f>SUMPRODUCT('Aggreg'!$B80:$W80,$B$112:$W$112)</f>
        <v>0</v>
      </c>
      <c r="D149" s="42">
        <f>SUMPRODUCT('Aggreg'!$B124:$W124,$B$112:$W$112)</f>
        <v>0</v>
      </c>
      <c r="E149" s="42">
        <f>SUMPRODUCT('Aggreg'!$B168:$W168,$B$112:$W$112)</f>
        <v>0</v>
      </c>
      <c r="F149" s="42">
        <f>SUMPRODUCT('Aggreg'!$B208:$W208,$B$112:$W$112)</f>
        <v>0</v>
      </c>
      <c r="G149" s="42">
        <f>SUMPRODUCT('Aggreg'!$B248:$W248,$B$112:$W$112)</f>
        <v>0</v>
      </c>
      <c r="H149" s="42">
        <f>SUMPRODUCT('Aggreg'!$B289:$W289,$B$112:$W$112)</f>
        <v>0</v>
      </c>
      <c r="I149" s="17"/>
    </row>
    <row r="150" spans="1:9">
      <c r="A150" s="4" t="s">
        <v>198</v>
      </c>
      <c r="B150" s="42">
        <f>SUMPRODUCT('Aggreg'!$B37:$W37,$B$112:$W$112)</f>
        <v>0</v>
      </c>
      <c r="C150" s="42">
        <f>SUMPRODUCT('Aggreg'!$B81:$W81,$B$112:$W$112)</f>
        <v>0</v>
      </c>
      <c r="D150" s="42">
        <f>SUMPRODUCT('Aggreg'!$B125:$W125,$B$112:$W$112)</f>
        <v>0</v>
      </c>
      <c r="E150" s="42">
        <f>SUMPRODUCT('Aggreg'!$B169:$W169,$B$112:$W$112)</f>
        <v>0</v>
      </c>
      <c r="F150" s="42">
        <f>SUMPRODUCT('Aggreg'!$B209:$W209,$B$112:$W$112)</f>
        <v>0</v>
      </c>
      <c r="G150" s="42">
        <f>SUMPRODUCT('Aggreg'!$B249:$W249,$B$112:$W$112)</f>
        <v>0</v>
      </c>
      <c r="H150" s="42">
        <f>SUMPRODUCT('Aggreg'!$B290:$W290,$B$112:$W$112)</f>
        <v>0</v>
      </c>
      <c r="I150" s="17"/>
    </row>
    <row r="151" spans="1:9">
      <c r="A151" s="4" t="s">
        <v>199</v>
      </c>
      <c r="B151" s="42">
        <f>SUMPRODUCT('Aggreg'!$B38:$W38,$B$112:$W$112)</f>
        <v>0</v>
      </c>
      <c r="C151" s="42">
        <f>SUMPRODUCT('Aggreg'!$B82:$W82,$B$112:$W$112)</f>
        <v>0</v>
      </c>
      <c r="D151" s="42">
        <f>SUMPRODUCT('Aggreg'!$B126:$W126,$B$112:$W$112)</f>
        <v>0</v>
      </c>
      <c r="E151" s="42">
        <f>SUMPRODUCT('Aggreg'!$B170:$W170,$B$112:$W$112)</f>
        <v>0</v>
      </c>
      <c r="F151" s="42">
        <f>SUMPRODUCT('Aggreg'!$B210:$W210,$B$112:$W$112)</f>
        <v>0</v>
      </c>
      <c r="G151" s="42">
        <f>SUMPRODUCT('Aggreg'!$B250:$W250,$B$112:$W$112)</f>
        <v>0</v>
      </c>
      <c r="H151" s="42">
        <f>SUMPRODUCT('Aggreg'!$B291:$W291,$B$112:$W$112)</f>
        <v>0</v>
      </c>
      <c r="I151" s="17"/>
    </row>
    <row r="152" spans="1:9">
      <c r="A152" s="4" t="s">
        <v>200</v>
      </c>
      <c r="B152" s="42">
        <f>SUMPRODUCT('Aggreg'!$B39:$W39,$B$112:$W$112)</f>
        <v>0</v>
      </c>
      <c r="C152" s="42">
        <f>SUMPRODUCT('Aggreg'!$B83:$W83,$B$112:$W$112)</f>
        <v>0</v>
      </c>
      <c r="D152" s="42">
        <f>SUMPRODUCT('Aggreg'!$B127:$W127,$B$112:$W$112)</f>
        <v>0</v>
      </c>
      <c r="E152" s="42">
        <f>SUMPRODUCT('Aggreg'!$B171:$W171,$B$112:$W$112)</f>
        <v>0</v>
      </c>
      <c r="F152" s="42">
        <f>SUMPRODUCT('Aggreg'!$B211:$W211,$B$112:$W$112)</f>
        <v>0</v>
      </c>
      <c r="G152" s="42">
        <f>SUMPRODUCT('Aggreg'!$B251:$W251,$B$112:$W$112)</f>
        <v>0</v>
      </c>
      <c r="H152" s="42">
        <f>SUMPRODUCT('Aggreg'!$B292:$W292,$B$112:$W$112)</f>
        <v>0</v>
      </c>
      <c r="I152" s="17"/>
    </row>
    <row r="153" spans="1:9">
      <c r="A153" s="4" t="s">
        <v>201</v>
      </c>
      <c r="B153" s="42">
        <f>SUMPRODUCT('Aggreg'!$B40:$W40,$B$112:$W$112)</f>
        <v>0</v>
      </c>
      <c r="C153" s="42">
        <f>SUMPRODUCT('Aggreg'!$B84:$W84,$B$112:$W$112)</f>
        <v>0</v>
      </c>
      <c r="D153" s="42">
        <f>SUMPRODUCT('Aggreg'!$B128:$W128,$B$112:$W$112)</f>
        <v>0</v>
      </c>
      <c r="E153" s="42">
        <f>SUMPRODUCT('Aggreg'!$B172:$W172,$B$112:$W$112)</f>
        <v>0</v>
      </c>
      <c r="F153" s="42">
        <f>SUMPRODUCT('Aggreg'!$B212:$W212,$B$112:$W$112)</f>
        <v>0</v>
      </c>
      <c r="G153" s="42">
        <f>SUMPRODUCT('Aggreg'!$B252:$W252,$B$112:$W$112)</f>
        <v>0</v>
      </c>
      <c r="H153" s="42">
        <f>SUMPRODUCT('Aggreg'!$B293:$W293,$B$112:$W$112)</f>
        <v>0</v>
      </c>
      <c r="I153" s="17"/>
    </row>
    <row r="154" spans="1:9">
      <c r="A154" s="4" t="s">
        <v>202</v>
      </c>
      <c r="B154" s="42">
        <f>SUMPRODUCT('Aggreg'!$B41:$W41,$B$112:$W$112)</f>
        <v>0</v>
      </c>
      <c r="C154" s="42">
        <f>SUMPRODUCT('Aggreg'!$B85:$W85,$B$112:$W$112)</f>
        <v>0</v>
      </c>
      <c r="D154" s="42">
        <f>SUMPRODUCT('Aggreg'!$B129:$W129,$B$112:$W$112)</f>
        <v>0</v>
      </c>
      <c r="E154" s="42">
        <f>SUMPRODUCT('Aggreg'!$B173:$W173,$B$112:$W$112)</f>
        <v>0</v>
      </c>
      <c r="F154" s="42">
        <f>SUMPRODUCT('Aggreg'!$B213:$W213,$B$112:$W$112)</f>
        <v>0</v>
      </c>
      <c r="G154" s="42">
        <f>SUMPRODUCT('Aggreg'!$B253:$W253,$B$112:$W$112)</f>
        <v>0</v>
      </c>
      <c r="H154" s="42">
        <f>SUMPRODUCT('Aggreg'!$B294:$W294,$B$112:$W$112)</f>
        <v>0</v>
      </c>
      <c r="I154" s="17"/>
    </row>
    <row r="155" spans="1:9">
      <c r="A155" s="4" t="s">
        <v>203</v>
      </c>
      <c r="B155" s="42">
        <f>SUMPRODUCT('Aggreg'!$B42:$W42,$B$112:$W$112)</f>
        <v>0</v>
      </c>
      <c r="C155" s="42">
        <f>SUMPRODUCT('Aggreg'!$B86:$W86,$B$112:$W$112)</f>
        <v>0</v>
      </c>
      <c r="D155" s="42">
        <f>SUMPRODUCT('Aggreg'!$B130:$W130,$B$112:$W$112)</f>
        <v>0</v>
      </c>
      <c r="E155" s="42">
        <f>SUMPRODUCT('Aggreg'!$B174:$W174,$B$112:$W$112)</f>
        <v>0</v>
      </c>
      <c r="F155" s="42">
        <f>SUMPRODUCT('Aggreg'!$B214:$W214,$B$112:$W$112)</f>
        <v>0</v>
      </c>
      <c r="G155" s="42">
        <f>SUMPRODUCT('Aggreg'!$B254:$W254,$B$112:$W$112)</f>
        <v>0</v>
      </c>
      <c r="H155" s="42">
        <f>SUMPRODUCT('Aggreg'!$B295:$W295,$B$112:$W$112)</f>
        <v>0</v>
      </c>
      <c r="I155" s="17"/>
    </row>
    <row r="156" spans="1:9">
      <c r="A156" s="4" t="s">
        <v>204</v>
      </c>
      <c r="B156" s="42">
        <f>SUMPRODUCT('Aggreg'!$B43:$W43,$B$112:$W$112)</f>
        <v>0</v>
      </c>
      <c r="C156" s="42">
        <f>SUMPRODUCT('Aggreg'!$B87:$W87,$B$112:$W$112)</f>
        <v>0</v>
      </c>
      <c r="D156" s="42">
        <f>SUMPRODUCT('Aggreg'!$B131:$W131,$B$112:$W$112)</f>
        <v>0</v>
      </c>
      <c r="E156" s="42">
        <f>SUMPRODUCT('Aggreg'!$B175:$W175,$B$112:$W$112)</f>
        <v>0</v>
      </c>
      <c r="F156" s="42">
        <f>SUMPRODUCT('Aggreg'!$B215:$W215,$B$112:$W$112)</f>
        <v>0</v>
      </c>
      <c r="G156" s="42">
        <f>SUMPRODUCT('Aggreg'!$B255:$W255,$B$112:$W$112)</f>
        <v>0</v>
      </c>
      <c r="H156" s="42">
        <f>SUMPRODUCT('Aggreg'!$B296:$W296,$B$112:$W$112)</f>
        <v>0</v>
      </c>
      <c r="I156" s="17"/>
    </row>
    <row r="157" spans="1:9">
      <c r="A157" s="4" t="s">
        <v>212</v>
      </c>
      <c r="B157" s="42">
        <f>SUMPRODUCT('Aggreg'!$B44:$W44,$B$112:$W$112)</f>
        <v>0</v>
      </c>
      <c r="C157" s="42">
        <f>SUMPRODUCT('Aggreg'!$B88:$W88,$B$112:$W$112)</f>
        <v>0</v>
      </c>
      <c r="D157" s="42">
        <f>SUMPRODUCT('Aggreg'!$B132:$W132,$B$112:$W$112)</f>
        <v>0</v>
      </c>
      <c r="E157" s="42">
        <f>SUMPRODUCT('Aggreg'!$B176:$W176,$B$112:$W$112)</f>
        <v>0</v>
      </c>
      <c r="F157" s="42">
        <f>SUMPRODUCT('Aggreg'!$B216:$W216,$B$112:$W$112)</f>
        <v>0</v>
      </c>
      <c r="G157" s="42">
        <f>SUMPRODUCT('Aggreg'!$B256:$W256,$B$112:$W$112)</f>
        <v>0</v>
      </c>
      <c r="H157" s="42">
        <f>SUMPRODUCT('Aggreg'!$B297:$W297,$B$112:$W$112)</f>
        <v>0</v>
      </c>
      <c r="I157" s="17"/>
    </row>
    <row r="158" spans="1:9">
      <c r="A158" s="4" t="s">
        <v>213</v>
      </c>
      <c r="B158" s="42">
        <f>SUMPRODUCT('Aggreg'!$B45:$W45,$B$112:$W$112)</f>
        <v>0</v>
      </c>
      <c r="C158" s="42">
        <f>SUMPRODUCT('Aggreg'!$B89:$W89,$B$112:$W$112)</f>
        <v>0</v>
      </c>
      <c r="D158" s="42">
        <f>SUMPRODUCT('Aggreg'!$B133:$W133,$B$112:$W$112)</f>
        <v>0</v>
      </c>
      <c r="E158" s="42">
        <f>SUMPRODUCT('Aggreg'!$B177:$W177,$B$112:$W$112)</f>
        <v>0</v>
      </c>
      <c r="F158" s="42">
        <f>SUMPRODUCT('Aggreg'!$B217:$W217,$B$112:$W$112)</f>
        <v>0</v>
      </c>
      <c r="G158" s="42">
        <f>SUMPRODUCT('Aggreg'!$B257:$W257,$B$112:$W$112)</f>
        <v>0</v>
      </c>
      <c r="H158" s="42">
        <f>SUMPRODUCT('Aggreg'!$B298:$W298,$B$112:$W$112)</f>
        <v>0</v>
      </c>
      <c r="I158" s="17"/>
    </row>
    <row r="159" spans="1:9">
      <c r="A159" s="4" t="s">
        <v>214</v>
      </c>
      <c r="B159" s="42">
        <f>SUMPRODUCT('Aggreg'!$B46:$W46,$B$112:$W$112)</f>
        <v>0</v>
      </c>
      <c r="C159" s="42">
        <f>SUMPRODUCT('Aggreg'!$B90:$W90,$B$112:$W$112)</f>
        <v>0</v>
      </c>
      <c r="D159" s="42">
        <f>SUMPRODUCT('Aggreg'!$B134:$W134,$B$112:$W$112)</f>
        <v>0</v>
      </c>
      <c r="E159" s="42">
        <f>SUMPRODUCT('Aggreg'!$B178:$W178,$B$112:$W$112)</f>
        <v>0</v>
      </c>
      <c r="F159" s="42">
        <f>SUMPRODUCT('Aggreg'!$B218:$W218,$B$112:$W$112)</f>
        <v>0</v>
      </c>
      <c r="G159" s="42">
        <f>SUMPRODUCT('Aggreg'!$B258:$W258,$B$112:$W$112)</f>
        <v>0</v>
      </c>
      <c r="H159" s="42">
        <f>SUMPRODUCT('Aggreg'!$B299:$W299,$B$112:$W$112)</f>
        <v>0</v>
      </c>
      <c r="I159" s="17"/>
    </row>
    <row r="160" spans="1:9">
      <c r="A160" s="4" t="s">
        <v>215</v>
      </c>
      <c r="B160" s="42">
        <f>SUMPRODUCT('Aggreg'!$B47:$W47,$B$112:$W$112)</f>
        <v>0</v>
      </c>
      <c r="C160" s="42">
        <f>SUMPRODUCT('Aggreg'!$B91:$W91,$B$112:$W$112)</f>
        <v>0</v>
      </c>
      <c r="D160" s="42">
        <f>SUMPRODUCT('Aggreg'!$B135:$W135,$B$112:$W$112)</f>
        <v>0</v>
      </c>
      <c r="E160" s="42">
        <f>SUMPRODUCT('Aggreg'!$B179:$W179,$B$112:$W$112)</f>
        <v>0</v>
      </c>
      <c r="F160" s="42">
        <f>SUMPRODUCT('Aggreg'!$B219:$W219,$B$112:$W$112)</f>
        <v>0</v>
      </c>
      <c r="G160" s="42">
        <f>SUMPRODUCT('Aggreg'!$B259:$W259,$B$112:$W$112)</f>
        <v>0</v>
      </c>
      <c r="H160" s="42">
        <f>SUMPRODUCT('Aggreg'!$B300:$W300,$B$112:$W$112)</f>
        <v>0</v>
      </c>
      <c r="I160" s="17"/>
    </row>
    <row r="162" spans="1:9" ht="21" customHeight="1">
      <c r="A162" s="1" t="s">
        <v>1892</v>
      </c>
    </row>
    <row r="163" spans="1:9">
      <c r="A163" s="3" t="s">
        <v>546</v>
      </c>
    </row>
    <row r="164" spans="1:9">
      <c r="A164" s="31" t="s">
        <v>1893</v>
      </c>
    </row>
    <row r="165" spans="1:9">
      <c r="A165" s="31" t="s">
        <v>1894</v>
      </c>
    </row>
    <row r="166" spans="1:9">
      <c r="A166" s="31" t="s">
        <v>1895</v>
      </c>
    </row>
    <row r="167" spans="1:9">
      <c r="A167" s="33" t="s">
        <v>553</v>
      </c>
      <c r="B167" s="33" t="s">
        <v>554</v>
      </c>
      <c r="C167" s="33" t="s">
        <v>554</v>
      </c>
      <c r="D167" s="33" t="s">
        <v>554</v>
      </c>
      <c r="E167" s="33" t="s">
        <v>571</v>
      </c>
      <c r="F167" s="33" t="s">
        <v>571</v>
      </c>
      <c r="G167" s="33" t="s">
        <v>571</v>
      </c>
      <c r="H167" s="33" t="s">
        <v>571</v>
      </c>
    </row>
    <row r="168" spans="1:9">
      <c r="A168" s="33" t="s">
        <v>556</v>
      </c>
      <c r="B168" s="33" t="s">
        <v>932</v>
      </c>
      <c r="C168" s="33" t="s">
        <v>1896</v>
      </c>
      <c r="D168" s="33" t="s">
        <v>1897</v>
      </c>
      <c r="E168" s="33" t="s">
        <v>573</v>
      </c>
      <c r="F168" s="33" t="s">
        <v>573</v>
      </c>
      <c r="G168" s="33" t="s">
        <v>573</v>
      </c>
      <c r="H168" s="33" t="s">
        <v>573</v>
      </c>
    </row>
    <row r="170" spans="1:9">
      <c r="B170" s="15" t="s">
        <v>1898</v>
      </c>
      <c r="C170" s="15" t="s">
        <v>1899</v>
      </c>
      <c r="D170" s="15" t="s">
        <v>1900</v>
      </c>
      <c r="E170" s="15">
        <v>0</v>
      </c>
      <c r="F170" s="15">
        <v>0</v>
      </c>
      <c r="G170" s="15">
        <v>0</v>
      </c>
      <c r="H170" s="15">
        <v>0</v>
      </c>
    </row>
    <row r="171" spans="1:9">
      <c r="A171" s="4" t="s">
        <v>185</v>
      </c>
      <c r="B171" s="42">
        <f>'Adder'!B265</f>
        <v>0</v>
      </c>
      <c r="C171" s="42">
        <f>'Adder'!C265</f>
        <v>0</v>
      </c>
      <c r="D171" s="42">
        <f>'Adder'!D265</f>
        <v>0</v>
      </c>
      <c r="E171" s="10"/>
      <c r="F171" s="10"/>
      <c r="G171" s="10"/>
      <c r="H171" s="10"/>
      <c r="I171" s="17"/>
    </row>
    <row r="172" spans="1:9">
      <c r="A172" s="4" t="s">
        <v>186</v>
      </c>
      <c r="B172" s="42">
        <f>'Adder'!B266</f>
        <v>0</v>
      </c>
      <c r="C172" s="42">
        <f>'Adder'!C266</f>
        <v>0</v>
      </c>
      <c r="D172" s="42">
        <f>'Adder'!D266</f>
        <v>0</v>
      </c>
      <c r="E172" s="10"/>
      <c r="F172" s="10"/>
      <c r="G172" s="10"/>
      <c r="H172" s="10"/>
      <c r="I172" s="17"/>
    </row>
    <row r="173" spans="1:9">
      <c r="A173" s="4" t="s">
        <v>223</v>
      </c>
      <c r="B173" s="42">
        <f>'Adder'!B267</f>
        <v>0</v>
      </c>
      <c r="C173" s="42">
        <f>'Adder'!C267</f>
        <v>0</v>
      </c>
      <c r="D173" s="42">
        <f>'Adder'!D267</f>
        <v>0</v>
      </c>
      <c r="E173" s="10"/>
      <c r="F173" s="10"/>
      <c r="G173" s="10"/>
      <c r="H173" s="10"/>
      <c r="I173" s="17"/>
    </row>
    <row r="174" spans="1:9">
      <c r="A174" s="4" t="s">
        <v>187</v>
      </c>
      <c r="B174" s="42">
        <f>'Adder'!B268</f>
        <v>0</v>
      </c>
      <c r="C174" s="42">
        <f>'Adder'!C268</f>
        <v>0</v>
      </c>
      <c r="D174" s="42">
        <f>'Adder'!D268</f>
        <v>0</v>
      </c>
      <c r="E174" s="10"/>
      <c r="F174" s="10"/>
      <c r="G174" s="10"/>
      <c r="H174" s="10"/>
      <c r="I174" s="17"/>
    </row>
    <row r="175" spans="1:9">
      <c r="A175" s="4" t="s">
        <v>188</v>
      </c>
      <c r="B175" s="42">
        <f>'Adder'!B269</f>
        <v>0</v>
      </c>
      <c r="C175" s="42">
        <f>'Adder'!C269</f>
        <v>0</v>
      </c>
      <c r="D175" s="42">
        <f>'Adder'!D269</f>
        <v>0</v>
      </c>
      <c r="E175" s="10"/>
      <c r="F175" s="10"/>
      <c r="G175" s="10"/>
      <c r="H175" s="10"/>
      <c r="I175" s="17"/>
    </row>
    <row r="176" spans="1:9">
      <c r="A176" s="4" t="s">
        <v>224</v>
      </c>
      <c r="B176" s="42">
        <f>'Adder'!B270</f>
        <v>0</v>
      </c>
      <c r="C176" s="42">
        <f>'Adder'!C270</f>
        <v>0</v>
      </c>
      <c r="D176" s="42">
        <f>'Adder'!D270</f>
        <v>0</v>
      </c>
      <c r="E176" s="10"/>
      <c r="F176" s="10"/>
      <c r="G176" s="10"/>
      <c r="H176" s="10"/>
      <c r="I176" s="17"/>
    </row>
    <row r="177" spans="1:9">
      <c r="A177" s="4" t="s">
        <v>189</v>
      </c>
      <c r="B177" s="42">
        <f>'Adder'!B271</f>
        <v>0</v>
      </c>
      <c r="C177" s="42">
        <f>'Adder'!C271</f>
        <v>0</v>
      </c>
      <c r="D177" s="42">
        <f>'Adder'!D271</f>
        <v>0</v>
      </c>
      <c r="E177" s="10"/>
      <c r="F177" s="10"/>
      <c r="G177" s="10"/>
      <c r="H177" s="10"/>
      <c r="I177" s="17"/>
    </row>
    <row r="178" spans="1:9">
      <c r="A178" s="4" t="s">
        <v>190</v>
      </c>
      <c r="B178" s="42">
        <f>'Adder'!B272</f>
        <v>0</v>
      </c>
      <c r="C178" s="42">
        <f>'Adder'!C272</f>
        <v>0</v>
      </c>
      <c r="D178" s="42">
        <f>'Adder'!D272</f>
        <v>0</v>
      </c>
      <c r="E178" s="10"/>
      <c r="F178" s="10"/>
      <c r="G178" s="10"/>
      <c r="H178" s="10"/>
      <c r="I178" s="17"/>
    </row>
    <row r="179" spans="1:9">
      <c r="A179" s="4" t="s">
        <v>210</v>
      </c>
      <c r="B179" s="42">
        <f>'Adder'!B273</f>
        <v>0</v>
      </c>
      <c r="C179" s="42">
        <f>'Adder'!C273</f>
        <v>0</v>
      </c>
      <c r="D179" s="42">
        <f>'Adder'!D273</f>
        <v>0</v>
      </c>
      <c r="E179" s="10"/>
      <c r="F179" s="10"/>
      <c r="G179" s="10"/>
      <c r="H179" s="10"/>
      <c r="I179" s="17"/>
    </row>
    <row r="180" spans="1:9">
      <c r="A180" s="4" t="s">
        <v>191</v>
      </c>
      <c r="B180" s="42">
        <f>'Adder'!B274</f>
        <v>0</v>
      </c>
      <c r="C180" s="42">
        <f>'Adder'!C274</f>
        <v>0</v>
      </c>
      <c r="D180" s="42">
        <f>'Adder'!D274</f>
        <v>0</v>
      </c>
      <c r="E180" s="10"/>
      <c r="F180" s="10"/>
      <c r="G180" s="10"/>
      <c r="H180" s="10"/>
      <c r="I180" s="17"/>
    </row>
    <row r="181" spans="1:9">
      <c r="A181" s="4" t="s">
        <v>192</v>
      </c>
      <c r="B181" s="42">
        <f>'Adder'!B275</f>
        <v>0</v>
      </c>
      <c r="C181" s="42">
        <f>'Adder'!C275</f>
        <v>0</v>
      </c>
      <c r="D181" s="42">
        <f>'Adder'!D275</f>
        <v>0</v>
      </c>
      <c r="E181" s="10"/>
      <c r="F181" s="10"/>
      <c r="G181" s="10"/>
      <c r="H181" s="10"/>
      <c r="I181" s="17"/>
    </row>
    <row r="182" spans="1:9">
      <c r="A182" s="4" t="s">
        <v>193</v>
      </c>
      <c r="B182" s="42">
        <f>'Adder'!B276</f>
        <v>0</v>
      </c>
      <c r="C182" s="42">
        <f>'Adder'!C276</f>
        <v>0</v>
      </c>
      <c r="D182" s="42">
        <f>'Adder'!D276</f>
        <v>0</v>
      </c>
      <c r="E182" s="10"/>
      <c r="F182" s="10"/>
      <c r="G182" s="10"/>
      <c r="H182" s="10"/>
      <c r="I182" s="17"/>
    </row>
    <row r="183" spans="1:9">
      <c r="A183" s="4" t="s">
        <v>194</v>
      </c>
      <c r="B183" s="42">
        <f>'Adder'!B277</f>
        <v>0</v>
      </c>
      <c r="C183" s="42">
        <f>'Adder'!C277</f>
        <v>0</v>
      </c>
      <c r="D183" s="42">
        <f>'Adder'!D277</f>
        <v>0</v>
      </c>
      <c r="E183" s="10"/>
      <c r="F183" s="10"/>
      <c r="G183" s="10"/>
      <c r="H183" s="10"/>
      <c r="I183" s="17"/>
    </row>
    <row r="184" spans="1:9">
      <c r="A184" s="4" t="s">
        <v>211</v>
      </c>
      <c r="B184" s="42">
        <f>'Adder'!B278</f>
        <v>0</v>
      </c>
      <c r="C184" s="42">
        <f>'Adder'!C278</f>
        <v>0</v>
      </c>
      <c r="D184" s="42">
        <f>'Adder'!D278</f>
        <v>0</v>
      </c>
      <c r="E184" s="10"/>
      <c r="F184" s="10"/>
      <c r="G184" s="10"/>
      <c r="H184" s="10"/>
      <c r="I184" s="17"/>
    </row>
    <row r="185" spans="1:9">
      <c r="A185" s="4" t="s">
        <v>225</v>
      </c>
      <c r="B185" s="42">
        <f>'Adder'!B279</f>
        <v>0</v>
      </c>
      <c r="C185" s="42">
        <f>'Adder'!C279</f>
        <v>0</v>
      </c>
      <c r="D185" s="42">
        <f>'Adder'!D279</f>
        <v>0</v>
      </c>
      <c r="E185" s="10"/>
      <c r="F185" s="10"/>
      <c r="G185" s="10"/>
      <c r="H185" s="10"/>
      <c r="I185" s="17"/>
    </row>
    <row r="186" spans="1:9">
      <c r="A186" s="4" t="s">
        <v>226</v>
      </c>
      <c r="B186" s="42">
        <f>'Adder'!B280</f>
        <v>0</v>
      </c>
      <c r="C186" s="42">
        <f>'Adder'!C280</f>
        <v>0</v>
      </c>
      <c r="D186" s="42">
        <f>'Adder'!D280</f>
        <v>0</v>
      </c>
      <c r="E186" s="10"/>
      <c r="F186" s="10"/>
      <c r="G186" s="10"/>
      <c r="H186" s="10"/>
      <c r="I186" s="17"/>
    </row>
    <row r="187" spans="1:9">
      <c r="A187" s="4" t="s">
        <v>227</v>
      </c>
      <c r="B187" s="42">
        <f>'Adder'!B281</f>
        <v>0</v>
      </c>
      <c r="C187" s="42">
        <f>'Adder'!C281</f>
        <v>0</v>
      </c>
      <c r="D187" s="42">
        <f>'Adder'!D281</f>
        <v>0</v>
      </c>
      <c r="E187" s="10"/>
      <c r="F187" s="10"/>
      <c r="G187" s="10"/>
      <c r="H187" s="10"/>
      <c r="I187" s="17"/>
    </row>
    <row r="188" spans="1:9">
      <c r="A188" s="4" t="s">
        <v>228</v>
      </c>
      <c r="B188" s="42">
        <f>'Adder'!B282</f>
        <v>0</v>
      </c>
      <c r="C188" s="42">
        <f>'Adder'!C282</f>
        <v>0</v>
      </c>
      <c r="D188" s="42">
        <f>'Adder'!D282</f>
        <v>0</v>
      </c>
      <c r="E188" s="10"/>
      <c r="F188" s="10"/>
      <c r="G188" s="10"/>
      <c r="H188" s="10"/>
      <c r="I188" s="17"/>
    </row>
    <row r="189" spans="1:9">
      <c r="A189" s="4" t="s">
        <v>229</v>
      </c>
      <c r="B189" s="42">
        <f>'Adder'!B283</f>
        <v>0</v>
      </c>
      <c r="C189" s="42">
        <f>'Adder'!C283</f>
        <v>0</v>
      </c>
      <c r="D189" s="42">
        <f>'Adder'!D283</f>
        <v>0</v>
      </c>
      <c r="E189" s="10"/>
      <c r="F189" s="10"/>
      <c r="G189" s="10"/>
      <c r="H189" s="10"/>
      <c r="I189" s="17"/>
    </row>
    <row r="190" spans="1:9">
      <c r="A190" s="4" t="s">
        <v>195</v>
      </c>
      <c r="B190" s="42">
        <f>'Adder'!B284</f>
        <v>0</v>
      </c>
      <c r="C190" s="42">
        <f>'Adder'!C284</f>
        <v>0</v>
      </c>
      <c r="D190" s="42">
        <f>'Adder'!D284</f>
        <v>0</v>
      </c>
      <c r="E190" s="10"/>
      <c r="F190" s="10"/>
      <c r="G190" s="10"/>
      <c r="H190" s="10"/>
      <c r="I190" s="17"/>
    </row>
    <row r="191" spans="1:9">
      <c r="A191" s="4" t="s">
        <v>196</v>
      </c>
      <c r="B191" s="42">
        <f>'Adder'!B285</f>
        <v>0</v>
      </c>
      <c r="C191" s="42">
        <f>'Adder'!C285</f>
        <v>0</v>
      </c>
      <c r="D191" s="42">
        <f>'Adder'!D285</f>
        <v>0</v>
      </c>
      <c r="E191" s="10"/>
      <c r="F191" s="10"/>
      <c r="G191" s="10"/>
      <c r="H191" s="10"/>
      <c r="I191" s="17"/>
    </row>
    <row r="192" spans="1:9">
      <c r="A192" s="4" t="s">
        <v>197</v>
      </c>
      <c r="B192" s="42">
        <f>'Adder'!B286</f>
        <v>0</v>
      </c>
      <c r="C192" s="42">
        <f>'Adder'!C286</f>
        <v>0</v>
      </c>
      <c r="D192" s="42">
        <f>'Adder'!D286</f>
        <v>0</v>
      </c>
      <c r="E192" s="10"/>
      <c r="F192" s="10"/>
      <c r="G192" s="10"/>
      <c r="H192" s="10"/>
      <c r="I192" s="17"/>
    </row>
    <row r="193" spans="1:9">
      <c r="A193" s="4" t="s">
        <v>198</v>
      </c>
      <c r="B193" s="42">
        <f>'Adder'!B287</f>
        <v>0</v>
      </c>
      <c r="C193" s="42">
        <f>'Adder'!C287</f>
        <v>0</v>
      </c>
      <c r="D193" s="42">
        <f>'Adder'!D287</f>
        <v>0</v>
      </c>
      <c r="E193" s="10"/>
      <c r="F193" s="10"/>
      <c r="G193" s="10"/>
      <c r="H193" s="10"/>
      <c r="I193" s="17"/>
    </row>
    <row r="194" spans="1:9">
      <c r="A194" s="4" t="s">
        <v>199</v>
      </c>
      <c r="B194" s="42">
        <f>'Adder'!B288</f>
        <v>0</v>
      </c>
      <c r="C194" s="42">
        <f>'Adder'!C288</f>
        <v>0</v>
      </c>
      <c r="D194" s="42">
        <f>'Adder'!D288</f>
        <v>0</v>
      </c>
      <c r="E194" s="10"/>
      <c r="F194" s="10"/>
      <c r="G194" s="10"/>
      <c r="H194" s="10"/>
      <c r="I194" s="17"/>
    </row>
    <row r="195" spans="1:9">
      <c r="A195" s="4" t="s">
        <v>200</v>
      </c>
      <c r="B195" s="42">
        <f>'Adder'!B289</f>
        <v>0</v>
      </c>
      <c r="C195" s="42">
        <f>'Adder'!C289</f>
        <v>0</v>
      </c>
      <c r="D195" s="42">
        <f>'Adder'!D289</f>
        <v>0</v>
      </c>
      <c r="E195" s="10"/>
      <c r="F195" s="10"/>
      <c r="G195" s="10"/>
      <c r="H195" s="10"/>
      <c r="I195" s="17"/>
    </row>
    <row r="196" spans="1:9">
      <c r="A196" s="4" t="s">
        <v>201</v>
      </c>
      <c r="B196" s="42">
        <f>'Adder'!B290</f>
        <v>0</v>
      </c>
      <c r="C196" s="42">
        <f>'Adder'!C290</f>
        <v>0</v>
      </c>
      <c r="D196" s="42">
        <f>'Adder'!D290</f>
        <v>0</v>
      </c>
      <c r="E196" s="10"/>
      <c r="F196" s="10"/>
      <c r="G196" s="10"/>
      <c r="H196" s="10"/>
      <c r="I196" s="17"/>
    </row>
    <row r="197" spans="1:9">
      <c r="A197" s="4" t="s">
        <v>202</v>
      </c>
      <c r="B197" s="42">
        <f>'Adder'!B291</f>
        <v>0</v>
      </c>
      <c r="C197" s="42">
        <f>'Adder'!C291</f>
        <v>0</v>
      </c>
      <c r="D197" s="42">
        <f>'Adder'!D291</f>
        <v>0</v>
      </c>
      <c r="E197" s="10"/>
      <c r="F197" s="10"/>
      <c r="G197" s="10"/>
      <c r="H197" s="10"/>
      <c r="I197" s="17"/>
    </row>
    <row r="198" spans="1:9">
      <c r="A198" s="4" t="s">
        <v>203</v>
      </c>
      <c r="B198" s="42">
        <f>'Adder'!B292</f>
        <v>0</v>
      </c>
      <c r="C198" s="42">
        <f>'Adder'!C292</f>
        <v>0</v>
      </c>
      <c r="D198" s="42">
        <f>'Adder'!D292</f>
        <v>0</v>
      </c>
      <c r="E198" s="10"/>
      <c r="F198" s="10"/>
      <c r="G198" s="10"/>
      <c r="H198" s="10"/>
      <c r="I198" s="17"/>
    </row>
    <row r="199" spans="1:9">
      <c r="A199" s="4" t="s">
        <v>204</v>
      </c>
      <c r="B199" s="42">
        <f>'Adder'!B293</f>
        <v>0</v>
      </c>
      <c r="C199" s="42">
        <f>'Adder'!C293</f>
        <v>0</v>
      </c>
      <c r="D199" s="42">
        <f>'Adder'!D293</f>
        <v>0</v>
      </c>
      <c r="E199" s="10"/>
      <c r="F199" s="10"/>
      <c r="G199" s="10"/>
      <c r="H199" s="10"/>
      <c r="I199" s="17"/>
    </row>
    <row r="200" spans="1:9">
      <c r="A200" s="4" t="s">
        <v>212</v>
      </c>
      <c r="B200" s="42">
        <f>'Adder'!B294</f>
        <v>0</v>
      </c>
      <c r="C200" s="42">
        <f>'Adder'!C294</f>
        <v>0</v>
      </c>
      <c r="D200" s="42">
        <f>'Adder'!D294</f>
        <v>0</v>
      </c>
      <c r="E200" s="10"/>
      <c r="F200" s="10"/>
      <c r="G200" s="10"/>
      <c r="H200" s="10"/>
      <c r="I200" s="17"/>
    </row>
    <row r="201" spans="1:9">
      <c r="A201" s="4" t="s">
        <v>213</v>
      </c>
      <c r="B201" s="42">
        <f>'Adder'!B295</f>
        <v>0</v>
      </c>
      <c r="C201" s="42">
        <f>'Adder'!C295</f>
        <v>0</v>
      </c>
      <c r="D201" s="42">
        <f>'Adder'!D295</f>
        <v>0</v>
      </c>
      <c r="E201" s="10"/>
      <c r="F201" s="10"/>
      <c r="G201" s="10"/>
      <c r="H201" s="10"/>
      <c r="I201" s="17"/>
    </row>
    <row r="202" spans="1:9">
      <c r="A202" s="4" t="s">
        <v>214</v>
      </c>
      <c r="B202" s="42">
        <f>'Adder'!B296</f>
        <v>0</v>
      </c>
      <c r="C202" s="42">
        <f>'Adder'!C296</f>
        <v>0</v>
      </c>
      <c r="D202" s="42">
        <f>'Adder'!D296</f>
        <v>0</v>
      </c>
      <c r="E202" s="10"/>
      <c r="F202" s="10"/>
      <c r="G202" s="10"/>
      <c r="H202" s="10"/>
      <c r="I202" s="17"/>
    </row>
    <row r="203" spans="1:9">
      <c r="A203" s="4" t="s">
        <v>215</v>
      </c>
      <c r="B203" s="42">
        <f>'Adder'!B297</f>
        <v>0</v>
      </c>
      <c r="C203" s="42">
        <f>'Adder'!C297</f>
        <v>0</v>
      </c>
      <c r="D203" s="42">
        <f>'Adder'!D297</f>
        <v>0</v>
      </c>
      <c r="E203" s="10"/>
      <c r="F203" s="10"/>
      <c r="G203" s="10"/>
      <c r="H203" s="10"/>
      <c r="I203" s="17"/>
    </row>
    <row r="205" spans="1:9" ht="21" customHeight="1">
      <c r="A205" s="1" t="s">
        <v>1901</v>
      </c>
    </row>
    <row r="206" spans="1:9">
      <c r="A206" s="3" t="s">
        <v>546</v>
      </c>
    </row>
    <row r="207" spans="1:9">
      <c r="A207" s="31" t="s">
        <v>995</v>
      </c>
    </row>
    <row r="208" spans="1:9">
      <c r="A208" s="31" t="s">
        <v>1902</v>
      </c>
    </row>
    <row r="209" spans="1:1">
      <c r="A209" s="31" t="s">
        <v>1624</v>
      </c>
    </row>
    <row r="210" spans="1:1">
      <c r="A210" s="31" t="s">
        <v>1903</v>
      </c>
    </row>
    <row r="211" spans="1:1">
      <c r="A211" s="31" t="s">
        <v>1626</v>
      </c>
    </row>
    <row r="212" spans="1:1">
      <c r="A212" s="31" t="s">
        <v>1904</v>
      </c>
    </row>
    <row r="213" spans="1:1">
      <c r="A213" s="31" t="s">
        <v>1628</v>
      </c>
    </row>
    <row r="214" spans="1:1">
      <c r="A214" s="31" t="s">
        <v>1905</v>
      </c>
    </row>
    <row r="215" spans="1:1">
      <c r="A215" s="31" t="s">
        <v>1630</v>
      </c>
    </row>
    <row r="216" spans="1:1">
      <c r="A216" s="31" t="s">
        <v>1906</v>
      </c>
    </row>
    <row r="217" spans="1:1">
      <c r="A217" s="31" t="s">
        <v>1632</v>
      </c>
    </row>
    <row r="218" spans="1:1">
      <c r="A218" s="31" t="s">
        <v>1907</v>
      </c>
    </row>
    <row r="219" spans="1:1">
      <c r="A219" s="31" t="s">
        <v>1634</v>
      </c>
    </row>
    <row r="220" spans="1:1">
      <c r="A220" s="31" t="s">
        <v>1908</v>
      </c>
    </row>
    <row r="221" spans="1:1">
      <c r="A221" s="31" t="s">
        <v>1636</v>
      </c>
    </row>
    <row r="222" spans="1:1">
      <c r="A222" s="31" t="s">
        <v>1909</v>
      </c>
    </row>
    <row r="223" spans="1:1">
      <c r="A223" s="31" t="s">
        <v>1910</v>
      </c>
    </row>
    <row r="224" spans="1:1">
      <c r="A224" s="31" t="s">
        <v>1911</v>
      </c>
    </row>
    <row r="225" spans="1:1">
      <c r="A225" s="31" t="s">
        <v>1912</v>
      </c>
    </row>
    <row r="226" spans="1:1">
      <c r="A226" s="31" t="s">
        <v>1913</v>
      </c>
    </row>
    <row r="227" spans="1:1">
      <c r="A227" s="31" t="s">
        <v>1914</v>
      </c>
    </row>
    <row r="228" spans="1:1">
      <c r="A228" s="31" t="s">
        <v>1915</v>
      </c>
    </row>
    <row r="229" spans="1:1">
      <c r="A229" s="31" t="s">
        <v>1916</v>
      </c>
    </row>
    <row r="230" spans="1:1">
      <c r="A230" s="31" t="s">
        <v>1917</v>
      </c>
    </row>
    <row r="231" spans="1:1">
      <c r="A231" s="31" t="s">
        <v>1918</v>
      </c>
    </row>
    <row r="232" spans="1:1">
      <c r="A232" s="31" t="s">
        <v>1919</v>
      </c>
    </row>
    <row r="233" spans="1:1">
      <c r="A233" s="31" t="s">
        <v>1920</v>
      </c>
    </row>
    <row r="234" spans="1:1">
      <c r="A234" s="31" t="s">
        <v>1921</v>
      </c>
    </row>
    <row r="235" spans="1:1">
      <c r="A235" s="31" t="s">
        <v>1922</v>
      </c>
    </row>
    <row r="236" spans="1:1">
      <c r="A236" s="31" t="s">
        <v>1923</v>
      </c>
    </row>
    <row r="237" spans="1:1">
      <c r="A237" s="31" t="s">
        <v>1924</v>
      </c>
    </row>
    <row r="238" spans="1:1">
      <c r="A238" s="31" t="s">
        <v>1925</v>
      </c>
    </row>
    <row r="239" spans="1:1">
      <c r="A239" s="31" t="s">
        <v>1926</v>
      </c>
    </row>
    <row r="240" spans="1:1">
      <c r="A240" s="31" t="s">
        <v>1927</v>
      </c>
    </row>
    <row r="241" spans="1:6">
      <c r="A241" s="31" t="s">
        <v>1928</v>
      </c>
    </row>
    <row r="242" spans="1:6">
      <c r="A242" s="31" t="s">
        <v>1929</v>
      </c>
    </row>
    <row r="243" spans="1:6">
      <c r="A243" s="33" t="s">
        <v>553</v>
      </c>
      <c r="B243" s="33" t="s">
        <v>570</v>
      </c>
      <c r="C243" s="33" t="s">
        <v>570</v>
      </c>
      <c r="D243" s="33" t="s">
        <v>570</v>
      </c>
      <c r="E243" s="33" t="s">
        <v>570</v>
      </c>
    </row>
    <row r="244" spans="1:6">
      <c r="A244" s="33" t="s">
        <v>556</v>
      </c>
      <c r="B244" s="33" t="s">
        <v>1930</v>
      </c>
      <c r="C244" s="33" t="s">
        <v>1931</v>
      </c>
      <c r="D244" s="33" t="s">
        <v>1932</v>
      </c>
      <c r="E244" s="33" t="s">
        <v>1933</v>
      </c>
    </row>
    <row r="246" spans="1:6">
      <c r="B246" s="15" t="s">
        <v>1934</v>
      </c>
      <c r="C246" s="15" t="s">
        <v>1935</v>
      </c>
      <c r="D246" s="15" t="s">
        <v>1936</v>
      </c>
      <c r="E246" s="15" t="s">
        <v>1937</v>
      </c>
    </row>
    <row r="247" spans="1:6">
      <c r="A247" s="4" t="s">
        <v>185</v>
      </c>
      <c r="B247" s="34">
        <f>0.01*'Input'!F$60*(E22*'Loads'!E345+F22*'Loads'!F345+G22*'Loads'!G345)+10*(B22*'Loads'!B345+C22*'Loads'!C345+D22*'Loads'!D345+H22*'Loads'!H345)</f>
        <v>0</v>
      </c>
      <c r="C247" s="34">
        <f>0.01*'Input'!F$60*(E75*'Loads'!E345+F75*'Loads'!F345+G75*'Loads'!G345)+10*(B75*'Loads'!B345+C75*'Loads'!C345+D75*'Loads'!D345+H75*'Loads'!H345)</f>
        <v>0</v>
      </c>
      <c r="D247" s="34">
        <f>0.01*'Input'!F$60*(E128*'Loads'!E345+F128*'Loads'!F345+G128*'Loads'!G345)+10*(B128*'Loads'!B345+C128*'Loads'!C345+D128*'Loads'!D345+H128*'Loads'!H345)</f>
        <v>0</v>
      </c>
      <c r="E247" s="34">
        <f>0.01*'Input'!F$60*(E171*'Loads'!E345+F171*'Loads'!F345+G171*'Loads'!G345)+10*($B171*'Loads'!B345+$C171*'Loads'!C345+$D171*'Loads'!D345+H171*'Loads'!H345)</f>
        <v>0</v>
      </c>
      <c r="F247" s="17"/>
    </row>
    <row r="248" spans="1:6">
      <c r="A248" s="4" t="s">
        <v>186</v>
      </c>
      <c r="B248" s="34">
        <f>0.01*'Input'!F$60*(E23*'Loads'!E346+F23*'Loads'!F346+G23*'Loads'!G346)+10*(B23*'Loads'!B346+C23*'Loads'!C346+D23*'Loads'!D346+H23*'Loads'!H346)</f>
        <v>0</v>
      </c>
      <c r="C248" s="34">
        <f>0.01*'Input'!F$60*(E76*'Loads'!E346+F76*'Loads'!F346+G76*'Loads'!G346)+10*(B76*'Loads'!B346+C76*'Loads'!C346+D76*'Loads'!D346+H76*'Loads'!H346)</f>
        <v>0</v>
      </c>
      <c r="D248" s="34">
        <f>0.01*'Input'!F$60*(E129*'Loads'!E346+F129*'Loads'!F346+G129*'Loads'!G346)+10*(B129*'Loads'!B346+C129*'Loads'!C346+D129*'Loads'!D346+H129*'Loads'!H346)</f>
        <v>0</v>
      </c>
      <c r="E248" s="34">
        <f>0.01*'Input'!F$60*(E172*'Loads'!E346+F172*'Loads'!F346+G172*'Loads'!G346)+10*($B172*'Loads'!B346+$C172*'Loads'!C346+$D172*'Loads'!D346+H172*'Loads'!H346)</f>
        <v>0</v>
      </c>
      <c r="F248" s="17"/>
    </row>
    <row r="249" spans="1:6">
      <c r="A249" s="4" t="s">
        <v>223</v>
      </c>
      <c r="B249" s="34">
        <f>0.01*'Input'!F$60*(E24*'Loads'!E347+F24*'Loads'!F347+G24*'Loads'!G347)+10*(B24*'Loads'!B347+C24*'Loads'!C347+D24*'Loads'!D347+H24*'Loads'!H347)</f>
        <v>0</v>
      </c>
      <c r="C249" s="34">
        <f>0.01*'Input'!F$60*(E77*'Loads'!E347+F77*'Loads'!F347+G77*'Loads'!G347)+10*(B77*'Loads'!B347+C77*'Loads'!C347+D77*'Loads'!D347+H77*'Loads'!H347)</f>
        <v>0</v>
      </c>
      <c r="D249" s="34">
        <f>0.01*'Input'!F$60*(E130*'Loads'!E347+F130*'Loads'!F347+G130*'Loads'!G347)+10*(B130*'Loads'!B347+C130*'Loads'!C347+D130*'Loads'!D347+H130*'Loads'!H347)</f>
        <v>0</v>
      </c>
      <c r="E249" s="34">
        <f>0.01*'Input'!F$60*(E173*'Loads'!E347+F173*'Loads'!F347+G173*'Loads'!G347)+10*($B173*'Loads'!B347+$C173*'Loads'!C347+$D173*'Loads'!D347+H173*'Loads'!H347)</f>
        <v>0</v>
      </c>
      <c r="F249" s="17"/>
    </row>
    <row r="250" spans="1:6">
      <c r="A250" s="4" t="s">
        <v>187</v>
      </c>
      <c r="B250" s="34">
        <f>0.01*'Input'!F$60*(E25*'Loads'!E348+F25*'Loads'!F348+G25*'Loads'!G348)+10*(B25*'Loads'!B348+C25*'Loads'!C348+D25*'Loads'!D348+H25*'Loads'!H348)</f>
        <v>0</v>
      </c>
      <c r="C250" s="34">
        <f>0.01*'Input'!F$60*(E78*'Loads'!E348+F78*'Loads'!F348+G78*'Loads'!G348)+10*(B78*'Loads'!B348+C78*'Loads'!C348+D78*'Loads'!D348+H78*'Loads'!H348)</f>
        <v>0</v>
      </c>
      <c r="D250" s="34">
        <f>0.01*'Input'!F$60*(E131*'Loads'!E348+F131*'Loads'!F348+G131*'Loads'!G348)+10*(B131*'Loads'!B348+C131*'Loads'!C348+D131*'Loads'!D348+H131*'Loads'!H348)</f>
        <v>0</v>
      </c>
      <c r="E250" s="34">
        <f>0.01*'Input'!F$60*(E174*'Loads'!E348+F174*'Loads'!F348+G174*'Loads'!G348)+10*($B174*'Loads'!B348+$C174*'Loads'!C348+$D174*'Loads'!D348+H174*'Loads'!H348)</f>
        <v>0</v>
      </c>
      <c r="F250" s="17"/>
    </row>
    <row r="251" spans="1:6">
      <c r="A251" s="4" t="s">
        <v>188</v>
      </c>
      <c r="B251" s="34">
        <f>0.01*'Input'!F$60*(E26*'Loads'!E349+F26*'Loads'!F349+G26*'Loads'!G349)+10*(B26*'Loads'!B349+C26*'Loads'!C349+D26*'Loads'!D349+H26*'Loads'!H349)</f>
        <v>0</v>
      </c>
      <c r="C251" s="34">
        <f>0.01*'Input'!F$60*(E79*'Loads'!E349+F79*'Loads'!F349+G79*'Loads'!G349)+10*(B79*'Loads'!B349+C79*'Loads'!C349+D79*'Loads'!D349+H79*'Loads'!H349)</f>
        <v>0</v>
      </c>
      <c r="D251" s="34">
        <f>0.01*'Input'!F$60*(E132*'Loads'!E349+F132*'Loads'!F349+G132*'Loads'!G349)+10*(B132*'Loads'!B349+C132*'Loads'!C349+D132*'Loads'!D349+H132*'Loads'!H349)</f>
        <v>0</v>
      </c>
      <c r="E251" s="34">
        <f>0.01*'Input'!F$60*(E175*'Loads'!E349+F175*'Loads'!F349+G175*'Loads'!G349)+10*($B175*'Loads'!B349+$C175*'Loads'!C349+$D175*'Loads'!D349+H175*'Loads'!H349)</f>
        <v>0</v>
      </c>
      <c r="F251" s="17"/>
    </row>
    <row r="252" spans="1:6">
      <c r="A252" s="4" t="s">
        <v>224</v>
      </c>
      <c r="B252" s="34">
        <f>0.01*'Input'!F$60*(E27*'Loads'!E350+F27*'Loads'!F350+G27*'Loads'!G350)+10*(B27*'Loads'!B350+C27*'Loads'!C350+D27*'Loads'!D350+H27*'Loads'!H350)</f>
        <v>0</v>
      </c>
      <c r="C252" s="34">
        <f>0.01*'Input'!F$60*(E80*'Loads'!E350+F80*'Loads'!F350+G80*'Loads'!G350)+10*(B80*'Loads'!B350+C80*'Loads'!C350+D80*'Loads'!D350+H80*'Loads'!H350)</f>
        <v>0</v>
      </c>
      <c r="D252" s="34">
        <f>0.01*'Input'!F$60*(E133*'Loads'!E350+F133*'Loads'!F350+G133*'Loads'!G350)+10*(B133*'Loads'!B350+C133*'Loads'!C350+D133*'Loads'!D350+H133*'Loads'!H350)</f>
        <v>0</v>
      </c>
      <c r="E252" s="34">
        <f>0.01*'Input'!F$60*(E176*'Loads'!E350+F176*'Loads'!F350+G176*'Loads'!G350)+10*($B176*'Loads'!B350+$C176*'Loads'!C350+$D176*'Loads'!D350+H176*'Loads'!H350)</f>
        <v>0</v>
      </c>
      <c r="F252" s="17"/>
    </row>
    <row r="253" spans="1:6">
      <c r="A253" s="4" t="s">
        <v>189</v>
      </c>
      <c r="B253" s="34">
        <f>0.01*'Input'!F$60*(E28*'Loads'!E351+F28*'Loads'!F351+G28*'Loads'!G351)+10*(B28*'Loads'!B351+C28*'Loads'!C351+D28*'Loads'!D351+H28*'Loads'!H351)</f>
        <v>0</v>
      </c>
      <c r="C253" s="34">
        <f>0.01*'Input'!F$60*(E81*'Loads'!E351+F81*'Loads'!F351+G81*'Loads'!G351)+10*(B81*'Loads'!B351+C81*'Loads'!C351+D81*'Loads'!D351+H81*'Loads'!H351)</f>
        <v>0</v>
      </c>
      <c r="D253" s="34">
        <f>0.01*'Input'!F$60*(E134*'Loads'!E351+F134*'Loads'!F351+G134*'Loads'!G351)+10*(B134*'Loads'!B351+C134*'Loads'!C351+D134*'Loads'!D351+H134*'Loads'!H351)</f>
        <v>0</v>
      </c>
      <c r="E253" s="34">
        <f>0.01*'Input'!F$60*(E177*'Loads'!E351+F177*'Loads'!F351+G177*'Loads'!G351)+10*($B177*'Loads'!B351+$C177*'Loads'!C351+$D177*'Loads'!D351+H177*'Loads'!H351)</f>
        <v>0</v>
      </c>
      <c r="F253" s="17"/>
    </row>
    <row r="254" spans="1:6">
      <c r="A254" s="4" t="s">
        <v>190</v>
      </c>
      <c r="B254" s="34">
        <f>0.01*'Input'!F$60*(E29*'Loads'!E352+F29*'Loads'!F352+G29*'Loads'!G352)+10*(B29*'Loads'!B352+C29*'Loads'!C352+D29*'Loads'!D352+H29*'Loads'!H352)</f>
        <v>0</v>
      </c>
      <c r="C254" s="34">
        <f>0.01*'Input'!F$60*(E82*'Loads'!E352+F82*'Loads'!F352+G82*'Loads'!G352)+10*(B82*'Loads'!B352+C82*'Loads'!C352+D82*'Loads'!D352+H82*'Loads'!H352)</f>
        <v>0</v>
      </c>
      <c r="D254" s="34">
        <f>0.01*'Input'!F$60*(E135*'Loads'!E352+F135*'Loads'!F352+G135*'Loads'!G352)+10*(B135*'Loads'!B352+C135*'Loads'!C352+D135*'Loads'!D352+H135*'Loads'!H352)</f>
        <v>0</v>
      </c>
      <c r="E254" s="34">
        <f>0.01*'Input'!F$60*(E178*'Loads'!E352+F178*'Loads'!F352+G178*'Loads'!G352)+10*($B178*'Loads'!B352+$C178*'Loads'!C352+$D178*'Loads'!D352+H178*'Loads'!H352)</f>
        <v>0</v>
      </c>
      <c r="F254" s="17"/>
    </row>
    <row r="255" spans="1:6">
      <c r="A255" s="4" t="s">
        <v>210</v>
      </c>
      <c r="B255" s="34">
        <f>0.01*'Input'!F$60*(E30*'Loads'!E353+F30*'Loads'!F353+G30*'Loads'!G353)+10*(B30*'Loads'!B353+C30*'Loads'!C353+D30*'Loads'!D353+H30*'Loads'!H353)</f>
        <v>0</v>
      </c>
      <c r="C255" s="34">
        <f>0.01*'Input'!F$60*(E83*'Loads'!E353+F83*'Loads'!F353+G83*'Loads'!G353)+10*(B83*'Loads'!B353+C83*'Loads'!C353+D83*'Loads'!D353+H83*'Loads'!H353)</f>
        <v>0</v>
      </c>
      <c r="D255" s="34">
        <f>0.01*'Input'!F$60*(E136*'Loads'!E353+F136*'Loads'!F353+G136*'Loads'!G353)+10*(B136*'Loads'!B353+C136*'Loads'!C353+D136*'Loads'!D353+H136*'Loads'!H353)</f>
        <v>0</v>
      </c>
      <c r="E255" s="34">
        <f>0.01*'Input'!F$60*(E179*'Loads'!E353+F179*'Loads'!F353+G179*'Loads'!G353)+10*($B179*'Loads'!B353+$C179*'Loads'!C353+$D179*'Loads'!D353+H179*'Loads'!H353)</f>
        <v>0</v>
      </c>
      <c r="F255" s="17"/>
    </row>
    <row r="256" spans="1:6">
      <c r="A256" s="4" t="s">
        <v>191</v>
      </c>
      <c r="B256" s="34">
        <f>0.01*'Input'!F$60*(E31*'Loads'!E354+F31*'Loads'!F354+G31*'Loads'!G354)+10*(B31*'Loads'!B354+C31*'Loads'!C354+D31*'Loads'!D354+H31*'Loads'!H354)</f>
        <v>0</v>
      </c>
      <c r="C256" s="34">
        <f>0.01*'Input'!F$60*(E84*'Loads'!E354+F84*'Loads'!F354+G84*'Loads'!G354)+10*(B84*'Loads'!B354+C84*'Loads'!C354+D84*'Loads'!D354+H84*'Loads'!H354)</f>
        <v>0</v>
      </c>
      <c r="D256" s="34">
        <f>0.01*'Input'!F$60*(E137*'Loads'!E354+F137*'Loads'!F354+G137*'Loads'!G354)+10*(B137*'Loads'!B354+C137*'Loads'!C354+D137*'Loads'!D354+H137*'Loads'!H354)</f>
        <v>0</v>
      </c>
      <c r="E256" s="34">
        <f>0.01*'Input'!F$60*(E180*'Loads'!E354+F180*'Loads'!F354+G180*'Loads'!G354)+10*($B180*'Loads'!B354+$C180*'Loads'!C354+$D180*'Loads'!D354+H180*'Loads'!H354)</f>
        <v>0</v>
      </c>
      <c r="F256" s="17"/>
    </row>
    <row r="257" spans="1:6">
      <c r="A257" s="4" t="s">
        <v>192</v>
      </c>
      <c r="B257" s="34">
        <f>0.01*'Input'!F$60*(E32*'Loads'!E355+F32*'Loads'!F355+G32*'Loads'!G355)+10*(B32*'Loads'!B355+C32*'Loads'!C355+D32*'Loads'!D355+H32*'Loads'!H355)</f>
        <v>0</v>
      </c>
      <c r="C257" s="34">
        <f>0.01*'Input'!F$60*(E85*'Loads'!E355+F85*'Loads'!F355+G85*'Loads'!G355)+10*(B85*'Loads'!B355+C85*'Loads'!C355+D85*'Loads'!D355+H85*'Loads'!H355)</f>
        <v>0</v>
      </c>
      <c r="D257" s="34">
        <f>0.01*'Input'!F$60*(E138*'Loads'!E355+F138*'Loads'!F355+G138*'Loads'!G355)+10*(B138*'Loads'!B355+C138*'Loads'!C355+D138*'Loads'!D355+H138*'Loads'!H355)</f>
        <v>0</v>
      </c>
      <c r="E257" s="34">
        <f>0.01*'Input'!F$60*(E181*'Loads'!E355+F181*'Loads'!F355+G181*'Loads'!G355)+10*($B181*'Loads'!B355+$C181*'Loads'!C355+$D181*'Loads'!D355+H181*'Loads'!H355)</f>
        <v>0</v>
      </c>
      <c r="F257" s="17"/>
    </row>
    <row r="258" spans="1:6">
      <c r="A258" s="4" t="s">
        <v>193</v>
      </c>
      <c r="B258" s="34">
        <f>0.01*'Input'!F$60*(E33*'Loads'!E356+F33*'Loads'!F356+G33*'Loads'!G356)+10*(B33*'Loads'!B356+C33*'Loads'!C356+D33*'Loads'!D356+H33*'Loads'!H356)</f>
        <v>0</v>
      </c>
      <c r="C258" s="34">
        <f>0.01*'Input'!F$60*(E86*'Loads'!E356+F86*'Loads'!F356+G86*'Loads'!G356)+10*(B86*'Loads'!B356+C86*'Loads'!C356+D86*'Loads'!D356+H86*'Loads'!H356)</f>
        <v>0</v>
      </c>
      <c r="D258" s="34">
        <f>0.01*'Input'!F$60*(E139*'Loads'!E356+F139*'Loads'!F356+G139*'Loads'!G356)+10*(B139*'Loads'!B356+C139*'Loads'!C356+D139*'Loads'!D356+H139*'Loads'!H356)</f>
        <v>0</v>
      </c>
      <c r="E258" s="34">
        <f>0.01*'Input'!F$60*(E182*'Loads'!E356+F182*'Loads'!F356+G182*'Loads'!G356)+10*($B182*'Loads'!B356+$C182*'Loads'!C356+$D182*'Loads'!D356+H182*'Loads'!H356)</f>
        <v>0</v>
      </c>
      <c r="F258" s="17"/>
    </row>
    <row r="259" spans="1:6">
      <c r="A259" s="4" t="s">
        <v>194</v>
      </c>
      <c r="B259" s="34">
        <f>0.01*'Input'!F$60*(E34*'Loads'!E357+F34*'Loads'!F357+G34*'Loads'!G357)+10*(B34*'Loads'!B357+C34*'Loads'!C357+D34*'Loads'!D357+H34*'Loads'!H357)</f>
        <v>0</v>
      </c>
      <c r="C259" s="34">
        <f>0.01*'Input'!F$60*(E87*'Loads'!E357+F87*'Loads'!F357+G87*'Loads'!G357)+10*(B87*'Loads'!B357+C87*'Loads'!C357+D87*'Loads'!D357+H87*'Loads'!H357)</f>
        <v>0</v>
      </c>
      <c r="D259" s="34">
        <f>0.01*'Input'!F$60*(E140*'Loads'!E357+F140*'Loads'!F357+G140*'Loads'!G357)+10*(B140*'Loads'!B357+C140*'Loads'!C357+D140*'Loads'!D357+H140*'Loads'!H357)</f>
        <v>0</v>
      </c>
      <c r="E259" s="34">
        <f>0.01*'Input'!F$60*(E183*'Loads'!E357+F183*'Loads'!F357+G183*'Loads'!G357)+10*($B183*'Loads'!B357+$C183*'Loads'!C357+$D183*'Loads'!D357+H183*'Loads'!H357)</f>
        <v>0</v>
      </c>
      <c r="F259" s="17"/>
    </row>
    <row r="260" spans="1:6">
      <c r="A260" s="4" t="s">
        <v>211</v>
      </c>
      <c r="B260" s="34">
        <f>0.01*'Input'!F$60*(E35*'Loads'!E358+F35*'Loads'!F358+G35*'Loads'!G358)+10*(B35*'Loads'!B358+C35*'Loads'!C358+D35*'Loads'!D358+H35*'Loads'!H358)</f>
        <v>0</v>
      </c>
      <c r="C260" s="34">
        <f>0.01*'Input'!F$60*(E88*'Loads'!E358+F88*'Loads'!F358+G88*'Loads'!G358)+10*(B88*'Loads'!B358+C88*'Loads'!C358+D88*'Loads'!D358+H88*'Loads'!H358)</f>
        <v>0</v>
      </c>
      <c r="D260" s="34">
        <f>0.01*'Input'!F$60*(E141*'Loads'!E358+F141*'Loads'!F358+G141*'Loads'!G358)+10*(B141*'Loads'!B358+C141*'Loads'!C358+D141*'Loads'!D358+H141*'Loads'!H358)</f>
        <v>0</v>
      </c>
      <c r="E260" s="34">
        <f>0.01*'Input'!F$60*(E184*'Loads'!E358+F184*'Loads'!F358+G184*'Loads'!G358)+10*($B184*'Loads'!B358+$C184*'Loads'!C358+$D184*'Loads'!D358+H184*'Loads'!H358)</f>
        <v>0</v>
      </c>
      <c r="F260" s="17"/>
    </row>
    <row r="261" spans="1:6">
      <c r="A261" s="4" t="s">
        <v>225</v>
      </c>
      <c r="B261" s="34">
        <f>0.01*'Input'!F$60*(E36*'Loads'!E359+F36*'Loads'!F359+G36*'Loads'!G359)+10*(B36*'Loads'!B359+C36*'Loads'!C359+D36*'Loads'!D359+H36*'Loads'!H359)</f>
        <v>0</v>
      </c>
      <c r="C261" s="34">
        <f>0.01*'Input'!F$60*(E89*'Loads'!E359+F89*'Loads'!F359+G89*'Loads'!G359)+10*(B89*'Loads'!B359+C89*'Loads'!C359+D89*'Loads'!D359+H89*'Loads'!H359)</f>
        <v>0</v>
      </c>
      <c r="D261" s="34">
        <f>0.01*'Input'!F$60*(E142*'Loads'!E359+F142*'Loads'!F359+G142*'Loads'!G359)+10*(B142*'Loads'!B359+C142*'Loads'!C359+D142*'Loads'!D359+H142*'Loads'!H359)</f>
        <v>0</v>
      </c>
      <c r="E261" s="34">
        <f>0.01*'Input'!F$60*(E185*'Loads'!E359+F185*'Loads'!F359+G185*'Loads'!G359)+10*($B185*'Loads'!B359+$C185*'Loads'!C359+$D185*'Loads'!D359+H185*'Loads'!H359)</f>
        <v>0</v>
      </c>
      <c r="F261" s="17"/>
    </row>
    <row r="262" spans="1:6">
      <c r="A262" s="4" t="s">
        <v>226</v>
      </c>
      <c r="B262" s="34">
        <f>0.01*'Input'!F$60*(E37*'Loads'!E360+F37*'Loads'!F360+G37*'Loads'!G360)+10*(B37*'Loads'!B360+C37*'Loads'!C360+D37*'Loads'!D360+H37*'Loads'!H360)</f>
        <v>0</v>
      </c>
      <c r="C262" s="34">
        <f>0.01*'Input'!F$60*(E90*'Loads'!E360+F90*'Loads'!F360+G90*'Loads'!G360)+10*(B90*'Loads'!B360+C90*'Loads'!C360+D90*'Loads'!D360+H90*'Loads'!H360)</f>
        <v>0</v>
      </c>
      <c r="D262" s="34">
        <f>0.01*'Input'!F$60*(E143*'Loads'!E360+F143*'Loads'!F360+G143*'Loads'!G360)+10*(B143*'Loads'!B360+C143*'Loads'!C360+D143*'Loads'!D360+H143*'Loads'!H360)</f>
        <v>0</v>
      </c>
      <c r="E262" s="34">
        <f>0.01*'Input'!F$60*(E186*'Loads'!E360+F186*'Loads'!F360+G186*'Loads'!G360)+10*($B186*'Loads'!B360+$C186*'Loads'!C360+$D186*'Loads'!D360+H186*'Loads'!H360)</f>
        <v>0</v>
      </c>
      <c r="F262" s="17"/>
    </row>
    <row r="263" spans="1:6">
      <c r="A263" s="4" t="s">
        <v>227</v>
      </c>
      <c r="B263" s="34">
        <f>0.01*'Input'!F$60*(E38*'Loads'!E361+F38*'Loads'!F361+G38*'Loads'!G361)+10*(B38*'Loads'!B361+C38*'Loads'!C361+D38*'Loads'!D361+H38*'Loads'!H361)</f>
        <v>0</v>
      </c>
      <c r="C263" s="34">
        <f>0.01*'Input'!F$60*(E91*'Loads'!E361+F91*'Loads'!F361+G91*'Loads'!G361)+10*(B91*'Loads'!B361+C91*'Loads'!C361+D91*'Loads'!D361+H91*'Loads'!H361)</f>
        <v>0</v>
      </c>
      <c r="D263" s="34">
        <f>0.01*'Input'!F$60*(E144*'Loads'!E361+F144*'Loads'!F361+G144*'Loads'!G361)+10*(B144*'Loads'!B361+C144*'Loads'!C361+D144*'Loads'!D361+H144*'Loads'!H361)</f>
        <v>0</v>
      </c>
      <c r="E263" s="34">
        <f>0.01*'Input'!F$60*(E187*'Loads'!E361+F187*'Loads'!F361+G187*'Loads'!G361)+10*($B187*'Loads'!B361+$C187*'Loads'!C361+$D187*'Loads'!D361+H187*'Loads'!H361)</f>
        <v>0</v>
      </c>
      <c r="F263" s="17"/>
    </row>
    <row r="264" spans="1:6">
      <c r="A264" s="4" t="s">
        <v>228</v>
      </c>
      <c r="B264" s="34">
        <f>0.01*'Input'!F$60*(E39*'Loads'!E362+F39*'Loads'!F362+G39*'Loads'!G362)+10*(B39*'Loads'!B362+C39*'Loads'!C362+D39*'Loads'!D362+H39*'Loads'!H362)</f>
        <v>0</v>
      </c>
      <c r="C264" s="34">
        <f>0.01*'Input'!F$60*(E92*'Loads'!E362+F92*'Loads'!F362+G92*'Loads'!G362)+10*(B92*'Loads'!B362+C92*'Loads'!C362+D92*'Loads'!D362+H92*'Loads'!H362)</f>
        <v>0</v>
      </c>
      <c r="D264" s="34">
        <f>0.01*'Input'!F$60*(E145*'Loads'!E362+F145*'Loads'!F362+G145*'Loads'!G362)+10*(B145*'Loads'!B362+C145*'Loads'!C362+D145*'Loads'!D362+H145*'Loads'!H362)</f>
        <v>0</v>
      </c>
      <c r="E264" s="34">
        <f>0.01*'Input'!F$60*(E188*'Loads'!E362+F188*'Loads'!F362+G188*'Loads'!G362)+10*($B188*'Loads'!B362+$C188*'Loads'!C362+$D188*'Loads'!D362+H188*'Loads'!H362)</f>
        <v>0</v>
      </c>
      <c r="F264" s="17"/>
    </row>
    <row r="265" spans="1:6">
      <c r="A265" s="4" t="s">
        <v>229</v>
      </c>
      <c r="B265" s="34">
        <f>0.01*'Input'!F$60*(E40*'Loads'!E363+F40*'Loads'!F363+G40*'Loads'!G363)+10*(B40*'Loads'!B363+C40*'Loads'!C363+D40*'Loads'!D363+H40*'Loads'!H363)</f>
        <v>0</v>
      </c>
      <c r="C265" s="34">
        <f>0.01*'Input'!F$60*(E93*'Loads'!E363+F93*'Loads'!F363+G93*'Loads'!G363)+10*(B93*'Loads'!B363+C93*'Loads'!C363+D93*'Loads'!D363+H93*'Loads'!H363)</f>
        <v>0</v>
      </c>
      <c r="D265" s="34">
        <f>0.01*'Input'!F$60*(E146*'Loads'!E363+F146*'Loads'!F363+G146*'Loads'!G363)+10*(B146*'Loads'!B363+C146*'Loads'!C363+D146*'Loads'!D363+H146*'Loads'!H363)</f>
        <v>0</v>
      </c>
      <c r="E265" s="34">
        <f>0.01*'Input'!F$60*(E189*'Loads'!E363+F189*'Loads'!F363+G189*'Loads'!G363)+10*($B189*'Loads'!B363+$C189*'Loads'!C363+$D189*'Loads'!D363+H189*'Loads'!H363)</f>
        <v>0</v>
      </c>
      <c r="F265" s="17"/>
    </row>
    <row r="266" spans="1:6">
      <c r="A266" s="4" t="s">
        <v>195</v>
      </c>
      <c r="B266" s="34">
        <f>0.01*'Input'!F$60*(E41*'Loads'!E364+F41*'Loads'!F364+G41*'Loads'!G364)+10*(B41*'Loads'!B364+C41*'Loads'!C364+D41*'Loads'!D364+H41*'Loads'!H364)</f>
        <v>0</v>
      </c>
      <c r="C266" s="34">
        <f>0.01*'Input'!F$60*(E94*'Loads'!E364+F94*'Loads'!F364+G94*'Loads'!G364)+10*(B94*'Loads'!B364+C94*'Loads'!C364+D94*'Loads'!D364+H94*'Loads'!H364)</f>
        <v>0</v>
      </c>
      <c r="D266" s="34">
        <f>0.01*'Input'!F$60*(E147*'Loads'!E364+F147*'Loads'!F364+G147*'Loads'!G364)+10*(B147*'Loads'!B364+C147*'Loads'!C364+D147*'Loads'!D364+H147*'Loads'!H364)</f>
        <v>0</v>
      </c>
      <c r="E266" s="34">
        <f>0.01*'Input'!F$60*(E190*'Loads'!E364+F190*'Loads'!F364+G190*'Loads'!G364)+10*($B190*'Loads'!B364+$C190*'Loads'!C364+$D190*'Loads'!D364+H190*'Loads'!H364)</f>
        <v>0</v>
      </c>
      <c r="F266" s="17"/>
    </row>
    <row r="267" spans="1:6">
      <c r="A267" s="4" t="s">
        <v>196</v>
      </c>
      <c r="B267" s="34">
        <f>0.01*'Input'!F$60*(E42*'Loads'!E365+F42*'Loads'!F365+G42*'Loads'!G365)+10*(B42*'Loads'!B365+C42*'Loads'!C365+D42*'Loads'!D365+H42*'Loads'!H365)</f>
        <v>0</v>
      </c>
      <c r="C267" s="34">
        <f>0.01*'Input'!F$60*(E95*'Loads'!E365+F95*'Loads'!F365+G95*'Loads'!G365)+10*(B95*'Loads'!B365+C95*'Loads'!C365+D95*'Loads'!D365+H95*'Loads'!H365)</f>
        <v>0</v>
      </c>
      <c r="D267" s="34">
        <f>0.01*'Input'!F$60*(E148*'Loads'!E365+F148*'Loads'!F365+G148*'Loads'!G365)+10*(B148*'Loads'!B365+C148*'Loads'!C365+D148*'Loads'!D365+H148*'Loads'!H365)</f>
        <v>0</v>
      </c>
      <c r="E267" s="34">
        <f>0.01*'Input'!F$60*(E191*'Loads'!E365+F191*'Loads'!F365+G191*'Loads'!G365)+10*($B191*'Loads'!B365+$C191*'Loads'!C365+$D191*'Loads'!D365+H191*'Loads'!H365)</f>
        <v>0</v>
      </c>
      <c r="F267" s="17"/>
    </row>
    <row r="268" spans="1:6">
      <c r="A268" s="4" t="s">
        <v>197</v>
      </c>
      <c r="B268" s="34">
        <f>0.01*'Input'!F$60*(E43*'Loads'!E366+F43*'Loads'!F366+G43*'Loads'!G366)+10*(B43*'Loads'!B366+C43*'Loads'!C366+D43*'Loads'!D366+H43*'Loads'!H366)</f>
        <v>0</v>
      </c>
      <c r="C268" s="34">
        <f>0.01*'Input'!F$60*(E96*'Loads'!E366+F96*'Loads'!F366+G96*'Loads'!G366)+10*(B96*'Loads'!B366+C96*'Loads'!C366+D96*'Loads'!D366+H96*'Loads'!H366)</f>
        <v>0</v>
      </c>
      <c r="D268" s="34">
        <f>0.01*'Input'!F$60*(E149*'Loads'!E366+F149*'Loads'!F366+G149*'Loads'!G366)+10*(B149*'Loads'!B366+C149*'Loads'!C366+D149*'Loads'!D366+H149*'Loads'!H366)</f>
        <v>0</v>
      </c>
      <c r="E268" s="34">
        <f>0.01*'Input'!F$60*(E192*'Loads'!E366+F192*'Loads'!F366+G192*'Loads'!G366)+10*($B192*'Loads'!B366+$C192*'Loads'!C366+$D192*'Loads'!D366+H192*'Loads'!H366)</f>
        <v>0</v>
      </c>
      <c r="F268" s="17"/>
    </row>
    <row r="269" spans="1:6">
      <c r="A269" s="4" t="s">
        <v>198</v>
      </c>
      <c r="B269" s="34">
        <f>0.01*'Input'!F$60*(E44*'Loads'!E367+F44*'Loads'!F367+G44*'Loads'!G367)+10*(B44*'Loads'!B367+C44*'Loads'!C367+D44*'Loads'!D367+H44*'Loads'!H367)</f>
        <v>0</v>
      </c>
      <c r="C269" s="34">
        <f>0.01*'Input'!F$60*(E97*'Loads'!E367+F97*'Loads'!F367+G97*'Loads'!G367)+10*(B97*'Loads'!B367+C97*'Loads'!C367+D97*'Loads'!D367+H97*'Loads'!H367)</f>
        <v>0</v>
      </c>
      <c r="D269" s="34">
        <f>0.01*'Input'!F$60*(E150*'Loads'!E367+F150*'Loads'!F367+G150*'Loads'!G367)+10*(B150*'Loads'!B367+C150*'Loads'!C367+D150*'Loads'!D367+H150*'Loads'!H367)</f>
        <v>0</v>
      </c>
      <c r="E269" s="34">
        <f>0.01*'Input'!F$60*(E193*'Loads'!E367+F193*'Loads'!F367+G193*'Loads'!G367)+10*($B193*'Loads'!B367+$C193*'Loads'!C367+$D193*'Loads'!D367+H193*'Loads'!H367)</f>
        <v>0</v>
      </c>
      <c r="F269" s="17"/>
    </row>
    <row r="270" spans="1:6">
      <c r="A270" s="4" t="s">
        <v>199</v>
      </c>
      <c r="B270" s="34">
        <f>0.01*'Input'!F$60*(E45*'Loads'!E368+F45*'Loads'!F368+G45*'Loads'!G368)+10*(B45*'Loads'!B368+C45*'Loads'!C368+D45*'Loads'!D368+H45*'Loads'!H368)</f>
        <v>0</v>
      </c>
      <c r="C270" s="34">
        <f>0.01*'Input'!F$60*(E98*'Loads'!E368+F98*'Loads'!F368+G98*'Loads'!G368)+10*(B98*'Loads'!B368+C98*'Loads'!C368+D98*'Loads'!D368+H98*'Loads'!H368)</f>
        <v>0</v>
      </c>
      <c r="D270" s="34">
        <f>0.01*'Input'!F$60*(E151*'Loads'!E368+F151*'Loads'!F368+G151*'Loads'!G368)+10*(B151*'Loads'!B368+C151*'Loads'!C368+D151*'Loads'!D368+H151*'Loads'!H368)</f>
        <v>0</v>
      </c>
      <c r="E270" s="34">
        <f>0.01*'Input'!F$60*(E194*'Loads'!E368+F194*'Loads'!F368+G194*'Loads'!G368)+10*($B194*'Loads'!B368+$C194*'Loads'!C368+$D194*'Loads'!D368+H194*'Loads'!H368)</f>
        <v>0</v>
      </c>
      <c r="F270" s="17"/>
    </row>
    <row r="271" spans="1:6">
      <c r="A271" s="4" t="s">
        <v>200</v>
      </c>
      <c r="B271" s="34">
        <f>0.01*'Input'!F$60*(E46*'Loads'!E369+F46*'Loads'!F369+G46*'Loads'!G369)+10*(B46*'Loads'!B369+C46*'Loads'!C369+D46*'Loads'!D369+H46*'Loads'!H369)</f>
        <v>0</v>
      </c>
      <c r="C271" s="34">
        <f>0.01*'Input'!F$60*(E99*'Loads'!E369+F99*'Loads'!F369+G99*'Loads'!G369)+10*(B99*'Loads'!B369+C99*'Loads'!C369+D99*'Loads'!D369+H99*'Loads'!H369)</f>
        <v>0</v>
      </c>
      <c r="D271" s="34">
        <f>0.01*'Input'!F$60*(E152*'Loads'!E369+F152*'Loads'!F369+G152*'Loads'!G369)+10*(B152*'Loads'!B369+C152*'Loads'!C369+D152*'Loads'!D369+H152*'Loads'!H369)</f>
        <v>0</v>
      </c>
      <c r="E271" s="34">
        <f>0.01*'Input'!F$60*(E195*'Loads'!E369+F195*'Loads'!F369+G195*'Loads'!G369)+10*($B195*'Loads'!B369+$C195*'Loads'!C369+$D195*'Loads'!D369+H195*'Loads'!H369)</f>
        <v>0</v>
      </c>
      <c r="F271" s="17"/>
    </row>
    <row r="272" spans="1:6">
      <c r="A272" s="4" t="s">
        <v>201</v>
      </c>
      <c r="B272" s="34">
        <f>0.01*'Input'!F$60*(E47*'Loads'!E370+F47*'Loads'!F370+G47*'Loads'!G370)+10*(B47*'Loads'!B370+C47*'Loads'!C370+D47*'Loads'!D370+H47*'Loads'!H370)</f>
        <v>0</v>
      </c>
      <c r="C272" s="34">
        <f>0.01*'Input'!F$60*(E100*'Loads'!E370+F100*'Loads'!F370+G100*'Loads'!G370)+10*(B100*'Loads'!B370+C100*'Loads'!C370+D100*'Loads'!D370+H100*'Loads'!H370)</f>
        <v>0</v>
      </c>
      <c r="D272" s="34">
        <f>0.01*'Input'!F$60*(E153*'Loads'!E370+F153*'Loads'!F370+G153*'Loads'!G370)+10*(B153*'Loads'!B370+C153*'Loads'!C370+D153*'Loads'!D370+H153*'Loads'!H370)</f>
        <v>0</v>
      </c>
      <c r="E272" s="34">
        <f>0.01*'Input'!F$60*(E196*'Loads'!E370+F196*'Loads'!F370+G196*'Loads'!G370)+10*($B196*'Loads'!B370+$C196*'Loads'!C370+$D196*'Loads'!D370+H196*'Loads'!H370)</f>
        <v>0</v>
      </c>
      <c r="F272" s="17"/>
    </row>
    <row r="273" spans="1:6">
      <c r="A273" s="4" t="s">
        <v>202</v>
      </c>
      <c r="B273" s="34">
        <f>0.01*'Input'!F$60*(E48*'Loads'!E371+F48*'Loads'!F371+G48*'Loads'!G371)+10*(B48*'Loads'!B371+C48*'Loads'!C371+D48*'Loads'!D371+H48*'Loads'!H371)</f>
        <v>0</v>
      </c>
      <c r="C273" s="34">
        <f>0.01*'Input'!F$60*(E101*'Loads'!E371+F101*'Loads'!F371+G101*'Loads'!G371)+10*(B101*'Loads'!B371+C101*'Loads'!C371+D101*'Loads'!D371+H101*'Loads'!H371)</f>
        <v>0</v>
      </c>
      <c r="D273" s="34">
        <f>0.01*'Input'!F$60*(E154*'Loads'!E371+F154*'Loads'!F371+G154*'Loads'!G371)+10*(B154*'Loads'!B371+C154*'Loads'!C371+D154*'Loads'!D371+H154*'Loads'!H371)</f>
        <v>0</v>
      </c>
      <c r="E273" s="34">
        <f>0.01*'Input'!F$60*(E197*'Loads'!E371+F197*'Loads'!F371+G197*'Loads'!G371)+10*($B197*'Loads'!B371+$C197*'Loads'!C371+$D197*'Loads'!D371+H197*'Loads'!H371)</f>
        <v>0</v>
      </c>
      <c r="F273" s="17"/>
    </row>
    <row r="274" spans="1:6">
      <c r="A274" s="4" t="s">
        <v>203</v>
      </c>
      <c r="B274" s="34">
        <f>0.01*'Input'!F$60*(E49*'Loads'!E372+F49*'Loads'!F372+G49*'Loads'!G372)+10*(B49*'Loads'!B372+C49*'Loads'!C372+D49*'Loads'!D372+H49*'Loads'!H372)</f>
        <v>0</v>
      </c>
      <c r="C274" s="34">
        <f>0.01*'Input'!F$60*(E102*'Loads'!E372+F102*'Loads'!F372+G102*'Loads'!G372)+10*(B102*'Loads'!B372+C102*'Loads'!C372+D102*'Loads'!D372+H102*'Loads'!H372)</f>
        <v>0</v>
      </c>
      <c r="D274" s="34">
        <f>0.01*'Input'!F$60*(E155*'Loads'!E372+F155*'Loads'!F372+G155*'Loads'!G372)+10*(B155*'Loads'!B372+C155*'Loads'!C372+D155*'Loads'!D372+H155*'Loads'!H372)</f>
        <v>0</v>
      </c>
      <c r="E274" s="34">
        <f>0.01*'Input'!F$60*(E198*'Loads'!E372+F198*'Loads'!F372+G198*'Loads'!G372)+10*($B198*'Loads'!B372+$C198*'Loads'!C372+$D198*'Loads'!D372+H198*'Loads'!H372)</f>
        <v>0</v>
      </c>
      <c r="F274" s="17"/>
    </row>
    <row r="275" spans="1:6">
      <c r="A275" s="4" t="s">
        <v>204</v>
      </c>
      <c r="B275" s="34">
        <f>0.01*'Input'!F$60*(E50*'Loads'!E373+F50*'Loads'!F373+G50*'Loads'!G373)+10*(B50*'Loads'!B373+C50*'Loads'!C373+D50*'Loads'!D373+H50*'Loads'!H373)</f>
        <v>0</v>
      </c>
      <c r="C275" s="34">
        <f>0.01*'Input'!F$60*(E103*'Loads'!E373+F103*'Loads'!F373+G103*'Loads'!G373)+10*(B103*'Loads'!B373+C103*'Loads'!C373+D103*'Loads'!D373+H103*'Loads'!H373)</f>
        <v>0</v>
      </c>
      <c r="D275" s="34">
        <f>0.01*'Input'!F$60*(E156*'Loads'!E373+F156*'Loads'!F373+G156*'Loads'!G373)+10*(B156*'Loads'!B373+C156*'Loads'!C373+D156*'Loads'!D373+H156*'Loads'!H373)</f>
        <v>0</v>
      </c>
      <c r="E275" s="34">
        <f>0.01*'Input'!F$60*(E199*'Loads'!E373+F199*'Loads'!F373+G199*'Loads'!G373)+10*($B199*'Loads'!B373+$C199*'Loads'!C373+$D199*'Loads'!D373+H199*'Loads'!H373)</f>
        <v>0</v>
      </c>
      <c r="F275" s="17"/>
    </row>
    <row r="276" spans="1:6">
      <c r="A276" s="4" t="s">
        <v>212</v>
      </c>
      <c r="B276" s="34">
        <f>0.01*'Input'!F$60*(E51*'Loads'!E374+F51*'Loads'!F374+G51*'Loads'!G374)+10*(B51*'Loads'!B374+C51*'Loads'!C374+D51*'Loads'!D374+H51*'Loads'!H374)</f>
        <v>0</v>
      </c>
      <c r="C276" s="34">
        <f>0.01*'Input'!F$60*(E104*'Loads'!E374+F104*'Loads'!F374+G104*'Loads'!G374)+10*(B104*'Loads'!B374+C104*'Loads'!C374+D104*'Loads'!D374+H104*'Loads'!H374)</f>
        <v>0</v>
      </c>
      <c r="D276" s="34">
        <f>0.01*'Input'!F$60*(E157*'Loads'!E374+F157*'Loads'!F374+G157*'Loads'!G374)+10*(B157*'Loads'!B374+C157*'Loads'!C374+D157*'Loads'!D374+H157*'Loads'!H374)</f>
        <v>0</v>
      </c>
      <c r="E276" s="34">
        <f>0.01*'Input'!F$60*(E200*'Loads'!E374+F200*'Loads'!F374+G200*'Loads'!G374)+10*($B200*'Loads'!B374+$C200*'Loads'!C374+$D200*'Loads'!D374+H200*'Loads'!H374)</f>
        <v>0</v>
      </c>
      <c r="F276" s="17"/>
    </row>
    <row r="277" spans="1:6">
      <c r="A277" s="4" t="s">
        <v>213</v>
      </c>
      <c r="B277" s="34">
        <f>0.01*'Input'!F$60*(E52*'Loads'!E375+F52*'Loads'!F375+G52*'Loads'!G375)+10*(B52*'Loads'!B375+C52*'Loads'!C375+D52*'Loads'!D375+H52*'Loads'!H375)</f>
        <v>0</v>
      </c>
      <c r="C277" s="34">
        <f>0.01*'Input'!F$60*(E105*'Loads'!E375+F105*'Loads'!F375+G105*'Loads'!G375)+10*(B105*'Loads'!B375+C105*'Loads'!C375+D105*'Loads'!D375+H105*'Loads'!H375)</f>
        <v>0</v>
      </c>
      <c r="D277" s="34">
        <f>0.01*'Input'!F$60*(E158*'Loads'!E375+F158*'Loads'!F375+G158*'Loads'!G375)+10*(B158*'Loads'!B375+C158*'Loads'!C375+D158*'Loads'!D375+H158*'Loads'!H375)</f>
        <v>0</v>
      </c>
      <c r="E277" s="34">
        <f>0.01*'Input'!F$60*(E201*'Loads'!E375+F201*'Loads'!F375+G201*'Loads'!G375)+10*($B201*'Loads'!B375+$C201*'Loads'!C375+$D201*'Loads'!D375+H201*'Loads'!H375)</f>
        <v>0</v>
      </c>
      <c r="F277" s="17"/>
    </row>
    <row r="278" spans="1:6">
      <c r="A278" s="4" t="s">
        <v>214</v>
      </c>
      <c r="B278" s="34">
        <f>0.01*'Input'!F$60*(E53*'Loads'!E376+F53*'Loads'!F376+G53*'Loads'!G376)+10*(B53*'Loads'!B376+C53*'Loads'!C376+D53*'Loads'!D376+H53*'Loads'!H376)</f>
        <v>0</v>
      </c>
      <c r="C278" s="34">
        <f>0.01*'Input'!F$60*(E106*'Loads'!E376+F106*'Loads'!F376+G106*'Loads'!G376)+10*(B106*'Loads'!B376+C106*'Loads'!C376+D106*'Loads'!D376+H106*'Loads'!H376)</f>
        <v>0</v>
      </c>
      <c r="D278" s="34">
        <f>0.01*'Input'!F$60*(E159*'Loads'!E376+F159*'Loads'!F376+G159*'Loads'!G376)+10*(B159*'Loads'!B376+C159*'Loads'!C376+D159*'Loads'!D376+H159*'Loads'!H376)</f>
        <v>0</v>
      </c>
      <c r="E278" s="34">
        <f>0.01*'Input'!F$60*(E202*'Loads'!E376+F202*'Loads'!F376+G202*'Loads'!G376)+10*($B202*'Loads'!B376+$C202*'Loads'!C376+$D202*'Loads'!D376+H202*'Loads'!H376)</f>
        <v>0</v>
      </c>
      <c r="F278" s="17"/>
    </row>
    <row r="279" spans="1:6">
      <c r="A279" s="4" t="s">
        <v>215</v>
      </c>
      <c r="B279" s="34">
        <f>0.01*'Input'!F$60*(E54*'Loads'!E377+F54*'Loads'!F377+G54*'Loads'!G377)+10*(B54*'Loads'!B377+C54*'Loads'!C377+D54*'Loads'!D377+H54*'Loads'!H377)</f>
        <v>0</v>
      </c>
      <c r="C279" s="34">
        <f>0.01*'Input'!F$60*(E107*'Loads'!E377+F107*'Loads'!F377+G107*'Loads'!G377)+10*(B107*'Loads'!B377+C107*'Loads'!C377+D107*'Loads'!D377+H107*'Loads'!H377)</f>
        <v>0</v>
      </c>
      <c r="D279" s="34">
        <f>0.01*'Input'!F$60*(E160*'Loads'!E377+F160*'Loads'!F377+G160*'Loads'!G377)+10*(B160*'Loads'!B377+C160*'Loads'!C377+D160*'Loads'!D377+H160*'Loads'!H377)</f>
        <v>0</v>
      </c>
      <c r="E279" s="34">
        <f>0.01*'Input'!F$60*(E203*'Loads'!E377+F203*'Loads'!F377+G203*'Loads'!G377)+10*($B203*'Loads'!B377+$C203*'Loads'!C377+$D203*'Loads'!D377+H203*'Loads'!H377)</f>
        <v>0</v>
      </c>
      <c r="F279" s="17"/>
    </row>
    <row r="281" spans="1:6" ht="21" customHeight="1">
      <c r="A281" s="1" t="s">
        <v>1938</v>
      </c>
    </row>
    <row r="282" spans="1:6">
      <c r="A282" s="3" t="s">
        <v>546</v>
      </c>
    </row>
    <row r="283" spans="1:6">
      <c r="A283" s="31" t="s">
        <v>1939</v>
      </c>
    </row>
    <row r="284" spans="1:6">
      <c r="A284" s="31" t="s">
        <v>1940</v>
      </c>
    </row>
    <row r="285" spans="1:6">
      <c r="A285" s="31" t="s">
        <v>1941</v>
      </c>
    </row>
    <row r="286" spans="1:6">
      <c r="A286" s="31" t="s">
        <v>1942</v>
      </c>
    </row>
    <row r="287" spans="1:6">
      <c r="A287" s="33" t="s">
        <v>553</v>
      </c>
      <c r="B287" s="33" t="s">
        <v>555</v>
      </c>
      <c r="C287" s="33" t="s">
        <v>555</v>
      </c>
      <c r="D287" s="33" t="s">
        <v>555</v>
      </c>
      <c r="E287" s="33" t="s">
        <v>555</v>
      </c>
    </row>
    <row r="288" spans="1:6">
      <c r="A288" s="33" t="s">
        <v>556</v>
      </c>
      <c r="B288" s="33" t="s">
        <v>1057</v>
      </c>
      <c r="C288" s="33" t="s">
        <v>558</v>
      </c>
      <c r="D288" s="33" t="s">
        <v>1058</v>
      </c>
      <c r="E288" s="33" t="s">
        <v>1059</v>
      </c>
    </row>
    <row r="290" spans="1:6">
      <c r="B290" s="15" t="s">
        <v>1934</v>
      </c>
      <c r="C290" s="15" t="s">
        <v>1935</v>
      </c>
      <c r="D290" s="15" t="s">
        <v>1936</v>
      </c>
      <c r="E290" s="15" t="s">
        <v>1937</v>
      </c>
    </row>
    <row r="291" spans="1:6">
      <c r="A291" s="4" t="s">
        <v>1943</v>
      </c>
      <c r="B291" s="34">
        <f>SUM(B$247:B$279)</f>
        <v>0</v>
      </c>
      <c r="C291" s="34">
        <f>SUM(C$247:C$279)</f>
        <v>0</v>
      </c>
      <c r="D291" s="34">
        <f>SUM(D$247:D$279)</f>
        <v>0</v>
      </c>
      <c r="E291" s="34">
        <f>SUM(E$247:E$279)</f>
        <v>0</v>
      </c>
      <c r="F291" s="17"/>
    </row>
    <row r="293" spans="1:6" ht="21" customHeight="1">
      <c r="A293" s="1" t="s">
        <v>1944</v>
      </c>
    </row>
    <row r="294" spans="1:6">
      <c r="A294" s="3" t="s">
        <v>546</v>
      </c>
    </row>
    <row r="295" spans="1:6">
      <c r="A295" s="3" t="s">
        <v>1945</v>
      </c>
    </row>
    <row r="296" spans="1:6">
      <c r="A296" s="31" t="s">
        <v>1946</v>
      </c>
    </row>
    <row r="297" spans="1:6">
      <c r="A297" s="3" t="s">
        <v>549</v>
      </c>
    </row>
    <row r="299" spans="1:6">
      <c r="B299" s="15" t="s">
        <v>1947</v>
      </c>
    </row>
    <row r="300" spans="1:6">
      <c r="A300" s="28" t="s">
        <v>241</v>
      </c>
      <c r="C300" s="17"/>
    </row>
    <row r="301" spans="1:6">
      <c r="A301" s="4" t="s">
        <v>185</v>
      </c>
      <c r="B301" s="32">
        <f>'Input'!E189</f>
        <v>0</v>
      </c>
      <c r="C301" s="17"/>
    </row>
    <row r="302" spans="1:6">
      <c r="A302" s="4" t="s">
        <v>242</v>
      </c>
      <c r="B302" s="32">
        <f>'Input'!E190</f>
        <v>0</v>
      </c>
      <c r="C302" s="17"/>
    </row>
    <row r="303" spans="1:6">
      <c r="A303" s="4" t="s">
        <v>243</v>
      </c>
      <c r="B303" s="32">
        <f>'Input'!E191</f>
        <v>0</v>
      </c>
      <c r="C303" s="17"/>
    </row>
    <row r="304" spans="1:6">
      <c r="A304" s="28" t="s">
        <v>244</v>
      </c>
      <c r="C304" s="17"/>
    </row>
    <row r="305" spans="1:3">
      <c r="A305" s="4" t="s">
        <v>186</v>
      </c>
      <c r="B305" s="32">
        <f>'Input'!E193</f>
        <v>0</v>
      </c>
      <c r="C305" s="17"/>
    </row>
    <row r="306" spans="1:3">
      <c r="A306" s="4" t="s">
        <v>245</v>
      </c>
      <c r="B306" s="32">
        <f>'Input'!E194</f>
        <v>0</v>
      </c>
      <c r="C306" s="17"/>
    </row>
    <row r="307" spans="1:3">
      <c r="A307" s="4" t="s">
        <v>246</v>
      </c>
      <c r="B307" s="32">
        <f>'Input'!E195</f>
        <v>0</v>
      </c>
      <c r="C307" s="17"/>
    </row>
    <row r="308" spans="1:3">
      <c r="A308" s="28" t="s">
        <v>247</v>
      </c>
      <c r="C308" s="17"/>
    </row>
    <row r="309" spans="1:3">
      <c r="A309" s="4" t="s">
        <v>223</v>
      </c>
      <c r="B309" s="32">
        <f>'Input'!E197</f>
        <v>0</v>
      </c>
      <c r="C309" s="17"/>
    </row>
    <row r="310" spans="1:3">
      <c r="A310" s="4" t="s">
        <v>248</v>
      </c>
      <c r="B310" s="32">
        <f>'Input'!E198</f>
        <v>0</v>
      </c>
      <c r="C310" s="17"/>
    </row>
    <row r="311" spans="1:3">
      <c r="A311" s="4" t="s">
        <v>249</v>
      </c>
      <c r="B311" s="32">
        <f>'Input'!E199</f>
        <v>0</v>
      </c>
      <c r="C311" s="17"/>
    </row>
    <row r="312" spans="1:3">
      <c r="A312" s="28" t="s">
        <v>250</v>
      </c>
      <c r="C312" s="17"/>
    </row>
    <row r="313" spans="1:3">
      <c r="A313" s="4" t="s">
        <v>187</v>
      </c>
      <c r="B313" s="32">
        <f>'Input'!E201</f>
        <v>0</v>
      </c>
      <c r="C313" s="17"/>
    </row>
    <row r="314" spans="1:3">
      <c r="A314" s="4" t="s">
        <v>251</v>
      </c>
      <c r="B314" s="32">
        <f>'Input'!E202</f>
        <v>0</v>
      </c>
      <c r="C314" s="17"/>
    </row>
    <row r="315" spans="1:3">
      <c r="A315" s="4" t="s">
        <v>252</v>
      </c>
      <c r="B315" s="32">
        <f>'Input'!E203</f>
        <v>0</v>
      </c>
      <c r="C315" s="17"/>
    </row>
    <row r="316" spans="1:3">
      <c r="A316" s="28" t="s">
        <v>253</v>
      </c>
      <c r="C316" s="17"/>
    </row>
    <row r="317" spans="1:3">
      <c r="A317" s="4" t="s">
        <v>188</v>
      </c>
      <c r="B317" s="32">
        <f>'Input'!E205</f>
        <v>0</v>
      </c>
      <c r="C317" s="17"/>
    </row>
    <row r="318" spans="1:3">
      <c r="A318" s="4" t="s">
        <v>254</v>
      </c>
      <c r="B318" s="32">
        <f>'Input'!E206</f>
        <v>0</v>
      </c>
      <c r="C318" s="17"/>
    </row>
    <row r="319" spans="1:3">
      <c r="A319" s="4" t="s">
        <v>255</v>
      </c>
      <c r="B319" s="32">
        <f>'Input'!E207</f>
        <v>0</v>
      </c>
      <c r="C319" s="17"/>
    </row>
    <row r="320" spans="1:3">
      <c r="A320" s="28" t="s">
        <v>256</v>
      </c>
      <c r="C320" s="17"/>
    </row>
    <row r="321" spans="1:3">
      <c r="A321" s="4" t="s">
        <v>224</v>
      </c>
      <c r="B321" s="32">
        <f>'Input'!E209</f>
        <v>0</v>
      </c>
      <c r="C321" s="17"/>
    </row>
    <row r="322" spans="1:3">
      <c r="A322" s="4" t="s">
        <v>257</v>
      </c>
      <c r="B322" s="32">
        <f>'Input'!E210</f>
        <v>0</v>
      </c>
      <c r="C322" s="17"/>
    </row>
    <row r="323" spans="1:3">
      <c r="A323" s="4" t="s">
        <v>258</v>
      </c>
      <c r="B323" s="32">
        <f>'Input'!E211</f>
        <v>0</v>
      </c>
      <c r="C323" s="17"/>
    </row>
    <row r="324" spans="1:3">
      <c r="A324" s="28" t="s">
        <v>259</v>
      </c>
      <c r="C324" s="17"/>
    </row>
    <row r="325" spans="1:3">
      <c r="A325" s="4" t="s">
        <v>189</v>
      </c>
      <c r="B325" s="32">
        <f>'Input'!E213</f>
        <v>0</v>
      </c>
      <c r="C325" s="17"/>
    </row>
    <row r="326" spans="1:3">
      <c r="A326" s="4" t="s">
        <v>260</v>
      </c>
      <c r="B326" s="32">
        <f>'Input'!E214</f>
        <v>0</v>
      </c>
      <c r="C326" s="17"/>
    </row>
    <row r="327" spans="1:3">
      <c r="A327" s="4" t="s">
        <v>261</v>
      </c>
      <c r="B327" s="32">
        <f>'Input'!E215</f>
        <v>0</v>
      </c>
      <c r="C327" s="17"/>
    </row>
    <row r="328" spans="1:3">
      <c r="A328" s="28" t="s">
        <v>262</v>
      </c>
      <c r="C328" s="17"/>
    </row>
    <row r="329" spans="1:3">
      <c r="A329" s="4" t="s">
        <v>190</v>
      </c>
      <c r="B329" s="32">
        <f>'Input'!E217</f>
        <v>0</v>
      </c>
      <c r="C329" s="17"/>
    </row>
    <row r="330" spans="1:3">
      <c r="A330" s="28" t="s">
        <v>263</v>
      </c>
      <c r="C330" s="17"/>
    </row>
    <row r="331" spans="1:3">
      <c r="A331" s="4" t="s">
        <v>210</v>
      </c>
      <c r="B331" s="32">
        <f>'Input'!E219</f>
        <v>0</v>
      </c>
      <c r="C331" s="17"/>
    </row>
    <row r="332" spans="1:3">
      <c r="A332" s="28" t="s">
        <v>264</v>
      </c>
      <c r="C332" s="17"/>
    </row>
    <row r="333" spans="1:3">
      <c r="A333" s="4" t="s">
        <v>191</v>
      </c>
      <c r="B333" s="32">
        <f>'Input'!E221</f>
        <v>0</v>
      </c>
      <c r="C333" s="17"/>
    </row>
    <row r="334" spans="1:3">
      <c r="A334" s="4" t="s">
        <v>265</v>
      </c>
      <c r="B334" s="32">
        <f>'Input'!E222</f>
        <v>0</v>
      </c>
      <c r="C334" s="17"/>
    </row>
    <row r="335" spans="1:3">
      <c r="A335" s="4" t="s">
        <v>266</v>
      </c>
      <c r="B335" s="32">
        <f>'Input'!E223</f>
        <v>0</v>
      </c>
      <c r="C335" s="17"/>
    </row>
    <row r="336" spans="1:3">
      <c r="A336" s="28" t="s">
        <v>267</v>
      </c>
      <c r="C336" s="17"/>
    </row>
    <row r="337" spans="1:3">
      <c r="A337" s="4" t="s">
        <v>192</v>
      </c>
      <c r="B337" s="32">
        <f>'Input'!E225</f>
        <v>0</v>
      </c>
      <c r="C337" s="17"/>
    </row>
    <row r="338" spans="1:3">
      <c r="A338" s="4" t="s">
        <v>268</v>
      </c>
      <c r="B338" s="32">
        <f>'Input'!E226</f>
        <v>0</v>
      </c>
      <c r="C338" s="17"/>
    </row>
    <row r="339" spans="1:3">
      <c r="A339" s="4" t="s">
        <v>269</v>
      </c>
      <c r="B339" s="32">
        <f>'Input'!E227</f>
        <v>0</v>
      </c>
      <c r="C339" s="17"/>
    </row>
    <row r="340" spans="1:3">
      <c r="A340" s="28" t="s">
        <v>270</v>
      </c>
      <c r="C340" s="17"/>
    </row>
    <row r="341" spans="1:3">
      <c r="A341" s="4" t="s">
        <v>193</v>
      </c>
      <c r="B341" s="32">
        <f>'Input'!E229</f>
        <v>0</v>
      </c>
      <c r="C341" s="17"/>
    </row>
    <row r="342" spans="1:3">
      <c r="A342" s="4" t="s">
        <v>271</v>
      </c>
      <c r="B342" s="32">
        <f>'Input'!E230</f>
        <v>0</v>
      </c>
      <c r="C342" s="17"/>
    </row>
    <row r="343" spans="1:3">
      <c r="A343" s="4" t="s">
        <v>272</v>
      </c>
      <c r="B343" s="32">
        <f>'Input'!E231</f>
        <v>0</v>
      </c>
      <c r="C343" s="17"/>
    </row>
    <row r="344" spans="1:3">
      <c r="A344" s="28" t="s">
        <v>273</v>
      </c>
      <c r="C344" s="17"/>
    </row>
    <row r="345" spans="1:3">
      <c r="A345" s="4" t="s">
        <v>194</v>
      </c>
      <c r="B345" s="32">
        <f>'Input'!E233</f>
        <v>0</v>
      </c>
      <c r="C345" s="17"/>
    </row>
    <row r="346" spans="1:3">
      <c r="A346" s="4" t="s">
        <v>274</v>
      </c>
      <c r="B346" s="32">
        <f>'Input'!E234</f>
        <v>0</v>
      </c>
      <c r="C346" s="17"/>
    </row>
    <row r="347" spans="1:3">
      <c r="A347" s="28" t="s">
        <v>275</v>
      </c>
      <c r="C347" s="17"/>
    </row>
    <row r="348" spans="1:3">
      <c r="A348" s="4" t="s">
        <v>211</v>
      </c>
      <c r="B348" s="32">
        <f>'Input'!E236</f>
        <v>0</v>
      </c>
      <c r="C348" s="17"/>
    </row>
    <row r="349" spans="1:3">
      <c r="A349" s="4" t="s">
        <v>276</v>
      </c>
      <c r="B349" s="32">
        <f>'Input'!E237</f>
        <v>0</v>
      </c>
      <c r="C349" s="17"/>
    </row>
    <row r="350" spans="1:3">
      <c r="A350" s="28" t="s">
        <v>277</v>
      </c>
      <c r="C350" s="17"/>
    </row>
    <row r="351" spans="1:3">
      <c r="A351" s="4" t="s">
        <v>225</v>
      </c>
      <c r="B351" s="32">
        <f>'Input'!E239</f>
        <v>0</v>
      </c>
      <c r="C351" s="17"/>
    </row>
    <row r="352" spans="1:3">
      <c r="A352" s="4" t="s">
        <v>278</v>
      </c>
      <c r="B352" s="32">
        <f>'Input'!E240</f>
        <v>0</v>
      </c>
      <c r="C352" s="17"/>
    </row>
    <row r="353" spans="1:3">
      <c r="A353" s="4" t="s">
        <v>279</v>
      </c>
      <c r="B353" s="32">
        <f>'Input'!E241</f>
        <v>0</v>
      </c>
      <c r="C353" s="17"/>
    </row>
    <row r="354" spans="1:3">
      <c r="A354" s="28" t="s">
        <v>280</v>
      </c>
      <c r="C354" s="17"/>
    </row>
    <row r="355" spans="1:3">
      <c r="A355" s="4" t="s">
        <v>226</v>
      </c>
      <c r="B355" s="32">
        <f>'Input'!E243</f>
        <v>0</v>
      </c>
      <c r="C355" s="17"/>
    </row>
    <row r="356" spans="1:3">
      <c r="A356" s="4" t="s">
        <v>281</v>
      </c>
      <c r="B356" s="32">
        <f>'Input'!E244</f>
        <v>0</v>
      </c>
      <c r="C356" s="17"/>
    </row>
    <row r="357" spans="1:3">
      <c r="A357" s="4" t="s">
        <v>282</v>
      </c>
      <c r="B357" s="32">
        <f>'Input'!E245</f>
        <v>0</v>
      </c>
      <c r="C357" s="17"/>
    </row>
    <row r="358" spans="1:3">
      <c r="A358" s="28" t="s">
        <v>283</v>
      </c>
      <c r="C358" s="17"/>
    </row>
    <row r="359" spans="1:3">
      <c r="A359" s="4" t="s">
        <v>227</v>
      </c>
      <c r="B359" s="32">
        <f>'Input'!E247</f>
        <v>0</v>
      </c>
      <c r="C359" s="17"/>
    </row>
    <row r="360" spans="1:3">
      <c r="A360" s="4" t="s">
        <v>284</v>
      </c>
      <c r="B360" s="32">
        <f>'Input'!E248</f>
        <v>0</v>
      </c>
      <c r="C360" s="17"/>
    </row>
    <row r="361" spans="1:3">
      <c r="A361" s="4" t="s">
        <v>285</v>
      </c>
      <c r="B361" s="32">
        <f>'Input'!E249</f>
        <v>0</v>
      </c>
      <c r="C361" s="17"/>
    </row>
    <row r="362" spans="1:3">
      <c r="A362" s="28" t="s">
        <v>286</v>
      </c>
      <c r="C362" s="17"/>
    </row>
    <row r="363" spans="1:3">
      <c r="A363" s="4" t="s">
        <v>228</v>
      </c>
      <c r="B363" s="32">
        <f>'Input'!E251</f>
        <v>0</v>
      </c>
      <c r="C363" s="17"/>
    </row>
    <row r="364" spans="1:3">
      <c r="A364" s="4" t="s">
        <v>287</v>
      </c>
      <c r="B364" s="32">
        <f>'Input'!E252</f>
        <v>0</v>
      </c>
      <c r="C364" s="17"/>
    </row>
    <row r="365" spans="1:3">
      <c r="A365" s="4" t="s">
        <v>288</v>
      </c>
      <c r="B365" s="32">
        <f>'Input'!E253</f>
        <v>0</v>
      </c>
      <c r="C365" s="17"/>
    </row>
    <row r="366" spans="1:3">
      <c r="A366" s="28" t="s">
        <v>289</v>
      </c>
      <c r="C366" s="17"/>
    </row>
    <row r="367" spans="1:3">
      <c r="A367" s="4" t="s">
        <v>229</v>
      </c>
      <c r="B367" s="32">
        <f>'Input'!E255</f>
        <v>0</v>
      </c>
      <c r="C367" s="17"/>
    </row>
    <row r="368" spans="1:3">
      <c r="A368" s="4" t="s">
        <v>290</v>
      </c>
      <c r="B368" s="32">
        <f>'Input'!E256</f>
        <v>0</v>
      </c>
      <c r="C368" s="17"/>
    </row>
    <row r="369" spans="1:3">
      <c r="A369" s="4" t="s">
        <v>291</v>
      </c>
      <c r="B369" s="32">
        <f>'Input'!E257</f>
        <v>0</v>
      </c>
      <c r="C369" s="17"/>
    </row>
    <row r="370" spans="1:3">
      <c r="A370" s="28" t="s">
        <v>292</v>
      </c>
      <c r="C370" s="17"/>
    </row>
    <row r="371" spans="1:3">
      <c r="A371" s="4" t="s">
        <v>195</v>
      </c>
      <c r="B371" s="32">
        <f>'Input'!E259</f>
        <v>0</v>
      </c>
      <c r="C371" s="17"/>
    </row>
    <row r="372" spans="1:3">
      <c r="A372" s="4" t="s">
        <v>293</v>
      </c>
      <c r="B372" s="36">
        <v>0</v>
      </c>
      <c r="C372" s="17"/>
    </row>
    <row r="373" spans="1:3">
      <c r="A373" s="4" t="s">
        <v>294</v>
      </c>
      <c r="B373" s="36">
        <v>0</v>
      </c>
      <c r="C373" s="17"/>
    </row>
    <row r="374" spans="1:3">
      <c r="A374" s="28" t="s">
        <v>295</v>
      </c>
      <c r="C374" s="17"/>
    </row>
    <row r="375" spans="1:3">
      <c r="A375" s="4" t="s">
        <v>196</v>
      </c>
      <c r="B375" s="32">
        <f>'Input'!E263</f>
        <v>0</v>
      </c>
      <c r="C375" s="17"/>
    </row>
    <row r="376" spans="1:3">
      <c r="A376" s="4" t="s">
        <v>296</v>
      </c>
      <c r="B376" s="36">
        <v>0</v>
      </c>
      <c r="C376" s="17"/>
    </row>
    <row r="377" spans="1:3">
      <c r="A377" s="28" t="s">
        <v>297</v>
      </c>
      <c r="C377" s="17"/>
    </row>
    <row r="378" spans="1:3">
      <c r="A378" s="4" t="s">
        <v>197</v>
      </c>
      <c r="B378" s="32">
        <f>'Input'!E266</f>
        <v>0</v>
      </c>
      <c r="C378" s="17"/>
    </row>
    <row r="379" spans="1:3">
      <c r="A379" s="4" t="s">
        <v>298</v>
      </c>
      <c r="B379" s="36">
        <v>0</v>
      </c>
      <c r="C379" s="17"/>
    </row>
    <row r="380" spans="1:3">
      <c r="A380" s="4" t="s">
        <v>299</v>
      </c>
      <c r="B380" s="36">
        <v>0</v>
      </c>
      <c r="C380" s="17"/>
    </row>
    <row r="381" spans="1:3">
      <c r="A381" s="28" t="s">
        <v>300</v>
      </c>
      <c r="C381" s="17"/>
    </row>
    <row r="382" spans="1:3">
      <c r="A382" s="4" t="s">
        <v>198</v>
      </c>
      <c r="B382" s="32">
        <f>'Input'!E270</f>
        <v>0</v>
      </c>
      <c r="C382" s="17"/>
    </row>
    <row r="383" spans="1:3">
      <c r="A383" s="28" t="s">
        <v>301</v>
      </c>
      <c r="C383" s="17"/>
    </row>
    <row r="384" spans="1:3">
      <c r="A384" s="4" t="s">
        <v>199</v>
      </c>
      <c r="B384" s="32">
        <f>'Input'!E272</f>
        <v>0</v>
      </c>
      <c r="C384" s="17"/>
    </row>
    <row r="385" spans="1:3">
      <c r="A385" s="4" t="s">
        <v>302</v>
      </c>
      <c r="B385" s="36">
        <v>0</v>
      </c>
      <c r="C385" s="17"/>
    </row>
    <row r="386" spans="1:3">
      <c r="A386" s="4" t="s">
        <v>303</v>
      </c>
      <c r="B386" s="36">
        <v>0</v>
      </c>
      <c r="C386" s="17"/>
    </row>
    <row r="387" spans="1:3">
      <c r="A387" s="28" t="s">
        <v>304</v>
      </c>
      <c r="C387" s="17"/>
    </row>
    <row r="388" spans="1:3">
      <c r="A388" s="4" t="s">
        <v>200</v>
      </c>
      <c r="B388" s="32">
        <f>'Input'!E276</f>
        <v>0</v>
      </c>
      <c r="C388" s="17"/>
    </row>
    <row r="389" spans="1:3">
      <c r="A389" s="28" t="s">
        <v>305</v>
      </c>
      <c r="C389" s="17"/>
    </row>
    <row r="390" spans="1:3">
      <c r="A390" s="4" t="s">
        <v>201</v>
      </c>
      <c r="B390" s="32">
        <f>'Input'!E278</f>
        <v>0</v>
      </c>
      <c r="C390" s="17"/>
    </row>
    <row r="391" spans="1:3">
      <c r="A391" s="4" t="s">
        <v>306</v>
      </c>
      <c r="B391" s="36">
        <v>0</v>
      </c>
      <c r="C391" s="17"/>
    </row>
    <row r="392" spans="1:3">
      <c r="A392" s="28" t="s">
        <v>307</v>
      </c>
      <c r="C392" s="17"/>
    </row>
    <row r="393" spans="1:3">
      <c r="A393" s="4" t="s">
        <v>202</v>
      </c>
      <c r="B393" s="32">
        <f>'Input'!E281</f>
        <v>0</v>
      </c>
      <c r="C393" s="17"/>
    </row>
    <row r="394" spans="1:3">
      <c r="A394" s="28" t="s">
        <v>308</v>
      </c>
      <c r="C394" s="17"/>
    </row>
    <row r="395" spans="1:3">
      <c r="A395" s="4" t="s">
        <v>203</v>
      </c>
      <c r="B395" s="32">
        <f>'Input'!E283</f>
        <v>0</v>
      </c>
      <c r="C395" s="17"/>
    </row>
    <row r="396" spans="1:3">
      <c r="A396" s="4" t="s">
        <v>309</v>
      </c>
      <c r="B396" s="36">
        <v>0</v>
      </c>
      <c r="C396" s="17"/>
    </row>
    <row r="397" spans="1:3">
      <c r="A397" s="28" t="s">
        <v>310</v>
      </c>
      <c r="C397" s="17"/>
    </row>
    <row r="398" spans="1:3">
      <c r="A398" s="4" t="s">
        <v>204</v>
      </c>
      <c r="B398" s="32">
        <f>'Input'!E286</f>
        <v>0</v>
      </c>
      <c r="C398" s="17"/>
    </row>
    <row r="399" spans="1:3">
      <c r="A399" s="28" t="s">
        <v>311</v>
      </c>
      <c r="C399" s="17"/>
    </row>
    <row r="400" spans="1:3">
      <c r="A400" s="4" t="s">
        <v>212</v>
      </c>
      <c r="B400" s="32">
        <f>'Input'!E288</f>
        <v>0</v>
      </c>
      <c r="C400" s="17"/>
    </row>
    <row r="401" spans="1:3">
      <c r="A401" s="4" t="s">
        <v>312</v>
      </c>
      <c r="B401" s="36">
        <v>0</v>
      </c>
      <c r="C401" s="17"/>
    </row>
    <row r="402" spans="1:3">
      <c r="A402" s="28" t="s">
        <v>313</v>
      </c>
      <c r="C402" s="17"/>
    </row>
    <row r="403" spans="1:3">
      <c r="A403" s="4" t="s">
        <v>213</v>
      </c>
      <c r="B403" s="32">
        <f>'Input'!E291</f>
        <v>0</v>
      </c>
      <c r="C403" s="17"/>
    </row>
    <row r="404" spans="1:3">
      <c r="A404" s="28" t="s">
        <v>314</v>
      </c>
      <c r="C404" s="17"/>
    </row>
    <row r="405" spans="1:3">
      <c r="A405" s="4" t="s">
        <v>214</v>
      </c>
      <c r="B405" s="32">
        <f>'Input'!E293</f>
        <v>0</v>
      </c>
      <c r="C405" s="17"/>
    </row>
    <row r="406" spans="1:3">
      <c r="A406" s="4" t="s">
        <v>315</v>
      </c>
      <c r="B406" s="36">
        <v>0</v>
      </c>
      <c r="C406" s="17"/>
    </row>
    <row r="407" spans="1:3">
      <c r="A407" s="28" t="s">
        <v>316</v>
      </c>
      <c r="C407" s="17"/>
    </row>
    <row r="408" spans="1:3">
      <c r="A408" s="4" t="s">
        <v>215</v>
      </c>
      <c r="B408" s="32">
        <f>'Input'!E296</f>
        <v>0</v>
      </c>
      <c r="C408" s="17"/>
    </row>
    <row r="410" spans="1:3" ht="21" customHeight="1">
      <c r="A410" s="1" t="s">
        <v>1948</v>
      </c>
    </row>
    <row r="411" spans="1:3">
      <c r="A411" s="3" t="s">
        <v>546</v>
      </c>
    </row>
    <row r="412" spans="1:3">
      <c r="A412" s="31" t="s">
        <v>995</v>
      </c>
    </row>
    <row r="413" spans="1:3">
      <c r="A413" s="31" t="s">
        <v>1902</v>
      </c>
    </row>
    <row r="414" spans="1:3">
      <c r="A414" s="31" t="s">
        <v>1949</v>
      </c>
    </row>
    <row r="415" spans="1:3">
      <c r="A415" s="31" t="s">
        <v>1903</v>
      </c>
    </row>
    <row r="416" spans="1:3">
      <c r="A416" s="31" t="s">
        <v>1950</v>
      </c>
    </row>
    <row r="417" spans="1:1">
      <c r="A417" s="31" t="s">
        <v>1904</v>
      </c>
    </row>
    <row r="418" spans="1:1">
      <c r="A418" s="31" t="s">
        <v>1951</v>
      </c>
    </row>
    <row r="419" spans="1:1">
      <c r="A419" s="31" t="s">
        <v>1905</v>
      </c>
    </row>
    <row r="420" spans="1:1">
      <c r="A420" s="31" t="s">
        <v>1952</v>
      </c>
    </row>
    <row r="421" spans="1:1">
      <c r="A421" s="31" t="s">
        <v>1906</v>
      </c>
    </row>
    <row r="422" spans="1:1">
      <c r="A422" s="31" t="s">
        <v>1953</v>
      </c>
    </row>
    <row r="423" spans="1:1">
      <c r="A423" s="31" t="s">
        <v>1907</v>
      </c>
    </row>
    <row r="424" spans="1:1">
      <c r="A424" s="31" t="s">
        <v>1954</v>
      </c>
    </row>
    <row r="425" spans="1:1">
      <c r="A425" s="31" t="s">
        <v>1908</v>
      </c>
    </row>
    <row r="426" spans="1:1">
      <c r="A426" s="31" t="s">
        <v>1955</v>
      </c>
    </row>
    <row r="427" spans="1:1">
      <c r="A427" s="31" t="s">
        <v>1909</v>
      </c>
    </row>
    <row r="428" spans="1:1">
      <c r="A428" s="31" t="s">
        <v>1910</v>
      </c>
    </row>
    <row r="429" spans="1:1">
      <c r="A429" s="31" t="s">
        <v>1911</v>
      </c>
    </row>
    <row r="430" spans="1:1">
      <c r="A430" s="31" t="s">
        <v>1912</v>
      </c>
    </row>
    <row r="431" spans="1:1">
      <c r="A431" s="31" t="s">
        <v>1913</v>
      </c>
    </row>
    <row r="432" spans="1:1">
      <c r="A432" s="31" t="s">
        <v>1914</v>
      </c>
    </row>
    <row r="433" spans="1:5">
      <c r="A433" s="31" t="s">
        <v>1915</v>
      </c>
    </row>
    <row r="434" spans="1:5">
      <c r="A434" s="31" t="s">
        <v>1916</v>
      </c>
    </row>
    <row r="435" spans="1:5">
      <c r="A435" s="31" t="s">
        <v>1917</v>
      </c>
    </row>
    <row r="436" spans="1:5">
      <c r="A436" s="31" t="s">
        <v>1918</v>
      </c>
    </row>
    <row r="437" spans="1:5">
      <c r="A437" s="31" t="s">
        <v>1919</v>
      </c>
    </row>
    <row r="438" spans="1:5">
      <c r="A438" s="31" t="s">
        <v>1920</v>
      </c>
    </row>
    <row r="439" spans="1:5">
      <c r="A439" s="31" t="s">
        <v>1921</v>
      </c>
    </row>
    <row r="440" spans="1:5">
      <c r="A440" s="31" t="s">
        <v>1922</v>
      </c>
    </row>
    <row r="441" spans="1:5">
      <c r="A441" s="31" t="s">
        <v>1923</v>
      </c>
    </row>
    <row r="442" spans="1:5">
      <c r="A442" s="31" t="s">
        <v>1924</v>
      </c>
    </row>
    <row r="443" spans="1:5">
      <c r="A443" s="31" t="s">
        <v>1925</v>
      </c>
    </row>
    <row r="444" spans="1:5">
      <c r="A444" s="31" t="s">
        <v>1926</v>
      </c>
    </row>
    <row r="445" spans="1:5">
      <c r="A445" s="31" t="s">
        <v>1927</v>
      </c>
    </row>
    <row r="446" spans="1:5">
      <c r="A446" s="31" t="s">
        <v>1928</v>
      </c>
    </row>
    <row r="447" spans="1:5">
      <c r="A447" s="31" t="s">
        <v>1929</v>
      </c>
    </row>
    <row r="448" spans="1:5">
      <c r="A448" s="33" t="s">
        <v>553</v>
      </c>
      <c r="B448" s="33" t="s">
        <v>570</v>
      </c>
      <c r="C448" s="33" t="s">
        <v>570</v>
      </c>
      <c r="D448" s="33" t="s">
        <v>570</v>
      </c>
      <c r="E448" s="33" t="s">
        <v>570</v>
      </c>
    </row>
    <row r="449" spans="1:6">
      <c r="A449" s="33" t="s">
        <v>556</v>
      </c>
      <c r="B449" s="33" t="s">
        <v>1930</v>
      </c>
      <c r="C449" s="33" t="s">
        <v>1931</v>
      </c>
      <c r="D449" s="33" t="s">
        <v>1932</v>
      </c>
      <c r="E449" s="33" t="s">
        <v>1933</v>
      </c>
    </row>
    <row r="451" spans="1:6">
      <c r="B451" s="15" t="s">
        <v>1956</v>
      </c>
      <c r="C451" s="15" t="s">
        <v>1957</v>
      </c>
      <c r="D451" s="15" t="s">
        <v>1958</v>
      </c>
      <c r="E451" s="15" t="s">
        <v>1959</v>
      </c>
    </row>
    <row r="452" spans="1:6">
      <c r="A452" s="28" t="s">
        <v>241</v>
      </c>
      <c r="F452" s="17"/>
    </row>
    <row r="453" spans="1:6">
      <c r="A453" s="4" t="s">
        <v>185</v>
      </c>
      <c r="B453" s="34">
        <f>0.01*'Input'!F$60*(E$22*B301+F$22*'Input'!F189+G$22*'Input'!G189)+10*(B$22*'Input'!B189+C$22*'Input'!C189+D$22*'Input'!D189+H$22*'Input'!H189)</f>
        <v>0</v>
      </c>
      <c r="C453" s="34">
        <f>0.01*'Input'!F$60*(E$75*B301+F$75*'Input'!F189+G$75*'Input'!G189)+10*(B$75*'Input'!B189+C$75*'Input'!C189+D$75*'Input'!D189+H$75*'Input'!H189)</f>
        <v>0</v>
      </c>
      <c r="D453" s="34">
        <f>0.01*'Input'!F$60*(E$128*B301+F$128*'Input'!F189+G$128*'Input'!G189)+10*(B$128*'Input'!B189+C$128*'Input'!C189+D$128*'Input'!D189+H$128*'Input'!H189)</f>
        <v>0</v>
      </c>
      <c r="E453" s="34">
        <f>0.01*'Input'!F$60*(E$171*B301+F$171*'Input'!F189+G$171*'Input'!G189)+10*($B$171*'Input'!B189+$C$171*'Input'!C189+$D$171*'Input'!D189+H$171*'Input'!H189)</f>
        <v>0</v>
      </c>
      <c r="F453" s="17"/>
    </row>
    <row r="454" spans="1:6">
      <c r="A454" s="4" t="s">
        <v>242</v>
      </c>
      <c r="B454" s="34">
        <f>0.01*'Input'!F$60*(E$22*B302+F$22*'Input'!F190+G$22*'Input'!G190)+10*(B$22*'Input'!B190+C$22*'Input'!C190+D$22*'Input'!D190+H$22*'Input'!H190)</f>
        <v>0</v>
      </c>
      <c r="C454" s="34">
        <f>0.01*'Input'!F$60*(E$75*B302+F$75*'Input'!F190+G$75*'Input'!G190)+10*(B$75*'Input'!B190+C$75*'Input'!C190+D$75*'Input'!D190+H$75*'Input'!H190)</f>
        <v>0</v>
      </c>
      <c r="D454" s="34">
        <f>0.01*'Input'!F$60*(E$128*B302+F$128*'Input'!F190+G$128*'Input'!G190)+10*(B$128*'Input'!B190+C$128*'Input'!C190+D$128*'Input'!D190+H$128*'Input'!H190)</f>
        <v>0</v>
      </c>
      <c r="E454" s="34">
        <f>0.01*'Input'!F$60*(E$171*B302+F$171*'Input'!F190+G$171*'Input'!G190)+10*($B$171*'Input'!B190+$C$171*'Input'!C190+$D$171*'Input'!D190+H$171*'Input'!H190)</f>
        <v>0</v>
      </c>
      <c r="F454" s="17"/>
    </row>
    <row r="455" spans="1:6">
      <c r="A455" s="4" t="s">
        <v>243</v>
      </c>
      <c r="B455" s="34">
        <f>0.01*'Input'!F$60*(E$22*B303+F$22*'Input'!F191+G$22*'Input'!G191)+10*(B$22*'Input'!B191+C$22*'Input'!C191+D$22*'Input'!D191+H$22*'Input'!H191)</f>
        <v>0</v>
      </c>
      <c r="C455" s="34">
        <f>0.01*'Input'!F$60*(E$75*B303+F$75*'Input'!F191+G$75*'Input'!G191)+10*(B$75*'Input'!B191+C$75*'Input'!C191+D$75*'Input'!D191+H$75*'Input'!H191)</f>
        <v>0</v>
      </c>
      <c r="D455" s="34">
        <f>0.01*'Input'!F$60*(E$128*B303+F$128*'Input'!F191+G$128*'Input'!G191)+10*(B$128*'Input'!B191+C$128*'Input'!C191+D$128*'Input'!D191+H$128*'Input'!H191)</f>
        <v>0</v>
      </c>
      <c r="E455" s="34">
        <f>0.01*'Input'!F$60*(E$171*B303+F$171*'Input'!F191+G$171*'Input'!G191)+10*($B$171*'Input'!B191+$C$171*'Input'!C191+$D$171*'Input'!D191+H$171*'Input'!H191)</f>
        <v>0</v>
      </c>
      <c r="F455" s="17"/>
    </row>
    <row r="456" spans="1:6">
      <c r="A456" s="28" t="s">
        <v>244</v>
      </c>
      <c r="F456" s="17"/>
    </row>
    <row r="457" spans="1:6">
      <c r="A457" s="4" t="s">
        <v>186</v>
      </c>
      <c r="B457" s="34">
        <f>0.01*'Input'!F$60*(E$23*B305+F$23*'Input'!F193+G$23*'Input'!G193)+10*(B$23*'Input'!B193+C$23*'Input'!C193+D$23*'Input'!D193+H$23*'Input'!H193)</f>
        <v>0</v>
      </c>
      <c r="C457" s="34">
        <f>0.01*'Input'!F$60*(E$76*B305+F$76*'Input'!F193+G$76*'Input'!G193)+10*(B$76*'Input'!B193+C$76*'Input'!C193+D$76*'Input'!D193+H$76*'Input'!H193)</f>
        <v>0</v>
      </c>
      <c r="D457" s="34">
        <f>0.01*'Input'!F$60*(E$129*B305+F$129*'Input'!F193+G$129*'Input'!G193)+10*(B$129*'Input'!B193+C$129*'Input'!C193+D$129*'Input'!D193+H$129*'Input'!H193)</f>
        <v>0</v>
      </c>
      <c r="E457" s="34">
        <f>0.01*'Input'!F$60*(E$172*B305+F$172*'Input'!F193+G$172*'Input'!G193)+10*($B$172*'Input'!B193+$C$172*'Input'!C193+$D$172*'Input'!D193+H$172*'Input'!H193)</f>
        <v>0</v>
      </c>
      <c r="F457" s="17"/>
    </row>
    <row r="458" spans="1:6">
      <c r="A458" s="4" t="s">
        <v>245</v>
      </c>
      <c r="B458" s="34">
        <f>0.01*'Input'!F$60*(E$23*B306+F$23*'Input'!F194+G$23*'Input'!G194)+10*(B$23*'Input'!B194+C$23*'Input'!C194+D$23*'Input'!D194+H$23*'Input'!H194)</f>
        <v>0</v>
      </c>
      <c r="C458" s="34">
        <f>0.01*'Input'!F$60*(E$76*B306+F$76*'Input'!F194+G$76*'Input'!G194)+10*(B$76*'Input'!B194+C$76*'Input'!C194+D$76*'Input'!D194+H$76*'Input'!H194)</f>
        <v>0</v>
      </c>
      <c r="D458" s="34">
        <f>0.01*'Input'!F$60*(E$129*B306+F$129*'Input'!F194+G$129*'Input'!G194)+10*(B$129*'Input'!B194+C$129*'Input'!C194+D$129*'Input'!D194+H$129*'Input'!H194)</f>
        <v>0</v>
      </c>
      <c r="E458" s="34">
        <f>0.01*'Input'!F$60*(E$172*B306+F$172*'Input'!F194+G$172*'Input'!G194)+10*($B$172*'Input'!B194+$C$172*'Input'!C194+$D$172*'Input'!D194+H$172*'Input'!H194)</f>
        <v>0</v>
      </c>
      <c r="F458" s="17"/>
    </row>
    <row r="459" spans="1:6">
      <c r="A459" s="4" t="s">
        <v>246</v>
      </c>
      <c r="B459" s="34">
        <f>0.01*'Input'!F$60*(E$23*B307+F$23*'Input'!F195+G$23*'Input'!G195)+10*(B$23*'Input'!B195+C$23*'Input'!C195+D$23*'Input'!D195+H$23*'Input'!H195)</f>
        <v>0</v>
      </c>
      <c r="C459" s="34">
        <f>0.01*'Input'!F$60*(E$76*B307+F$76*'Input'!F195+G$76*'Input'!G195)+10*(B$76*'Input'!B195+C$76*'Input'!C195+D$76*'Input'!D195+H$76*'Input'!H195)</f>
        <v>0</v>
      </c>
      <c r="D459" s="34">
        <f>0.01*'Input'!F$60*(E$129*B307+F$129*'Input'!F195+G$129*'Input'!G195)+10*(B$129*'Input'!B195+C$129*'Input'!C195+D$129*'Input'!D195+H$129*'Input'!H195)</f>
        <v>0</v>
      </c>
      <c r="E459" s="34">
        <f>0.01*'Input'!F$60*(E$172*B307+F$172*'Input'!F195+G$172*'Input'!G195)+10*($B$172*'Input'!B195+$C$172*'Input'!C195+$D$172*'Input'!D195+H$172*'Input'!H195)</f>
        <v>0</v>
      </c>
      <c r="F459" s="17"/>
    </row>
    <row r="460" spans="1:6">
      <c r="A460" s="28" t="s">
        <v>247</v>
      </c>
      <c r="F460" s="17"/>
    </row>
    <row r="461" spans="1:6">
      <c r="A461" s="4" t="s">
        <v>223</v>
      </c>
      <c r="B461" s="34">
        <f>0.01*'Input'!F$60*(E$24*B309+F$24*'Input'!F197+G$24*'Input'!G197)+10*(B$24*'Input'!B197+C$24*'Input'!C197+D$24*'Input'!D197+H$24*'Input'!H197)</f>
        <v>0</v>
      </c>
      <c r="C461" s="34">
        <f>0.01*'Input'!F$60*(E$77*B309+F$77*'Input'!F197+G$77*'Input'!G197)+10*(B$77*'Input'!B197+C$77*'Input'!C197+D$77*'Input'!D197+H$77*'Input'!H197)</f>
        <v>0</v>
      </c>
      <c r="D461" s="34">
        <f>0.01*'Input'!F$60*(E$130*B309+F$130*'Input'!F197+G$130*'Input'!G197)+10*(B$130*'Input'!B197+C$130*'Input'!C197+D$130*'Input'!D197+H$130*'Input'!H197)</f>
        <v>0</v>
      </c>
      <c r="E461" s="34">
        <f>0.01*'Input'!F$60*(E$173*B309+F$173*'Input'!F197+G$173*'Input'!G197)+10*($B$173*'Input'!B197+$C$173*'Input'!C197+$D$173*'Input'!D197+H$173*'Input'!H197)</f>
        <v>0</v>
      </c>
      <c r="F461" s="17"/>
    </row>
    <row r="462" spans="1:6">
      <c r="A462" s="4" t="s">
        <v>248</v>
      </c>
      <c r="B462" s="34">
        <f>0.01*'Input'!F$60*(E$24*B310+F$24*'Input'!F198+G$24*'Input'!G198)+10*(B$24*'Input'!B198+C$24*'Input'!C198+D$24*'Input'!D198+H$24*'Input'!H198)</f>
        <v>0</v>
      </c>
      <c r="C462" s="34">
        <f>0.01*'Input'!F$60*(E$77*B310+F$77*'Input'!F198+G$77*'Input'!G198)+10*(B$77*'Input'!B198+C$77*'Input'!C198+D$77*'Input'!D198+H$77*'Input'!H198)</f>
        <v>0</v>
      </c>
      <c r="D462" s="34">
        <f>0.01*'Input'!F$60*(E$130*B310+F$130*'Input'!F198+G$130*'Input'!G198)+10*(B$130*'Input'!B198+C$130*'Input'!C198+D$130*'Input'!D198+H$130*'Input'!H198)</f>
        <v>0</v>
      </c>
      <c r="E462" s="34">
        <f>0.01*'Input'!F$60*(E$173*B310+F$173*'Input'!F198+G$173*'Input'!G198)+10*($B$173*'Input'!B198+$C$173*'Input'!C198+$D$173*'Input'!D198+H$173*'Input'!H198)</f>
        <v>0</v>
      </c>
      <c r="F462" s="17"/>
    </row>
    <row r="463" spans="1:6">
      <c r="A463" s="4" t="s">
        <v>249</v>
      </c>
      <c r="B463" s="34">
        <f>0.01*'Input'!F$60*(E$24*B311+F$24*'Input'!F199+G$24*'Input'!G199)+10*(B$24*'Input'!B199+C$24*'Input'!C199+D$24*'Input'!D199+H$24*'Input'!H199)</f>
        <v>0</v>
      </c>
      <c r="C463" s="34">
        <f>0.01*'Input'!F$60*(E$77*B311+F$77*'Input'!F199+G$77*'Input'!G199)+10*(B$77*'Input'!B199+C$77*'Input'!C199+D$77*'Input'!D199+H$77*'Input'!H199)</f>
        <v>0</v>
      </c>
      <c r="D463" s="34">
        <f>0.01*'Input'!F$60*(E$130*B311+F$130*'Input'!F199+G$130*'Input'!G199)+10*(B$130*'Input'!B199+C$130*'Input'!C199+D$130*'Input'!D199+H$130*'Input'!H199)</f>
        <v>0</v>
      </c>
      <c r="E463" s="34">
        <f>0.01*'Input'!F$60*(E$173*B311+F$173*'Input'!F199+G$173*'Input'!G199)+10*($B$173*'Input'!B199+$C$173*'Input'!C199+$D$173*'Input'!D199+H$173*'Input'!H199)</f>
        <v>0</v>
      </c>
      <c r="F463" s="17"/>
    </row>
    <row r="464" spans="1:6">
      <c r="A464" s="28" t="s">
        <v>250</v>
      </c>
      <c r="F464" s="17"/>
    </row>
    <row r="465" spans="1:6">
      <c r="A465" s="4" t="s">
        <v>187</v>
      </c>
      <c r="B465" s="34">
        <f>0.01*'Input'!F$60*(E$25*B313+F$25*'Input'!F201+G$25*'Input'!G201)+10*(B$25*'Input'!B201+C$25*'Input'!C201+D$25*'Input'!D201+H$25*'Input'!H201)</f>
        <v>0</v>
      </c>
      <c r="C465" s="34">
        <f>0.01*'Input'!F$60*(E$78*B313+F$78*'Input'!F201+G$78*'Input'!G201)+10*(B$78*'Input'!B201+C$78*'Input'!C201+D$78*'Input'!D201+H$78*'Input'!H201)</f>
        <v>0</v>
      </c>
      <c r="D465" s="34">
        <f>0.01*'Input'!F$60*(E$131*B313+F$131*'Input'!F201+G$131*'Input'!G201)+10*(B$131*'Input'!B201+C$131*'Input'!C201+D$131*'Input'!D201+H$131*'Input'!H201)</f>
        <v>0</v>
      </c>
      <c r="E465" s="34">
        <f>0.01*'Input'!F$60*(E$174*B313+F$174*'Input'!F201+G$174*'Input'!G201)+10*($B$174*'Input'!B201+$C$174*'Input'!C201+$D$174*'Input'!D201+H$174*'Input'!H201)</f>
        <v>0</v>
      </c>
      <c r="F465" s="17"/>
    </row>
    <row r="466" spans="1:6">
      <c r="A466" s="4" t="s">
        <v>251</v>
      </c>
      <c r="B466" s="34">
        <f>0.01*'Input'!F$60*(E$25*B314+F$25*'Input'!F202+G$25*'Input'!G202)+10*(B$25*'Input'!B202+C$25*'Input'!C202+D$25*'Input'!D202+H$25*'Input'!H202)</f>
        <v>0</v>
      </c>
      <c r="C466" s="34">
        <f>0.01*'Input'!F$60*(E$78*B314+F$78*'Input'!F202+G$78*'Input'!G202)+10*(B$78*'Input'!B202+C$78*'Input'!C202+D$78*'Input'!D202+H$78*'Input'!H202)</f>
        <v>0</v>
      </c>
      <c r="D466" s="34">
        <f>0.01*'Input'!F$60*(E$131*B314+F$131*'Input'!F202+G$131*'Input'!G202)+10*(B$131*'Input'!B202+C$131*'Input'!C202+D$131*'Input'!D202+H$131*'Input'!H202)</f>
        <v>0</v>
      </c>
      <c r="E466" s="34">
        <f>0.01*'Input'!F$60*(E$174*B314+F$174*'Input'!F202+G$174*'Input'!G202)+10*($B$174*'Input'!B202+$C$174*'Input'!C202+$D$174*'Input'!D202+H$174*'Input'!H202)</f>
        <v>0</v>
      </c>
      <c r="F466" s="17"/>
    </row>
    <row r="467" spans="1:6">
      <c r="A467" s="4" t="s">
        <v>252</v>
      </c>
      <c r="B467" s="34">
        <f>0.01*'Input'!F$60*(E$25*B315+F$25*'Input'!F203+G$25*'Input'!G203)+10*(B$25*'Input'!B203+C$25*'Input'!C203+D$25*'Input'!D203+H$25*'Input'!H203)</f>
        <v>0</v>
      </c>
      <c r="C467" s="34">
        <f>0.01*'Input'!F$60*(E$78*B315+F$78*'Input'!F203+G$78*'Input'!G203)+10*(B$78*'Input'!B203+C$78*'Input'!C203+D$78*'Input'!D203+H$78*'Input'!H203)</f>
        <v>0</v>
      </c>
      <c r="D467" s="34">
        <f>0.01*'Input'!F$60*(E$131*B315+F$131*'Input'!F203+G$131*'Input'!G203)+10*(B$131*'Input'!B203+C$131*'Input'!C203+D$131*'Input'!D203+H$131*'Input'!H203)</f>
        <v>0</v>
      </c>
      <c r="E467" s="34">
        <f>0.01*'Input'!F$60*(E$174*B315+F$174*'Input'!F203+G$174*'Input'!G203)+10*($B$174*'Input'!B203+$C$174*'Input'!C203+$D$174*'Input'!D203+H$174*'Input'!H203)</f>
        <v>0</v>
      </c>
      <c r="F467" s="17"/>
    </row>
    <row r="468" spans="1:6">
      <c r="A468" s="28" t="s">
        <v>253</v>
      </c>
      <c r="F468" s="17"/>
    </row>
    <row r="469" spans="1:6">
      <c r="A469" s="4" t="s">
        <v>188</v>
      </c>
      <c r="B469" s="34">
        <f>0.01*'Input'!F$60*(E$26*B317+F$26*'Input'!F205+G$26*'Input'!G205)+10*(B$26*'Input'!B205+C$26*'Input'!C205+D$26*'Input'!D205+H$26*'Input'!H205)</f>
        <v>0</v>
      </c>
      <c r="C469" s="34">
        <f>0.01*'Input'!F$60*(E$79*B317+F$79*'Input'!F205+G$79*'Input'!G205)+10*(B$79*'Input'!B205+C$79*'Input'!C205+D$79*'Input'!D205+H$79*'Input'!H205)</f>
        <v>0</v>
      </c>
      <c r="D469" s="34">
        <f>0.01*'Input'!F$60*(E$132*B317+F$132*'Input'!F205+G$132*'Input'!G205)+10*(B$132*'Input'!B205+C$132*'Input'!C205+D$132*'Input'!D205+H$132*'Input'!H205)</f>
        <v>0</v>
      </c>
      <c r="E469" s="34">
        <f>0.01*'Input'!F$60*(E$175*B317+F$175*'Input'!F205+G$175*'Input'!G205)+10*($B$175*'Input'!B205+$C$175*'Input'!C205+$D$175*'Input'!D205+H$175*'Input'!H205)</f>
        <v>0</v>
      </c>
      <c r="F469" s="17"/>
    </row>
    <row r="470" spans="1:6">
      <c r="A470" s="4" t="s">
        <v>254</v>
      </c>
      <c r="B470" s="34">
        <f>0.01*'Input'!F$60*(E$26*B318+F$26*'Input'!F206+G$26*'Input'!G206)+10*(B$26*'Input'!B206+C$26*'Input'!C206+D$26*'Input'!D206+H$26*'Input'!H206)</f>
        <v>0</v>
      </c>
      <c r="C470" s="34">
        <f>0.01*'Input'!F$60*(E$79*B318+F$79*'Input'!F206+G$79*'Input'!G206)+10*(B$79*'Input'!B206+C$79*'Input'!C206+D$79*'Input'!D206+H$79*'Input'!H206)</f>
        <v>0</v>
      </c>
      <c r="D470" s="34">
        <f>0.01*'Input'!F$60*(E$132*B318+F$132*'Input'!F206+G$132*'Input'!G206)+10*(B$132*'Input'!B206+C$132*'Input'!C206+D$132*'Input'!D206+H$132*'Input'!H206)</f>
        <v>0</v>
      </c>
      <c r="E470" s="34">
        <f>0.01*'Input'!F$60*(E$175*B318+F$175*'Input'!F206+G$175*'Input'!G206)+10*($B$175*'Input'!B206+$C$175*'Input'!C206+$D$175*'Input'!D206+H$175*'Input'!H206)</f>
        <v>0</v>
      </c>
      <c r="F470" s="17"/>
    </row>
    <row r="471" spans="1:6">
      <c r="A471" s="4" t="s">
        <v>255</v>
      </c>
      <c r="B471" s="34">
        <f>0.01*'Input'!F$60*(E$26*B319+F$26*'Input'!F207+G$26*'Input'!G207)+10*(B$26*'Input'!B207+C$26*'Input'!C207+D$26*'Input'!D207+H$26*'Input'!H207)</f>
        <v>0</v>
      </c>
      <c r="C471" s="34">
        <f>0.01*'Input'!F$60*(E$79*B319+F$79*'Input'!F207+G$79*'Input'!G207)+10*(B$79*'Input'!B207+C$79*'Input'!C207+D$79*'Input'!D207+H$79*'Input'!H207)</f>
        <v>0</v>
      </c>
      <c r="D471" s="34">
        <f>0.01*'Input'!F$60*(E$132*B319+F$132*'Input'!F207+G$132*'Input'!G207)+10*(B$132*'Input'!B207+C$132*'Input'!C207+D$132*'Input'!D207+H$132*'Input'!H207)</f>
        <v>0</v>
      </c>
      <c r="E471" s="34">
        <f>0.01*'Input'!F$60*(E$175*B319+F$175*'Input'!F207+G$175*'Input'!G207)+10*($B$175*'Input'!B207+$C$175*'Input'!C207+$D$175*'Input'!D207+H$175*'Input'!H207)</f>
        <v>0</v>
      </c>
      <c r="F471" s="17"/>
    </row>
    <row r="472" spans="1:6">
      <c r="A472" s="28" t="s">
        <v>256</v>
      </c>
      <c r="F472" s="17"/>
    </row>
    <row r="473" spans="1:6">
      <c r="A473" s="4" t="s">
        <v>224</v>
      </c>
      <c r="B473" s="34">
        <f>0.01*'Input'!F$60*(E$27*B321+F$27*'Input'!F209+G$27*'Input'!G209)+10*(B$27*'Input'!B209+C$27*'Input'!C209+D$27*'Input'!D209+H$27*'Input'!H209)</f>
        <v>0</v>
      </c>
      <c r="C473" s="34">
        <f>0.01*'Input'!F$60*(E$80*B321+F$80*'Input'!F209+G$80*'Input'!G209)+10*(B$80*'Input'!B209+C$80*'Input'!C209+D$80*'Input'!D209+H$80*'Input'!H209)</f>
        <v>0</v>
      </c>
      <c r="D473" s="34">
        <f>0.01*'Input'!F$60*(E$133*B321+F$133*'Input'!F209+G$133*'Input'!G209)+10*(B$133*'Input'!B209+C$133*'Input'!C209+D$133*'Input'!D209+H$133*'Input'!H209)</f>
        <v>0</v>
      </c>
      <c r="E473" s="34">
        <f>0.01*'Input'!F$60*(E$176*B321+F$176*'Input'!F209+G$176*'Input'!G209)+10*($B$176*'Input'!B209+$C$176*'Input'!C209+$D$176*'Input'!D209+H$176*'Input'!H209)</f>
        <v>0</v>
      </c>
      <c r="F473" s="17"/>
    </row>
    <row r="474" spans="1:6">
      <c r="A474" s="4" t="s">
        <v>257</v>
      </c>
      <c r="B474" s="34">
        <f>0.01*'Input'!F$60*(E$27*B322+F$27*'Input'!F210+G$27*'Input'!G210)+10*(B$27*'Input'!B210+C$27*'Input'!C210+D$27*'Input'!D210+H$27*'Input'!H210)</f>
        <v>0</v>
      </c>
      <c r="C474" s="34">
        <f>0.01*'Input'!F$60*(E$80*B322+F$80*'Input'!F210+G$80*'Input'!G210)+10*(B$80*'Input'!B210+C$80*'Input'!C210+D$80*'Input'!D210+H$80*'Input'!H210)</f>
        <v>0</v>
      </c>
      <c r="D474" s="34">
        <f>0.01*'Input'!F$60*(E$133*B322+F$133*'Input'!F210+G$133*'Input'!G210)+10*(B$133*'Input'!B210+C$133*'Input'!C210+D$133*'Input'!D210+H$133*'Input'!H210)</f>
        <v>0</v>
      </c>
      <c r="E474" s="34">
        <f>0.01*'Input'!F$60*(E$176*B322+F$176*'Input'!F210+G$176*'Input'!G210)+10*($B$176*'Input'!B210+$C$176*'Input'!C210+$D$176*'Input'!D210+H$176*'Input'!H210)</f>
        <v>0</v>
      </c>
      <c r="F474" s="17"/>
    </row>
    <row r="475" spans="1:6">
      <c r="A475" s="4" t="s">
        <v>258</v>
      </c>
      <c r="B475" s="34">
        <f>0.01*'Input'!F$60*(E$27*B323+F$27*'Input'!F211+G$27*'Input'!G211)+10*(B$27*'Input'!B211+C$27*'Input'!C211+D$27*'Input'!D211+H$27*'Input'!H211)</f>
        <v>0</v>
      </c>
      <c r="C475" s="34">
        <f>0.01*'Input'!F$60*(E$80*B323+F$80*'Input'!F211+G$80*'Input'!G211)+10*(B$80*'Input'!B211+C$80*'Input'!C211+D$80*'Input'!D211+H$80*'Input'!H211)</f>
        <v>0</v>
      </c>
      <c r="D475" s="34">
        <f>0.01*'Input'!F$60*(E$133*B323+F$133*'Input'!F211+G$133*'Input'!G211)+10*(B$133*'Input'!B211+C$133*'Input'!C211+D$133*'Input'!D211+H$133*'Input'!H211)</f>
        <v>0</v>
      </c>
      <c r="E475" s="34">
        <f>0.01*'Input'!F$60*(E$176*B323+F$176*'Input'!F211+G$176*'Input'!G211)+10*($B$176*'Input'!B211+$C$176*'Input'!C211+$D$176*'Input'!D211+H$176*'Input'!H211)</f>
        <v>0</v>
      </c>
      <c r="F475" s="17"/>
    </row>
    <row r="476" spans="1:6">
      <c r="A476" s="28" t="s">
        <v>259</v>
      </c>
      <c r="F476" s="17"/>
    </row>
    <row r="477" spans="1:6">
      <c r="A477" s="4" t="s">
        <v>189</v>
      </c>
      <c r="B477" s="34">
        <f>0.01*'Input'!F$60*(E$28*B325+F$28*'Input'!F213+G$28*'Input'!G213)+10*(B$28*'Input'!B213+C$28*'Input'!C213+D$28*'Input'!D213+H$28*'Input'!H213)</f>
        <v>0</v>
      </c>
      <c r="C477" s="34">
        <f>0.01*'Input'!F$60*(E$81*B325+F$81*'Input'!F213+G$81*'Input'!G213)+10*(B$81*'Input'!B213+C$81*'Input'!C213+D$81*'Input'!D213+H$81*'Input'!H213)</f>
        <v>0</v>
      </c>
      <c r="D477" s="34">
        <f>0.01*'Input'!F$60*(E$134*B325+F$134*'Input'!F213+G$134*'Input'!G213)+10*(B$134*'Input'!B213+C$134*'Input'!C213+D$134*'Input'!D213+H$134*'Input'!H213)</f>
        <v>0</v>
      </c>
      <c r="E477" s="34">
        <f>0.01*'Input'!F$60*(E$177*B325+F$177*'Input'!F213+G$177*'Input'!G213)+10*($B$177*'Input'!B213+$C$177*'Input'!C213+$D$177*'Input'!D213+H$177*'Input'!H213)</f>
        <v>0</v>
      </c>
      <c r="F477" s="17"/>
    </row>
    <row r="478" spans="1:6">
      <c r="A478" s="4" t="s">
        <v>260</v>
      </c>
      <c r="B478" s="34">
        <f>0.01*'Input'!F$60*(E$28*B326+F$28*'Input'!F214+G$28*'Input'!G214)+10*(B$28*'Input'!B214+C$28*'Input'!C214+D$28*'Input'!D214+H$28*'Input'!H214)</f>
        <v>0</v>
      </c>
      <c r="C478" s="34">
        <f>0.01*'Input'!F$60*(E$81*B326+F$81*'Input'!F214+G$81*'Input'!G214)+10*(B$81*'Input'!B214+C$81*'Input'!C214+D$81*'Input'!D214+H$81*'Input'!H214)</f>
        <v>0</v>
      </c>
      <c r="D478" s="34">
        <f>0.01*'Input'!F$60*(E$134*B326+F$134*'Input'!F214+G$134*'Input'!G214)+10*(B$134*'Input'!B214+C$134*'Input'!C214+D$134*'Input'!D214+H$134*'Input'!H214)</f>
        <v>0</v>
      </c>
      <c r="E478" s="34">
        <f>0.01*'Input'!F$60*(E$177*B326+F$177*'Input'!F214+G$177*'Input'!G214)+10*($B$177*'Input'!B214+$C$177*'Input'!C214+$D$177*'Input'!D214+H$177*'Input'!H214)</f>
        <v>0</v>
      </c>
      <c r="F478" s="17"/>
    </row>
    <row r="479" spans="1:6">
      <c r="A479" s="4" t="s">
        <v>261</v>
      </c>
      <c r="B479" s="34">
        <f>0.01*'Input'!F$60*(E$28*B327+F$28*'Input'!F215+G$28*'Input'!G215)+10*(B$28*'Input'!B215+C$28*'Input'!C215+D$28*'Input'!D215+H$28*'Input'!H215)</f>
        <v>0</v>
      </c>
      <c r="C479" s="34">
        <f>0.01*'Input'!F$60*(E$81*B327+F$81*'Input'!F215+G$81*'Input'!G215)+10*(B$81*'Input'!B215+C$81*'Input'!C215+D$81*'Input'!D215+H$81*'Input'!H215)</f>
        <v>0</v>
      </c>
      <c r="D479" s="34">
        <f>0.01*'Input'!F$60*(E$134*B327+F$134*'Input'!F215+G$134*'Input'!G215)+10*(B$134*'Input'!B215+C$134*'Input'!C215+D$134*'Input'!D215+H$134*'Input'!H215)</f>
        <v>0</v>
      </c>
      <c r="E479" s="34">
        <f>0.01*'Input'!F$60*(E$177*B327+F$177*'Input'!F215+G$177*'Input'!G215)+10*($B$177*'Input'!B215+$C$177*'Input'!C215+$D$177*'Input'!D215+H$177*'Input'!H215)</f>
        <v>0</v>
      </c>
      <c r="F479" s="17"/>
    </row>
    <row r="480" spans="1:6">
      <c r="A480" s="28" t="s">
        <v>262</v>
      </c>
      <c r="F480" s="17"/>
    </row>
    <row r="481" spans="1:6">
      <c r="A481" s="4" t="s">
        <v>190</v>
      </c>
      <c r="B481" s="34">
        <f>0.01*'Input'!F$60*(E$29*B329+F$29*'Input'!F217+G$29*'Input'!G217)+10*(B$29*'Input'!B217+C$29*'Input'!C217+D$29*'Input'!D217+H$29*'Input'!H217)</f>
        <v>0</v>
      </c>
      <c r="C481" s="34">
        <f>0.01*'Input'!F$60*(E$82*B329+F$82*'Input'!F217+G$82*'Input'!G217)+10*(B$82*'Input'!B217+C$82*'Input'!C217+D$82*'Input'!D217+H$82*'Input'!H217)</f>
        <v>0</v>
      </c>
      <c r="D481" s="34">
        <f>0.01*'Input'!F$60*(E$135*B329+F$135*'Input'!F217+G$135*'Input'!G217)+10*(B$135*'Input'!B217+C$135*'Input'!C217+D$135*'Input'!D217+H$135*'Input'!H217)</f>
        <v>0</v>
      </c>
      <c r="E481" s="34">
        <f>0.01*'Input'!F$60*(E$178*B329+F$178*'Input'!F217+G$178*'Input'!G217)+10*($B$178*'Input'!B217+$C$178*'Input'!C217+$D$178*'Input'!D217+H$178*'Input'!H217)</f>
        <v>0</v>
      </c>
      <c r="F481" s="17"/>
    </row>
    <row r="482" spans="1:6">
      <c r="A482" s="28" t="s">
        <v>263</v>
      </c>
      <c r="F482" s="17"/>
    </row>
    <row r="483" spans="1:6">
      <c r="A483" s="4" t="s">
        <v>210</v>
      </c>
      <c r="B483" s="34">
        <f>0.01*'Input'!F$60*(E$30*B331+F$30*'Input'!F219+G$30*'Input'!G219)+10*(B$30*'Input'!B219+C$30*'Input'!C219+D$30*'Input'!D219+H$30*'Input'!H219)</f>
        <v>0</v>
      </c>
      <c r="C483" s="34">
        <f>0.01*'Input'!F$60*(E$83*B331+F$83*'Input'!F219+G$83*'Input'!G219)+10*(B$83*'Input'!B219+C$83*'Input'!C219+D$83*'Input'!D219+H$83*'Input'!H219)</f>
        <v>0</v>
      </c>
      <c r="D483" s="34">
        <f>0.01*'Input'!F$60*(E$136*B331+F$136*'Input'!F219+G$136*'Input'!G219)+10*(B$136*'Input'!B219+C$136*'Input'!C219+D$136*'Input'!D219+H$136*'Input'!H219)</f>
        <v>0</v>
      </c>
      <c r="E483" s="34">
        <f>0.01*'Input'!F$60*(E$179*B331+F$179*'Input'!F219+G$179*'Input'!G219)+10*($B$179*'Input'!B219+$C$179*'Input'!C219+$D$179*'Input'!D219+H$179*'Input'!H219)</f>
        <v>0</v>
      </c>
      <c r="F483" s="17"/>
    </row>
    <row r="484" spans="1:6">
      <c r="A484" s="28" t="s">
        <v>264</v>
      </c>
      <c r="F484" s="17"/>
    </row>
    <row r="485" spans="1:6">
      <c r="A485" s="4" t="s">
        <v>191</v>
      </c>
      <c r="B485" s="34">
        <f>0.01*'Input'!F$60*(E$31*B333+F$31*'Input'!F221+G$31*'Input'!G221)+10*(B$31*'Input'!B221+C$31*'Input'!C221+D$31*'Input'!D221+H$31*'Input'!H221)</f>
        <v>0</v>
      </c>
      <c r="C485" s="34">
        <f>0.01*'Input'!F$60*(E$84*B333+F$84*'Input'!F221+G$84*'Input'!G221)+10*(B$84*'Input'!B221+C$84*'Input'!C221+D$84*'Input'!D221+H$84*'Input'!H221)</f>
        <v>0</v>
      </c>
      <c r="D485" s="34">
        <f>0.01*'Input'!F$60*(E$137*B333+F$137*'Input'!F221+G$137*'Input'!G221)+10*(B$137*'Input'!B221+C$137*'Input'!C221+D$137*'Input'!D221+H$137*'Input'!H221)</f>
        <v>0</v>
      </c>
      <c r="E485" s="34">
        <f>0.01*'Input'!F$60*(E$180*B333+F$180*'Input'!F221+G$180*'Input'!G221)+10*($B$180*'Input'!B221+$C$180*'Input'!C221+$D$180*'Input'!D221+H$180*'Input'!H221)</f>
        <v>0</v>
      </c>
      <c r="F485" s="17"/>
    </row>
    <row r="486" spans="1:6">
      <c r="A486" s="4" t="s">
        <v>265</v>
      </c>
      <c r="B486" s="34">
        <f>0.01*'Input'!F$60*(E$31*B334+F$31*'Input'!F222+G$31*'Input'!G222)+10*(B$31*'Input'!B222+C$31*'Input'!C222+D$31*'Input'!D222+H$31*'Input'!H222)</f>
        <v>0</v>
      </c>
      <c r="C486" s="34">
        <f>0.01*'Input'!F$60*(E$84*B334+F$84*'Input'!F222+G$84*'Input'!G222)+10*(B$84*'Input'!B222+C$84*'Input'!C222+D$84*'Input'!D222+H$84*'Input'!H222)</f>
        <v>0</v>
      </c>
      <c r="D486" s="34">
        <f>0.01*'Input'!F$60*(E$137*B334+F$137*'Input'!F222+G$137*'Input'!G222)+10*(B$137*'Input'!B222+C$137*'Input'!C222+D$137*'Input'!D222+H$137*'Input'!H222)</f>
        <v>0</v>
      </c>
      <c r="E486" s="34">
        <f>0.01*'Input'!F$60*(E$180*B334+F$180*'Input'!F222+G$180*'Input'!G222)+10*($B$180*'Input'!B222+$C$180*'Input'!C222+$D$180*'Input'!D222+H$180*'Input'!H222)</f>
        <v>0</v>
      </c>
      <c r="F486" s="17"/>
    </row>
    <row r="487" spans="1:6">
      <c r="A487" s="4" t="s">
        <v>266</v>
      </c>
      <c r="B487" s="34">
        <f>0.01*'Input'!F$60*(E$31*B335+F$31*'Input'!F223+G$31*'Input'!G223)+10*(B$31*'Input'!B223+C$31*'Input'!C223+D$31*'Input'!D223+H$31*'Input'!H223)</f>
        <v>0</v>
      </c>
      <c r="C487" s="34">
        <f>0.01*'Input'!F$60*(E$84*B335+F$84*'Input'!F223+G$84*'Input'!G223)+10*(B$84*'Input'!B223+C$84*'Input'!C223+D$84*'Input'!D223+H$84*'Input'!H223)</f>
        <v>0</v>
      </c>
      <c r="D487" s="34">
        <f>0.01*'Input'!F$60*(E$137*B335+F$137*'Input'!F223+G$137*'Input'!G223)+10*(B$137*'Input'!B223+C$137*'Input'!C223+D$137*'Input'!D223+H$137*'Input'!H223)</f>
        <v>0</v>
      </c>
      <c r="E487" s="34">
        <f>0.01*'Input'!F$60*(E$180*B335+F$180*'Input'!F223+G$180*'Input'!G223)+10*($B$180*'Input'!B223+$C$180*'Input'!C223+$D$180*'Input'!D223+H$180*'Input'!H223)</f>
        <v>0</v>
      </c>
      <c r="F487" s="17"/>
    </row>
    <row r="488" spans="1:6">
      <c r="A488" s="28" t="s">
        <v>267</v>
      </c>
      <c r="F488" s="17"/>
    </row>
    <row r="489" spans="1:6">
      <c r="A489" s="4" t="s">
        <v>192</v>
      </c>
      <c r="B489" s="34">
        <f>0.01*'Input'!F$60*(E$32*B337+F$32*'Input'!F225+G$32*'Input'!G225)+10*(B$32*'Input'!B225+C$32*'Input'!C225+D$32*'Input'!D225+H$32*'Input'!H225)</f>
        <v>0</v>
      </c>
      <c r="C489" s="34">
        <f>0.01*'Input'!F$60*(E$85*B337+F$85*'Input'!F225+G$85*'Input'!G225)+10*(B$85*'Input'!B225+C$85*'Input'!C225+D$85*'Input'!D225+H$85*'Input'!H225)</f>
        <v>0</v>
      </c>
      <c r="D489" s="34">
        <f>0.01*'Input'!F$60*(E$138*B337+F$138*'Input'!F225+G$138*'Input'!G225)+10*(B$138*'Input'!B225+C$138*'Input'!C225+D$138*'Input'!D225+H$138*'Input'!H225)</f>
        <v>0</v>
      </c>
      <c r="E489" s="34">
        <f>0.01*'Input'!F$60*(E$181*B337+F$181*'Input'!F225+G$181*'Input'!G225)+10*($B$181*'Input'!B225+$C$181*'Input'!C225+$D$181*'Input'!D225+H$181*'Input'!H225)</f>
        <v>0</v>
      </c>
      <c r="F489" s="17"/>
    </row>
    <row r="490" spans="1:6">
      <c r="A490" s="4" t="s">
        <v>268</v>
      </c>
      <c r="B490" s="34">
        <f>0.01*'Input'!F$60*(E$32*B338+F$32*'Input'!F226+G$32*'Input'!G226)+10*(B$32*'Input'!B226+C$32*'Input'!C226+D$32*'Input'!D226+H$32*'Input'!H226)</f>
        <v>0</v>
      </c>
      <c r="C490" s="34">
        <f>0.01*'Input'!F$60*(E$85*B338+F$85*'Input'!F226+G$85*'Input'!G226)+10*(B$85*'Input'!B226+C$85*'Input'!C226+D$85*'Input'!D226+H$85*'Input'!H226)</f>
        <v>0</v>
      </c>
      <c r="D490" s="34">
        <f>0.01*'Input'!F$60*(E$138*B338+F$138*'Input'!F226+G$138*'Input'!G226)+10*(B$138*'Input'!B226+C$138*'Input'!C226+D$138*'Input'!D226+H$138*'Input'!H226)</f>
        <v>0</v>
      </c>
      <c r="E490" s="34">
        <f>0.01*'Input'!F$60*(E$181*B338+F$181*'Input'!F226+G$181*'Input'!G226)+10*($B$181*'Input'!B226+$C$181*'Input'!C226+$D$181*'Input'!D226+H$181*'Input'!H226)</f>
        <v>0</v>
      </c>
      <c r="F490" s="17"/>
    </row>
    <row r="491" spans="1:6">
      <c r="A491" s="4" t="s">
        <v>269</v>
      </c>
      <c r="B491" s="34">
        <f>0.01*'Input'!F$60*(E$32*B339+F$32*'Input'!F227+G$32*'Input'!G227)+10*(B$32*'Input'!B227+C$32*'Input'!C227+D$32*'Input'!D227+H$32*'Input'!H227)</f>
        <v>0</v>
      </c>
      <c r="C491" s="34">
        <f>0.01*'Input'!F$60*(E$85*B339+F$85*'Input'!F227+G$85*'Input'!G227)+10*(B$85*'Input'!B227+C$85*'Input'!C227+D$85*'Input'!D227+H$85*'Input'!H227)</f>
        <v>0</v>
      </c>
      <c r="D491" s="34">
        <f>0.01*'Input'!F$60*(E$138*B339+F$138*'Input'!F227+G$138*'Input'!G227)+10*(B$138*'Input'!B227+C$138*'Input'!C227+D$138*'Input'!D227+H$138*'Input'!H227)</f>
        <v>0</v>
      </c>
      <c r="E491" s="34">
        <f>0.01*'Input'!F$60*(E$181*B339+F$181*'Input'!F227+G$181*'Input'!G227)+10*($B$181*'Input'!B227+$C$181*'Input'!C227+$D$181*'Input'!D227+H$181*'Input'!H227)</f>
        <v>0</v>
      </c>
      <c r="F491" s="17"/>
    </row>
    <row r="492" spans="1:6">
      <c r="A492" s="28" t="s">
        <v>270</v>
      </c>
      <c r="F492" s="17"/>
    </row>
    <row r="493" spans="1:6">
      <c r="A493" s="4" t="s">
        <v>193</v>
      </c>
      <c r="B493" s="34">
        <f>0.01*'Input'!F$60*(E$33*B341+F$33*'Input'!F229+G$33*'Input'!G229)+10*(B$33*'Input'!B229+C$33*'Input'!C229+D$33*'Input'!D229+H$33*'Input'!H229)</f>
        <v>0</v>
      </c>
      <c r="C493" s="34">
        <f>0.01*'Input'!F$60*(E$86*B341+F$86*'Input'!F229+G$86*'Input'!G229)+10*(B$86*'Input'!B229+C$86*'Input'!C229+D$86*'Input'!D229+H$86*'Input'!H229)</f>
        <v>0</v>
      </c>
      <c r="D493" s="34">
        <f>0.01*'Input'!F$60*(E$139*B341+F$139*'Input'!F229+G$139*'Input'!G229)+10*(B$139*'Input'!B229+C$139*'Input'!C229+D$139*'Input'!D229+H$139*'Input'!H229)</f>
        <v>0</v>
      </c>
      <c r="E493" s="34">
        <f>0.01*'Input'!F$60*(E$182*B341+F$182*'Input'!F229+G$182*'Input'!G229)+10*($B$182*'Input'!B229+$C$182*'Input'!C229+$D$182*'Input'!D229+H$182*'Input'!H229)</f>
        <v>0</v>
      </c>
      <c r="F493" s="17"/>
    </row>
    <row r="494" spans="1:6">
      <c r="A494" s="4" t="s">
        <v>271</v>
      </c>
      <c r="B494" s="34">
        <f>0.01*'Input'!F$60*(E$33*B342+F$33*'Input'!F230+G$33*'Input'!G230)+10*(B$33*'Input'!B230+C$33*'Input'!C230+D$33*'Input'!D230+H$33*'Input'!H230)</f>
        <v>0</v>
      </c>
      <c r="C494" s="34">
        <f>0.01*'Input'!F$60*(E$86*B342+F$86*'Input'!F230+G$86*'Input'!G230)+10*(B$86*'Input'!B230+C$86*'Input'!C230+D$86*'Input'!D230+H$86*'Input'!H230)</f>
        <v>0</v>
      </c>
      <c r="D494" s="34">
        <f>0.01*'Input'!F$60*(E$139*B342+F$139*'Input'!F230+G$139*'Input'!G230)+10*(B$139*'Input'!B230+C$139*'Input'!C230+D$139*'Input'!D230+H$139*'Input'!H230)</f>
        <v>0</v>
      </c>
      <c r="E494" s="34">
        <f>0.01*'Input'!F$60*(E$182*B342+F$182*'Input'!F230+G$182*'Input'!G230)+10*($B$182*'Input'!B230+$C$182*'Input'!C230+$D$182*'Input'!D230+H$182*'Input'!H230)</f>
        <v>0</v>
      </c>
      <c r="F494" s="17"/>
    </row>
    <row r="495" spans="1:6">
      <c r="A495" s="4" t="s">
        <v>272</v>
      </c>
      <c r="B495" s="34">
        <f>0.01*'Input'!F$60*(E$33*B343+F$33*'Input'!F231+G$33*'Input'!G231)+10*(B$33*'Input'!B231+C$33*'Input'!C231+D$33*'Input'!D231+H$33*'Input'!H231)</f>
        <v>0</v>
      </c>
      <c r="C495" s="34">
        <f>0.01*'Input'!F$60*(E$86*B343+F$86*'Input'!F231+G$86*'Input'!G231)+10*(B$86*'Input'!B231+C$86*'Input'!C231+D$86*'Input'!D231+H$86*'Input'!H231)</f>
        <v>0</v>
      </c>
      <c r="D495" s="34">
        <f>0.01*'Input'!F$60*(E$139*B343+F$139*'Input'!F231+G$139*'Input'!G231)+10*(B$139*'Input'!B231+C$139*'Input'!C231+D$139*'Input'!D231+H$139*'Input'!H231)</f>
        <v>0</v>
      </c>
      <c r="E495" s="34">
        <f>0.01*'Input'!F$60*(E$182*B343+F$182*'Input'!F231+G$182*'Input'!G231)+10*($B$182*'Input'!B231+$C$182*'Input'!C231+$D$182*'Input'!D231+H$182*'Input'!H231)</f>
        <v>0</v>
      </c>
      <c r="F495" s="17"/>
    </row>
    <row r="496" spans="1:6">
      <c r="A496" s="28" t="s">
        <v>273</v>
      </c>
      <c r="F496" s="17"/>
    </row>
    <row r="497" spans="1:6">
      <c r="A497" s="4" t="s">
        <v>194</v>
      </c>
      <c r="B497" s="34">
        <f>0.01*'Input'!F$60*(E$34*B345+F$34*'Input'!F233+G$34*'Input'!G233)+10*(B$34*'Input'!B233+C$34*'Input'!C233+D$34*'Input'!D233+H$34*'Input'!H233)</f>
        <v>0</v>
      </c>
      <c r="C497" s="34">
        <f>0.01*'Input'!F$60*(E$87*B345+F$87*'Input'!F233+G$87*'Input'!G233)+10*(B$87*'Input'!B233+C$87*'Input'!C233+D$87*'Input'!D233+H$87*'Input'!H233)</f>
        <v>0</v>
      </c>
      <c r="D497" s="34">
        <f>0.01*'Input'!F$60*(E$140*B345+F$140*'Input'!F233+G$140*'Input'!G233)+10*(B$140*'Input'!B233+C$140*'Input'!C233+D$140*'Input'!D233+H$140*'Input'!H233)</f>
        <v>0</v>
      </c>
      <c r="E497" s="34">
        <f>0.01*'Input'!F$60*(E$183*B345+F$183*'Input'!F233+G$183*'Input'!G233)+10*($B$183*'Input'!B233+$C$183*'Input'!C233+$D$183*'Input'!D233+H$183*'Input'!H233)</f>
        <v>0</v>
      </c>
      <c r="F497" s="17"/>
    </row>
    <row r="498" spans="1:6">
      <c r="A498" s="4" t="s">
        <v>274</v>
      </c>
      <c r="B498" s="34">
        <f>0.01*'Input'!F$60*(E$34*B346+F$34*'Input'!F234+G$34*'Input'!G234)+10*(B$34*'Input'!B234+C$34*'Input'!C234+D$34*'Input'!D234+H$34*'Input'!H234)</f>
        <v>0</v>
      </c>
      <c r="C498" s="34">
        <f>0.01*'Input'!F$60*(E$87*B346+F$87*'Input'!F234+G$87*'Input'!G234)+10*(B$87*'Input'!B234+C$87*'Input'!C234+D$87*'Input'!D234+H$87*'Input'!H234)</f>
        <v>0</v>
      </c>
      <c r="D498" s="34">
        <f>0.01*'Input'!F$60*(E$140*B346+F$140*'Input'!F234+G$140*'Input'!G234)+10*(B$140*'Input'!B234+C$140*'Input'!C234+D$140*'Input'!D234+H$140*'Input'!H234)</f>
        <v>0</v>
      </c>
      <c r="E498" s="34">
        <f>0.01*'Input'!F$60*(E$183*B346+F$183*'Input'!F234+G$183*'Input'!G234)+10*($B$183*'Input'!B234+$C$183*'Input'!C234+$D$183*'Input'!D234+H$183*'Input'!H234)</f>
        <v>0</v>
      </c>
      <c r="F498" s="17"/>
    </row>
    <row r="499" spans="1:6">
      <c r="A499" s="28" t="s">
        <v>275</v>
      </c>
      <c r="F499" s="17"/>
    </row>
    <row r="500" spans="1:6">
      <c r="A500" s="4" t="s">
        <v>211</v>
      </c>
      <c r="B500" s="34">
        <f>0.01*'Input'!F$60*(E$35*B348+F$35*'Input'!F236+G$35*'Input'!G236)+10*(B$35*'Input'!B236+C$35*'Input'!C236+D$35*'Input'!D236+H$35*'Input'!H236)</f>
        <v>0</v>
      </c>
      <c r="C500" s="34">
        <f>0.01*'Input'!F$60*(E$88*B348+F$88*'Input'!F236+G$88*'Input'!G236)+10*(B$88*'Input'!B236+C$88*'Input'!C236+D$88*'Input'!D236+H$88*'Input'!H236)</f>
        <v>0</v>
      </c>
      <c r="D500" s="34">
        <f>0.01*'Input'!F$60*(E$141*B348+F$141*'Input'!F236+G$141*'Input'!G236)+10*(B$141*'Input'!B236+C$141*'Input'!C236+D$141*'Input'!D236+H$141*'Input'!H236)</f>
        <v>0</v>
      </c>
      <c r="E500" s="34">
        <f>0.01*'Input'!F$60*(E$184*B348+F$184*'Input'!F236+G$184*'Input'!G236)+10*($B$184*'Input'!B236+$C$184*'Input'!C236+$D$184*'Input'!D236+H$184*'Input'!H236)</f>
        <v>0</v>
      </c>
      <c r="F500" s="17"/>
    </row>
    <row r="501" spans="1:6">
      <c r="A501" s="4" t="s">
        <v>276</v>
      </c>
      <c r="B501" s="34">
        <f>0.01*'Input'!F$60*(E$35*B349+F$35*'Input'!F237+G$35*'Input'!G237)+10*(B$35*'Input'!B237+C$35*'Input'!C237+D$35*'Input'!D237+H$35*'Input'!H237)</f>
        <v>0</v>
      </c>
      <c r="C501" s="34">
        <f>0.01*'Input'!F$60*(E$88*B349+F$88*'Input'!F237+G$88*'Input'!G237)+10*(B$88*'Input'!B237+C$88*'Input'!C237+D$88*'Input'!D237+H$88*'Input'!H237)</f>
        <v>0</v>
      </c>
      <c r="D501" s="34">
        <f>0.01*'Input'!F$60*(E$141*B349+F$141*'Input'!F237+G$141*'Input'!G237)+10*(B$141*'Input'!B237+C$141*'Input'!C237+D$141*'Input'!D237+H$141*'Input'!H237)</f>
        <v>0</v>
      </c>
      <c r="E501" s="34">
        <f>0.01*'Input'!F$60*(E$184*B349+F$184*'Input'!F237+G$184*'Input'!G237)+10*($B$184*'Input'!B237+$C$184*'Input'!C237+$D$184*'Input'!D237+H$184*'Input'!H237)</f>
        <v>0</v>
      </c>
      <c r="F501" s="17"/>
    </row>
    <row r="502" spans="1:6">
      <c r="A502" s="28" t="s">
        <v>277</v>
      </c>
      <c r="F502" s="17"/>
    </row>
    <row r="503" spans="1:6">
      <c r="A503" s="4" t="s">
        <v>225</v>
      </c>
      <c r="B503" s="34">
        <f>0.01*'Input'!F$60*(E$36*B351+F$36*'Input'!F239+G$36*'Input'!G239)+10*(B$36*'Input'!B239+C$36*'Input'!C239+D$36*'Input'!D239+H$36*'Input'!H239)</f>
        <v>0</v>
      </c>
      <c r="C503" s="34">
        <f>0.01*'Input'!F$60*(E$89*B351+F$89*'Input'!F239+G$89*'Input'!G239)+10*(B$89*'Input'!B239+C$89*'Input'!C239+D$89*'Input'!D239+H$89*'Input'!H239)</f>
        <v>0</v>
      </c>
      <c r="D503" s="34">
        <f>0.01*'Input'!F$60*(E$142*B351+F$142*'Input'!F239+G$142*'Input'!G239)+10*(B$142*'Input'!B239+C$142*'Input'!C239+D$142*'Input'!D239+H$142*'Input'!H239)</f>
        <v>0</v>
      </c>
      <c r="E503" s="34">
        <f>0.01*'Input'!F$60*(E$185*B351+F$185*'Input'!F239+G$185*'Input'!G239)+10*($B$185*'Input'!B239+$C$185*'Input'!C239+$D$185*'Input'!D239+H$185*'Input'!H239)</f>
        <v>0</v>
      </c>
      <c r="F503" s="17"/>
    </row>
    <row r="504" spans="1:6">
      <c r="A504" s="4" t="s">
        <v>278</v>
      </c>
      <c r="B504" s="34">
        <f>0.01*'Input'!F$60*(E$36*B352+F$36*'Input'!F240+G$36*'Input'!G240)+10*(B$36*'Input'!B240+C$36*'Input'!C240+D$36*'Input'!D240+H$36*'Input'!H240)</f>
        <v>0</v>
      </c>
      <c r="C504" s="34">
        <f>0.01*'Input'!F$60*(E$89*B352+F$89*'Input'!F240+G$89*'Input'!G240)+10*(B$89*'Input'!B240+C$89*'Input'!C240+D$89*'Input'!D240+H$89*'Input'!H240)</f>
        <v>0</v>
      </c>
      <c r="D504" s="34">
        <f>0.01*'Input'!F$60*(E$142*B352+F$142*'Input'!F240+G$142*'Input'!G240)+10*(B$142*'Input'!B240+C$142*'Input'!C240+D$142*'Input'!D240+H$142*'Input'!H240)</f>
        <v>0</v>
      </c>
      <c r="E504" s="34">
        <f>0.01*'Input'!F$60*(E$185*B352+F$185*'Input'!F240+G$185*'Input'!G240)+10*($B$185*'Input'!B240+$C$185*'Input'!C240+$D$185*'Input'!D240+H$185*'Input'!H240)</f>
        <v>0</v>
      </c>
      <c r="F504" s="17"/>
    </row>
    <row r="505" spans="1:6">
      <c r="A505" s="4" t="s">
        <v>279</v>
      </c>
      <c r="B505" s="34">
        <f>0.01*'Input'!F$60*(E$36*B353+F$36*'Input'!F241+G$36*'Input'!G241)+10*(B$36*'Input'!B241+C$36*'Input'!C241+D$36*'Input'!D241+H$36*'Input'!H241)</f>
        <v>0</v>
      </c>
      <c r="C505" s="34">
        <f>0.01*'Input'!F$60*(E$89*B353+F$89*'Input'!F241+G$89*'Input'!G241)+10*(B$89*'Input'!B241+C$89*'Input'!C241+D$89*'Input'!D241+H$89*'Input'!H241)</f>
        <v>0</v>
      </c>
      <c r="D505" s="34">
        <f>0.01*'Input'!F$60*(E$142*B353+F$142*'Input'!F241+G$142*'Input'!G241)+10*(B$142*'Input'!B241+C$142*'Input'!C241+D$142*'Input'!D241+H$142*'Input'!H241)</f>
        <v>0</v>
      </c>
      <c r="E505" s="34">
        <f>0.01*'Input'!F$60*(E$185*B353+F$185*'Input'!F241+G$185*'Input'!G241)+10*($B$185*'Input'!B241+$C$185*'Input'!C241+$D$185*'Input'!D241+H$185*'Input'!H241)</f>
        <v>0</v>
      </c>
      <c r="F505" s="17"/>
    </row>
    <row r="506" spans="1:6">
      <c r="A506" s="28" t="s">
        <v>280</v>
      </c>
      <c r="F506" s="17"/>
    </row>
    <row r="507" spans="1:6">
      <c r="A507" s="4" t="s">
        <v>226</v>
      </c>
      <c r="B507" s="34">
        <f>0.01*'Input'!F$60*(E$37*B355+F$37*'Input'!F243+G$37*'Input'!G243)+10*(B$37*'Input'!B243+C$37*'Input'!C243+D$37*'Input'!D243+H$37*'Input'!H243)</f>
        <v>0</v>
      </c>
      <c r="C507" s="34">
        <f>0.01*'Input'!F$60*(E$90*B355+F$90*'Input'!F243+G$90*'Input'!G243)+10*(B$90*'Input'!B243+C$90*'Input'!C243+D$90*'Input'!D243+H$90*'Input'!H243)</f>
        <v>0</v>
      </c>
      <c r="D507" s="34">
        <f>0.01*'Input'!F$60*(E$143*B355+F$143*'Input'!F243+G$143*'Input'!G243)+10*(B$143*'Input'!B243+C$143*'Input'!C243+D$143*'Input'!D243+H$143*'Input'!H243)</f>
        <v>0</v>
      </c>
      <c r="E507" s="34">
        <f>0.01*'Input'!F$60*(E$186*B355+F$186*'Input'!F243+G$186*'Input'!G243)+10*($B$186*'Input'!B243+$C$186*'Input'!C243+$D$186*'Input'!D243+H$186*'Input'!H243)</f>
        <v>0</v>
      </c>
      <c r="F507" s="17"/>
    </row>
    <row r="508" spans="1:6">
      <c r="A508" s="4" t="s">
        <v>281</v>
      </c>
      <c r="B508" s="34">
        <f>0.01*'Input'!F$60*(E$37*B356+F$37*'Input'!F244+G$37*'Input'!G244)+10*(B$37*'Input'!B244+C$37*'Input'!C244+D$37*'Input'!D244+H$37*'Input'!H244)</f>
        <v>0</v>
      </c>
      <c r="C508" s="34">
        <f>0.01*'Input'!F$60*(E$90*B356+F$90*'Input'!F244+G$90*'Input'!G244)+10*(B$90*'Input'!B244+C$90*'Input'!C244+D$90*'Input'!D244+H$90*'Input'!H244)</f>
        <v>0</v>
      </c>
      <c r="D508" s="34">
        <f>0.01*'Input'!F$60*(E$143*B356+F$143*'Input'!F244+G$143*'Input'!G244)+10*(B$143*'Input'!B244+C$143*'Input'!C244+D$143*'Input'!D244+H$143*'Input'!H244)</f>
        <v>0</v>
      </c>
      <c r="E508" s="34">
        <f>0.01*'Input'!F$60*(E$186*B356+F$186*'Input'!F244+G$186*'Input'!G244)+10*($B$186*'Input'!B244+$C$186*'Input'!C244+$D$186*'Input'!D244+H$186*'Input'!H244)</f>
        <v>0</v>
      </c>
      <c r="F508" s="17"/>
    </row>
    <row r="509" spans="1:6">
      <c r="A509" s="4" t="s">
        <v>282</v>
      </c>
      <c r="B509" s="34">
        <f>0.01*'Input'!F$60*(E$37*B357+F$37*'Input'!F245+G$37*'Input'!G245)+10*(B$37*'Input'!B245+C$37*'Input'!C245+D$37*'Input'!D245+H$37*'Input'!H245)</f>
        <v>0</v>
      </c>
      <c r="C509" s="34">
        <f>0.01*'Input'!F$60*(E$90*B357+F$90*'Input'!F245+G$90*'Input'!G245)+10*(B$90*'Input'!B245+C$90*'Input'!C245+D$90*'Input'!D245+H$90*'Input'!H245)</f>
        <v>0</v>
      </c>
      <c r="D509" s="34">
        <f>0.01*'Input'!F$60*(E$143*B357+F$143*'Input'!F245+G$143*'Input'!G245)+10*(B$143*'Input'!B245+C$143*'Input'!C245+D$143*'Input'!D245+H$143*'Input'!H245)</f>
        <v>0</v>
      </c>
      <c r="E509" s="34">
        <f>0.01*'Input'!F$60*(E$186*B357+F$186*'Input'!F245+G$186*'Input'!G245)+10*($B$186*'Input'!B245+$C$186*'Input'!C245+$D$186*'Input'!D245+H$186*'Input'!H245)</f>
        <v>0</v>
      </c>
      <c r="F509" s="17"/>
    </row>
    <row r="510" spans="1:6">
      <c r="A510" s="28" t="s">
        <v>283</v>
      </c>
      <c r="F510" s="17"/>
    </row>
    <row r="511" spans="1:6">
      <c r="A511" s="4" t="s">
        <v>227</v>
      </c>
      <c r="B511" s="34">
        <f>0.01*'Input'!F$60*(E$38*B359+F$38*'Input'!F247+G$38*'Input'!G247)+10*(B$38*'Input'!B247+C$38*'Input'!C247+D$38*'Input'!D247+H$38*'Input'!H247)</f>
        <v>0</v>
      </c>
      <c r="C511" s="34">
        <f>0.01*'Input'!F$60*(E$91*B359+F$91*'Input'!F247+G$91*'Input'!G247)+10*(B$91*'Input'!B247+C$91*'Input'!C247+D$91*'Input'!D247+H$91*'Input'!H247)</f>
        <v>0</v>
      </c>
      <c r="D511" s="34">
        <f>0.01*'Input'!F$60*(E$144*B359+F$144*'Input'!F247+G$144*'Input'!G247)+10*(B$144*'Input'!B247+C$144*'Input'!C247+D$144*'Input'!D247+H$144*'Input'!H247)</f>
        <v>0</v>
      </c>
      <c r="E511" s="34">
        <f>0.01*'Input'!F$60*(E$187*B359+F$187*'Input'!F247+G$187*'Input'!G247)+10*($B$187*'Input'!B247+$C$187*'Input'!C247+$D$187*'Input'!D247+H$187*'Input'!H247)</f>
        <v>0</v>
      </c>
      <c r="F511" s="17"/>
    </row>
    <row r="512" spans="1:6">
      <c r="A512" s="4" t="s">
        <v>284</v>
      </c>
      <c r="B512" s="34">
        <f>0.01*'Input'!F$60*(E$38*B360+F$38*'Input'!F248+G$38*'Input'!G248)+10*(B$38*'Input'!B248+C$38*'Input'!C248+D$38*'Input'!D248+H$38*'Input'!H248)</f>
        <v>0</v>
      </c>
      <c r="C512" s="34">
        <f>0.01*'Input'!F$60*(E$91*B360+F$91*'Input'!F248+G$91*'Input'!G248)+10*(B$91*'Input'!B248+C$91*'Input'!C248+D$91*'Input'!D248+H$91*'Input'!H248)</f>
        <v>0</v>
      </c>
      <c r="D512" s="34">
        <f>0.01*'Input'!F$60*(E$144*B360+F$144*'Input'!F248+G$144*'Input'!G248)+10*(B$144*'Input'!B248+C$144*'Input'!C248+D$144*'Input'!D248+H$144*'Input'!H248)</f>
        <v>0</v>
      </c>
      <c r="E512" s="34">
        <f>0.01*'Input'!F$60*(E$187*B360+F$187*'Input'!F248+G$187*'Input'!G248)+10*($B$187*'Input'!B248+$C$187*'Input'!C248+$D$187*'Input'!D248+H$187*'Input'!H248)</f>
        <v>0</v>
      </c>
      <c r="F512" s="17"/>
    </row>
    <row r="513" spans="1:6">
      <c r="A513" s="4" t="s">
        <v>285</v>
      </c>
      <c r="B513" s="34">
        <f>0.01*'Input'!F$60*(E$38*B361+F$38*'Input'!F249+G$38*'Input'!G249)+10*(B$38*'Input'!B249+C$38*'Input'!C249+D$38*'Input'!D249+H$38*'Input'!H249)</f>
        <v>0</v>
      </c>
      <c r="C513" s="34">
        <f>0.01*'Input'!F$60*(E$91*B361+F$91*'Input'!F249+G$91*'Input'!G249)+10*(B$91*'Input'!B249+C$91*'Input'!C249+D$91*'Input'!D249+H$91*'Input'!H249)</f>
        <v>0</v>
      </c>
      <c r="D513" s="34">
        <f>0.01*'Input'!F$60*(E$144*B361+F$144*'Input'!F249+G$144*'Input'!G249)+10*(B$144*'Input'!B249+C$144*'Input'!C249+D$144*'Input'!D249+H$144*'Input'!H249)</f>
        <v>0</v>
      </c>
      <c r="E513" s="34">
        <f>0.01*'Input'!F$60*(E$187*B361+F$187*'Input'!F249+G$187*'Input'!G249)+10*($B$187*'Input'!B249+$C$187*'Input'!C249+$D$187*'Input'!D249+H$187*'Input'!H249)</f>
        <v>0</v>
      </c>
      <c r="F513" s="17"/>
    </row>
    <row r="514" spans="1:6">
      <c r="A514" s="28" t="s">
        <v>286</v>
      </c>
      <c r="F514" s="17"/>
    </row>
    <row r="515" spans="1:6">
      <c r="A515" s="4" t="s">
        <v>228</v>
      </c>
      <c r="B515" s="34">
        <f>0.01*'Input'!F$60*(E$39*B363+F$39*'Input'!F251+G$39*'Input'!G251)+10*(B$39*'Input'!B251+C$39*'Input'!C251+D$39*'Input'!D251+H$39*'Input'!H251)</f>
        <v>0</v>
      </c>
      <c r="C515" s="34">
        <f>0.01*'Input'!F$60*(E$92*B363+F$92*'Input'!F251+G$92*'Input'!G251)+10*(B$92*'Input'!B251+C$92*'Input'!C251+D$92*'Input'!D251+H$92*'Input'!H251)</f>
        <v>0</v>
      </c>
      <c r="D515" s="34">
        <f>0.01*'Input'!F$60*(E$145*B363+F$145*'Input'!F251+G$145*'Input'!G251)+10*(B$145*'Input'!B251+C$145*'Input'!C251+D$145*'Input'!D251+H$145*'Input'!H251)</f>
        <v>0</v>
      </c>
      <c r="E515" s="34">
        <f>0.01*'Input'!F$60*(E$188*B363+F$188*'Input'!F251+G$188*'Input'!G251)+10*($B$188*'Input'!B251+$C$188*'Input'!C251+$D$188*'Input'!D251+H$188*'Input'!H251)</f>
        <v>0</v>
      </c>
      <c r="F515" s="17"/>
    </row>
    <row r="516" spans="1:6">
      <c r="A516" s="4" t="s">
        <v>287</v>
      </c>
      <c r="B516" s="34">
        <f>0.01*'Input'!F$60*(E$39*B364+F$39*'Input'!F252+G$39*'Input'!G252)+10*(B$39*'Input'!B252+C$39*'Input'!C252+D$39*'Input'!D252+H$39*'Input'!H252)</f>
        <v>0</v>
      </c>
      <c r="C516" s="34">
        <f>0.01*'Input'!F$60*(E$92*B364+F$92*'Input'!F252+G$92*'Input'!G252)+10*(B$92*'Input'!B252+C$92*'Input'!C252+D$92*'Input'!D252+H$92*'Input'!H252)</f>
        <v>0</v>
      </c>
      <c r="D516" s="34">
        <f>0.01*'Input'!F$60*(E$145*B364+F$145*'Input'!F252+G$145*'Input'!G252)+10*(B$145*'Input'!B252+C$145*'Input'!C252+D$145*'Input'!D252+H$145*'Input'!H252)</f>
        <v>0</v>
      </c>
      <c r="E516" s="34">
        <f>0.01*'Input'!F$60*(E$188*B364+F$188*'Input'!F252+G$188*'Input'!G252)+10*($B$188*'Input'!B252+$C$188*'Input'!C252+$D$188*'Input'!D252+H$188*'Input'!H252)</f>
        <v>0</v>
      </c>
      <c r="F516" s="17"/>
    </row>
    <row r="517" spans="1:6">
      <c r="A517" s="4" t="s">
        <v>288</v>
      </c>
      <c r="B517" s="34">
        <f>0.01*'Input'!F$60*(E$39*B365+F$39*'Input'!F253+G$39*'Input'!G253)+10*(B$39*'Input'!B253+C$39*'Input'!C253+D$39*'Input'!D253+H$39*'Input'!H253)</f>
        <v>0</v>
      </c>
      <c r="C517" s="34">
        <f>0.01*'Input'!F$60*(E$92*B365+F$92*'Input'!F253+G$92*'Input'!G253)+10*(B$92*'Input'!B253+C$92*'Input'!C253+D$92*'Input'!D253+H$92*'Input'!H253)</f>
        <v>0</v>
      </c>
      <c r="D517" s="34">
        <f>0.01*'Input'!F$60*(E$145*B365+F$145*'Input'!F253+G$145*'Input'!G253)+10*(B$145*'Input'!B253+C$145*'Input'!C253+D$145*'Input'!D253+H$145*'Input'!H253)</f>
        <v>0</v>
      </c>
      <c r="E517" s="34">
        <f>0.01*'Input'!F$60*(E$188*B365+F$188*'Input'!F253+G$188*'Input'!G253)+10*($B$188*'Input'!B253+$C$188*'Input'!C253+$D$188*'Input'!D253+H$188*'Input'!H253)</f>
        <v>0</v>
      </c>
      <c r="F517" s="17"/>
    </row>
    <row r="518" spans="1:6">
      <c r="A518" s="28" t="s">
        <v>289</v>
      </c>
      <c r="F518" s="17"/>
    </row>
    <row r="519" spans="1:6">
      <c r="A519" s="4" t="s">
        <v>229</v>
      </c>
      <c r="B519" s="34">
        <f>0.01*'Input'!F$60*(E$40*B367+F$40*'Input'!F255+G$40*'Input'!G255)+10*(B$40*'Input'!B255+C$40*'Input'!C255+D$40*'Input'!D255+H$40*'Input'!H255)</f>
        <v>0</v>
      </c>
      <c r="C519" s="34">
        <f>0.01*'Input'!F$60*(E$93*B367+F$93*'Input'!F255+G$93*'Input'!G255)+10*(B$93*'Input'!B255+C$93*'Input'!C255+D$93*'Input'!D255+H$93*'Input'!H255)</f>
        <v>0</v>
      </c>
      <c r="D519" s="34">
        <f>0.01*'Input'!F$60*(E$146*B367+F$146*'Input'!F255+G$146*'Input'!G255)+10*(B$146*'Input'!B255+C$146*'Input'!C255+D$146*'Input'!D255+H$146*'Input'!H255)</f>
        <v>0</v>
      </c>
      <c r="E519" s="34">
        <f>0.01*'Input'!F$60*(E$189*B367+F$189*'Input'!F255+G$189*'Input'!G255)+10*($B$189*'Input'!B255+$C$189*'Input'!C255+$D$189*'Input'!D255+H$189*'Input'!H255)</f>
        <v>0</v>
      </c>
      <c r="F519" s="17"/>
    </row>
    <row r="520" spans="1:6">
      <c r="A520" s="4" t="s">
        <v>290</v>
      </c>
      <c r="B520" s="34">
        <f>0.01*'Input'!F$60*(E$40*B368+F$40*'Input'!F256+G$40*'Input'!G256)+10*(B$40*'Input'!B256+C$40*'Input'!C256+D$40*'Input'!D256+H$40*'Input'!H256)</f>
        <v>0</v>
      </c>
      <c r="C520" s="34">
        <f>0.01*'Input'!F$60*(E$93*B368+F$93*'Input'!F256+G$93*'Input'!G256)+10*(B$93*'Input'!B256+C$93*'Input'!C256+D$93*'Input'!D256+H$93*'Input'!H256)</f>
        <v>0</v>
      </c>
      <c r="D520" s="34">
        <f>0.01*'Input'!F$60*(E$146*B368+F$146*'Input'!F256+G$146*'Input'!G256)+10*(B$146*'Input'!B256+C$146*'Input'!C256+D$146*'Input'!D256+H$146*'Input'!H256)</f>
        <v>0</v>
      </c>
      <c r="E520" s="34">
        <f>0.01*'Input'!F$60*(E$189*B368+F$189*'Input'!F256+G$189*'Input'!G256)+10*($B$189*'Input'!B256+$C$189*'Input'!C256+$D$189*'Input'!D256+H$189*'Input'!H256)</f>
        <v>0</v>
      </c>
      <c r="F520" s="17"/>
    </row>
    <row r="521" spans="1:6">
      <c r="A521" s="4" t="s">
        <v>291</v>
      </c>
      <c r="B521" s="34">
        <f>0.01*'Input'!F$60*(E$40*B369+F$40*'Input'!F257+G$40*'Input'!G257)+10*(B$40*'Input'!B257+C$40*'Input'!C257+D$40*'Input'!D257+H$40*'Input'!H257)</f>
        <v>0</v>
      </c>
      <c r="C521" s="34">
        <f>0.01*'Input'!F$60*(E$93*B369+F$93*'Input'!F257+G$93*'Input'!G257)+10*(B$93*'Input'!B257+C$93*'Input'!C257+D$93*'Input'!D257+H$93*'Input'!H257)</f>
        <v>0</v>
      </c>
      <c r="D521" s="34">
        <f>0.01*'Input'!F$60*(E$146*B369+F$146*'Input'!F257+G$146*'Input'!G257)+10*(B$146*'Input'!B257+C$146*'Input'!C257+D$146*'Input'!D257+H$146*'Input'!H257)</f>
        <v>0</v>
      </c>
      <c r="E521" s="34">
        <f>0.01*'Input'!F$60*(E$189*B369+F$189*'Input'!F257+G$189*'Input'!G257)+10*($B$189*'Input'!B257+$C$189*'Input'!C257+$D$189*'Input'!D257+H$189*'Input'!H257)</f>
        <v>0</v>
      </c>
      <c r="F521" s="17"/>
    </row>
    <row r="522" spans="1:6">
      <c r="A522" s="28" t="s">
        <v>292</v>
      </c>
      <c r="F522" s="17"/>
    </row>
    <row r="523" spans="1:6">
      <c r="A523" s="4" t="s">
        <v>195</v>
      </c>
      <c r="B523" s="34">
        <f>0.01*'Input'!F$60*(E$41*B371+F$41*'Input'!F259+G$41*'Input'!G259)+10*(B$41*'Input'!B259+C$41*'Input'!C259+D$41*'Input'!D259+H$41*'Input'!H259)</f>
        <v>0</v>
      </c>
      <c r="C523" s="34">
        <f>0.01*'Input'!F$60*(E$94*B371+F$94*'Input'!F259+G$94*'Input'!G259)+10*(B$94*'Input'!B259+C$94*'Input'!C259+D$94*'Input'!D259+H$94*'Input'!H259)</f>
        <v>0</v>
      </c>
      <c r="D523" s="34">
        <f>0.01*'Input'!F$60*(E$147*B371+F$147*'Input'!F259+G$147*'Input'!G259)+10*(B$147*'Input'!B259+C$147*'Input'!C259+D$147*'Input'!D259+H$147*'Input'!H259)</f>
        <v>0</v>
      </c>
      <c r="E523" s="34">
        <f>0.01*'Input'!F$60*(E$190*B371+F$190*'Input'!F259+G$190*'Input'!G259)+10*($B$190*'Input'!B259+$C$190*'Input'!C259+$D$190*'Input'!D259+H$190*'Input'!H259)</f>
        <v>0</v>
      </c>
      <c r="F523" s="17"/>
    </row>
    <row r="524" spans="1:6">
      <c r="A524" s="4" t="s">
        <v>293</v>
      </c>
      <c r="B524" s="34">
        <f>0.01*'Input'!F$60*(E$41*B372+F$41*'Input'!F260+G$41*'Input'!G260)+10*(B$41*'Input'!B260+C$41*'Input'!C260+D$41*'Input'!D260+H$41*'Input'!H260)</f>
        <v>0</v>
      </c>
      <c r="C524" s="34">
        <f>0.01*'Input'!F$60*(E$94*B372+F$94*'Input'!F260+G$94*'Input'!G260)+10*(B$94*'Input'!B260+C$94*'Input'!C260+D$94*'Input'!D260+H$94*'Input'!H260)</f>
        <v>0</v>
      </c>
      <c r="D524" s="34">
        <f>0.01*'Input'!F$60*(E$147*B372+F$147*'Input'!F260+G$147*'Input'!G260)+10*(B$147*'Input'!B260+C$147*'Input'!C260+D$147*'Input'!D260+H$147*'Input'!H260)</f>
        <v>0</v>
      </c>
      <c r="E524" s="34">
        <f>0.01*'Input'!F$60*(E$190*B372+F$190*'Input'!F260+G$190*'Input'!G260)+10*($B$190*'Input'!B260+$C$190*'Input'!C260+$D$190*'Input'!D260+H$190*'Input'!H260)</f>
        <v>0</v>
      </c>
      <c r="F524" s="17"/>
    </row>
    <row r="525" spans="1:6">
      <c r="A525" s="4" t="s">
        <v>294</v>
      </c>
      <c r="B525" s="34">
        <f>0.01*'Input'!F$60*(E$41*B373+F$41*'Input'!F261+G$41*'Input'!G261)+10*(B$41*'Input'!B261+C$41*'Input'!C261+D$41*'Input'!D261+H$41*'Input'!H261)</f>
        <v>0</v>
      </c>
      <c r="C525" s="34">
        <f>0.01*'Input'!F$60*(E$94*B373+F$94*'Input'!F261+G$94*'Input'!G261)+10*(B$94*'Input'!B261+C$94*'Input'!C261+D$94*'Input'!D261+H$94*'Input'!H261)</f>
        <v>0</v>
      </c>
      <c r="D525" s="34">
        <f>0.01*'Input'!F$60*(E$147*B373+F$147*'Input'!F261+G$147*'Input'!G261)+10*(B$147*'Input'!B261+C$147*'Input'!C261+D$147*'Input'!D261+H$147*'Input'!H261)</f>
        <v>0</v>
      </c>
      <c r="E525" s="34">
        <f>0.01*'Input'!F$60*(E$190*B373+F$190*'Input'!F261+G$190*'Input'!G261)+10*($B$190*'Input'!B261+$C$190*'Input'!C261+$D$190*'Input'!D261+H$190*'Input'!H261)</f>
        <v>0</v>
      </c>
      <c r="F525" s="17"/>
    </row>
    <row r="526" spans="1:6">
      <c r="A526" s="28" t="s">
        <v>295</v>
      </c>
      <c r="F526" s="17"/>
    </row>
    <row r="527" spans="1:6">
      <c r="A527" s="4" t="s">
        <v>196</v>
      </c>
      <c r="B527" s="34">
        <f>0.01*'Input'!F$60*(E$42*B375+F$42*'Input'!F263+G$42*'Input'!G263)+10*(B$42*'Input'!B263+C$42*'Input'!C263+D$42*'Input'!D263+H$42*'Input'!H263)</f>
        <v>0</v>
      </c>
      <c r="C527" s="34">
        <f>0.01*'Input'!F$60*(E$95*B375+F$95*'Input'!F263+G$95*'Input'!G263)+10*(B$95*'Input'!B263+C$95*'Input'!C263+D$95*'Input'!D263+H$95*'Input'!H263)</f>
        <v>0</v>
      </c>
      <c r="D527" s="34">
        <f>0.01*'Input'!F$60*(E$148*B375+F$148*'Input'!F263+G$148*'Input'!G263)+10*(B$148*'Input'!B263+C$148*'Input'!C263+D$148*'Input'!D263+H$148*'Input'!H263)</f>
        <v>0</v>
      </c>
      <c r="E527" s="34">
        <f>0.01*'Input'!F$60*(E$191*B375+F$191*'Input'!F263+G$191*'Input'!G263)+10*($B$191*'Input'!B263+$C$191*'Input'!C263+$D$191*'Input'!D263+H$191*'Input'!H263)</f>
        <v>0</v>
      </c>
      <c r="F527" s="17"/>
    </row>
    <row r="528" spans="1:6">
      <c r="A528" s="4" t="s">
        <v>296</v>
      </c>
      <c r="B528" s="34">
        <f>0.01*'Input'!F$60*(E$42*B376+F$42*'Input'!F264+G$42*'Input'!G264)+10*(B$42*'Input'!B264+C$42*'Input'!C264+D$42*'Input'!D264+H$42*'Input'!H264)</f>
        <v>0</v>
      </c>
      <c r="C528" s="34">
        <f>0.01*'Input'!F$60*(E$95*B376+F$95*'Input'!F264+G$95*'Input'!G264)+10*(B$95*'Input'!B264+C$95*'Input'!C264+D$95*'Input'!D264+H$95*'Input'!H264)</f>
        <v>0</v>
      </c>
      <c r="D528" s="34">
        <f>0.01*'Input'!F$60*(E$148*B376+F$148*'Input'!F264+G$148*'Input'!G264)+10*(B$148*'Input'!B264+C$148*'Input'!C264+D$148*'Input'!D264+H$148*'Input'!H264)</f>
        <v>0</v>
      </c>
      <c r="E528" s="34">
        <f>0.01*'Input'!F$60*(E$191*B376+F$191*'Input'!F264+G$191*'Input'!G264)+10*($B$191*'Input'!B264+$C$191*'Input'!C264+$D$191*'Input'!D264+H$191*'Input'!H264)</f>
        <v>0</v>
      </c>
      <c r="F528" s="17"/>
    </row>
    <row r="529" spans="1:6">
      <c r="A529" s="28" t="s">
        <v>297</v>
      </c>
      <c r="F529" s="17"/>
    </row>
    <row r="530" spans="1:6">
      <c r="A530" s="4" t="s">
        <v>197</v>
      </c>
      <c r="B530" s="34">
        <f>0.01*'Input'!F$60*(E$43*B378+F$43*'Input'!F266+G$43*'Input'!G266)+10*(B$43*'Input'!B266+C$43*'Input'!C266+D$43*'Input'!D266+H$43*'Input'!H266)</f>
        <v>0</v>
      </c>
      <c r="C530" s="34">
        <f>0.01*'Input'!F$60*(E$96*B378+F$96*'Input'!F266+G$96*'Input'!G266)+10*(B$96*'Input'!B266+C$96*'Input'!C266+D$96*'Input'!D266+H$96*'Input'!H266)</f>
        <v>0</v>
      </c>
      <c r="D530" s="34">
        <f>0.01*'Input'!F$60*(E$149*B378+F$149*'Input'!F266+G$149*'Input'!G266)+10*(B$149*'Input'!B266+C$149*'Input'!C266+D$149*'Input'!D266+H$149*'Input'!H266)</f>
        <v>0</v>
      </c>
      <c r="E530" s="34">
        <f>0.01*'Input'!F$60*(E$192*B378+F$192*'Input'!F266+G$192*'Input'!G266)+10*($B$192*'Input'!B266+$C$192*'Input'!C266+$D$192*'Input'!D266+H$192*'Input'!H266)</f>
        <v>0</v>
      </c>
      <c r="F530" s="17"/>
    </row>
    <row r="531" spans="1:6">
      <c r="A531" s="4" t="s">
        <v>298</v>
      </c>
      <c r="B531" s="34">
        <f>0.01*'Input'!F$60*(E$43*B379+F$43*'Input'!F267+G$43*'Input'!G267)+10*(B$43*'Input'!B267+C$43*'Input'!C267+D$43*'Input'!D267+H$43*'Input'!H267)</f>
        <v>0</v>
      </c>
      <c r="C531" s="34">
        <f>0.01*'Input'!F$60*(E$96*B379+F$96*'Input'!F267+G$96*'Input'!G267)+10*(B$96*'Input'!B267+C$96*'Input'!C267+D$96*'Input'!D267+H$96*'Input'!H267)</f>
        <v>0</v>
      </c>
      <c r="D531" s="34">
        <f>0.01*'Input'!F$60*(E$149*B379+F$149*'Input'!F267+G$149*'Input'!G267)+10*(B$149*'Input'!B267+C$149*'Input'!C267+D$149*'Input'!D267+H$149*'Input'!H267)</f>
        <v>0</v>
      </c>
      <c r="E531" s="34">
        <f>0.01*'Input'!F$60*(E$192*B379+F$192*'Input'!F267+G$192*'Input'!G267)+10*($B$192*'Input'!B267+$C$192*'Input'!C267+$D$192*'Input'!D267+H$192*'Input'!H267)</f>
        <v>0</v>
      </c>
      <c r="F531" s="17"/>
    </row>
    <row r="532" spans="1:6">
      <c r="A532" s="4" t="s">
        <v>299</v>
      </c>
      <c r="B532" s="34">
        <f>0.01*'Input'!F$60*(E$43*B380+F$43*'Input'!F268+G$43*'Input'!G268)+10*(B$43*'Input'!B268+C$43*'Input'!C268+D$43*'Input'!D268+H$43*'Input'!H268)</f>
        <v>0</v>
      </c>
      <c r="C532" s="34">
        <f>0.01*'Input'!F$60*(E$96*B380+F$96*'Input'!F268+G$96*'Input'!G268)+10*(B$96*'Input'!B268+C$96*'Input'!C268+D$96*'Input'!D268+H$96*'Input'!H268)</f>
        <v>0</v>
      </c>
      <c r="D532" s="34">
        <f>0.01*'Input'!F$60*(E$149*B380+F$149*'Input'!F268+G$149*'Input'!G268)+10*(B$149*'Input'!B268+C$149*'Input'!C268+D$149*'Input'!D268+H$149*'Input'!H268)</f>
        <v>0</v>
      </c>
      <c r="E532" s="34">
        <f>0.01*'Input'!F$60*(E$192*B380+F$192*'Input'!F268+G$192*'Input'!G268)+10*($B$192*'Input'!B268+$C$192*'Input'!C268+$D$192*'Input'!D268+H$192*'Input'!H268)</f>
        <v>0</v>
      </c>
      <c r="F532" s="17"/>
    </row>
    <row r="533" spans="1:6">
      <c r="A533" s="28" t="s">
        <v>300</v>
      </c>
      <c r="F533" s="17"/>
    </row>
    <row r="534" spans="1:6">
      <c r="A534" s="4" t="s">
        <v>198</v>
      </c>
      <c r="B534" s="34">
        <f>0.01*'Input'!F$60*(E$44*B382+F$44*'Input'!F270+G$44*'Input'!G270)+10*(B$44*'Input'!B270+C$44*'Input'!C270+D$44*'Input'!D270+H$44*'Input'!H270)</f>
        <v>0</v>
      </c>
      <c r="C534" s="34">
        <f>0.01*'Input'!F$60*(E$97*B382+F$97*'Input'!F270+G$97*'Input'!G270)+10*(B$97*'Input'!B270+C$97*'Input'!C270+D$97*'Input'!D270+H$97*'Input'!H270)</f>
        <v>0</v>
      </c>
      <c r="D534" s="34">
        <f>0.01*'Input'!F$60*(E$150*B382+F$150*'Input'!F270+G$150*'Input'!G270)+10*(B$150*'Input'!B270+C$150*'Input'!C270+D$150*'Input'!D270+H$150*'Input'!H270)</f>
        <v>0</v>
      </c>
      <c r="E534" s="34">
        <f>0.01*'Input'!F$60*(E$193*B382+F$193*'Input'!F270+G$193*'Input'!G270)+10*($B$193*'Input'!B270+$C$193*'Input'!C270+$D$193*'Input'!D270+H$193*'Input'!H270)</f>
        <v>0</v>
      </c>
      <c r="F534" s="17"/>
    </row>
    <row r="535" spans="1:6">
      <c r="A535" s="28" t="s">
        <v>301</v>
      </c>
      <c r="F535" s="17"/>
    </row>
    <row r="536" spans="1:6">
      <c r="A536" s="4" t="s">
        <v>199</v>
      </c>
      <c r="B536" s="34">
        <f>0.01*'Input'!F$60*(E$45*B384+F$45*'Input'!F272+G$45*'Input'!G272)+10*(B$45*'Input'!B272+C$45*'Input'!C272+D$45*'Input'!D272+H$45*'Input'!H272)</f>
        <v>0</v>
      </c>
      <c r="C536" s="34">
        <f>0.01*'Input'!F$60*(E$98*B384+F$98*'Input'!F272+G$98*'Input'!G272)+10*(B$98*'Input'!B272+C$98*'Input'!C272+D$98*'Input'!D272+H$98*'Input'!H272)</f>
        <v>0</v>
      </c>
      <c r="D536" s="34">
        <f>0.01*'Input'!F$60*(E$151*B384+F$151*'Input'!F272+G$151*'Input'!G272)+10*(B$151*'Input'!B272+C$151*'Input'!C272+D$151*'Input'!D272+H$151*'Input'!H272)</f>
        <v>0</v>
      </c>
      <c r="E536" s="34">
        <f>0.01*'Input'!F$60*(E$194*B384+F$194*'Input'!F272+G$194*'Input'!G272)+10*($B$194*'Input'!B272+$C$194*'Input'!C272+$D$194*'Input'!D272+H$194*'Input'!H272)</f>
        <v>0</v>
      </c>
      <c r="F536" s="17"/>
    </row>
    <row r="537" spans="1:6">
      <c r="A537" s="4" t="s">
        <v>302</v>
      </c>
      <c r="B537" s="34">
        <f>0.01*'Input'!F$60*(E$45*B385+F$45*'Input'!F273+G$45*'Input'!G273)+10*(B$45*'Input'!B273+C$45*'Input'!C273+D$45*'Input'!D273+H$45*'Input'!H273)</f>
        <v>0</v>
      </c>
      <c r="C537" s="34">
        <f>0.01*'Input'!F$60*(E$98*B385+F$98*'Input'!F273+G$98*'Input'!G273)+10*(B$98*'Input'!B273+C$98*'Input'!C273+D$98*'Input'!D273+H$98*'Input'!H273)</f>
        <v>0</v>
      </c>
      <c r="D537" s="34">
        <f>0.01*'Input'!F$60*(E$151*B385+F$151*'Input'!F273+G$151*'Input'!G273)+10*(B$151*'Input'!B273+C$151*'Input'!C273+D$151*'Input'!D273+H$151*'Input'!H273)</f>
        <v>0</v>
      </c>
      <c r="E537" s="34">
        <f>0.01*'Input'!F$60*(E$194*B385+F$194*'Input'!F273+G$194*'Input'!G273)+10*($B$194*'Input'!B273+$C$194*'Input'!C273+$D$194*'Input'!D273+H$194*'Input'!H273)</f>
        <v>0</v>
      </c>
      <c r="F537" s="17"/>
    </row>
    <row r="538" spans="1:6">
      <c r="A538" s="4" t="s">
        <v>303</v>
      </c>
      <c r="B538" s="34">
        <f>0.01*'Input'!F$60*(E$45*B386+F$45*'Input'!F274+G$45*'Input'!G274)+10*(B$45*'Input'!B274+C$45*'Input'!C274+D$45*'Input'!D274+H$45*'Input'!H274)</f>
        <v>0</v>
      </c>
      <c r="C538" s="34">
        <f>0.01*'Input'!F$60*(E$98*B386+F$98*'Input'!F274+G$98*'Input'!G274)+10*(B$98*'Input'!B274+C$98*'Input'!C274+D$98*'Input'!D274+H$98*'Input'!H274)</f>
        <v>0</v>
      </c>
      <c r="D538" s="34">
        <f>0.01*'Input'!F$60*(E$151*B386+F$151*'Input'!F274+G$151*'Input'!G274)+10*(B$151*'Input'!B274+C$151*'Input'!C274+D$151*'Input'!D274+H$151*'Input'!H274)</f>
        <v>0</v>
      </c>
      <c r="E538" s="34">
        <f>0.01*'Input'!F$60*(E$194*B386+F$194*'Input'!F274+G$194*'Input'!G274)+10*($B$194*'Input'!B274+$C$194*'Input'!C274+$D$194*'Input'!D274+H$194*'Input'!H274)</f>
        <v>0</v>
      </c>
      <c r="F538" s="17"/>
    </row>
    <row r="539" spans="1:6">
      <c r="A539" s="28" t="s">
        <v>304</v>
      </c>
      <c r="F539" s="17"/>
    </row>
    <row r="540" spans="1:6">
      <c r="A540" s="4" t="s">
        <v>200</v>
      </c>
      <c r="B540" s="34">
        <f>0.01*'Input'!F$60*(E$46*B388+F$46*'Input'!F276+G$46*'Input'!G276)+10*(B$46*'Input'!B276+C$46*'Input'!C276+D$46*'Input'!D276+H$46*'Input'!H276)</f>
        <v>0</v>
      </c>
      <c r="C540" s="34">
        <f>0.01*'Input'!F$60*(E$99*B388+F$99*'Input'!F276+G$99*'Input'!G276)+10*(B$99*'Input'!B276+C$99*'Input'!C276+D$99*'Input'!D276+H$99*'Input'!H276)</f>
        <v>0</v>
      </c>
      <c r="D540" s="34">
        <f>0.01*'Input'!F$60*(E$152*B388+F$152*'Input'!F276+G$152*'Input'!G276)+10*(B$152*'Input'!B276+C$152*'Input'!C276+D$152*'Input'!D276+H$152*'Input'!H276)</f>
        <v>0</v>
      </c>
      <c r="E540" s="34">
        <f>0.01*'Input'!F$60*(E$195*B388+F$195*'Input'!F276+G$195*'Input'!G276)+10*($B$195*'Input'!B276+$C$195*'Input'!C276+$D$195*'Input'!D276+H$195*'Input'!H276)</f>
        <v>0</v>
      </c>
      <c r="F540" s="17"/>
    </row>
    <row r="541" spans="1:6">
      <c r="A541" s="28" t="s">
        <v>305</v>
      </c>
      <c r="F541" s="17"/>
    </row>
    <row r="542" spans="1:6">
      <c r="A542" s="4" t="s">
        <v>201</v>
      </c>
      <c r="B542" s="34">
        <f>0.01*'Input'!F$60*(E$47*B390+F$47*'Input'!F278+G$47*'Input'!G278)+10*(B$47*'Input'!B278+C$47*'Input'!C278+D$47*'Input'!D278+H$47*'Input'!H278)</f>
        <v>0</v>
      </c>
      <c r="C542" s="34">
        <f>0.01*'Input'!F$60*(E$100*B390+F$100*'Input'!F278+G$100*'Input'!G278)+10*(B$100*'Input'!B278+C$100*'Input'!C278+D$100*'Input'!D278+H$100*'Input'!H278)</f>
        <v>0</v>
      </c>
      <c r="D542" s="34">
        <f>0.01*'Input'!F$60*(E$153*B390+F$153*'Input'!F278+G$153*'Input'!G278)+10*(B$153*'Input'!B278+C$153*'Input'!C278+D$153*'Input'!D278+H$153*'Input'!H278)</f>
        <v>0</v>
      </c>
      <c r="E542" s="34">
        <f>0.01*'Input'!F$60*(E$196*B390+F$196*'Input'!F278+G$196*'Input'!G278)+10*($B$196*'Input'!B278+$C$196*'Input'!C278+$D$196*'Input'!D278+H$196*'Input'!H278)</f>
        <v>0</v>
      </c>
      <c r="F542" s="17"/>
    </row>
    <row r="543" spans="1:6">
      <c r="A543" s="4" t="s">
        <v>306</v>
      </c>
      <c r="B543" s="34">
        <f>0.01*'Input'!F$60*(E$47*B391+F$47*'Input'!F279+G$47*'Input'!G279)+10*(B$47*'Input'!B279+C$47*'Input'!C279+D$47*'Input'!D279+H$47*'Input'!H279)</f>
        <v>0</v>
      </c>
      <c r="C543" s="34">
        <f>0.01*'Input'!F$60*(E$100*B391+F$100*'Input'!F279+G$100*'Input'!G279)+10*(B$100*'Input'!B279+C$100*'Input'!C279+D$100*'Input'!D279+H$100*'Input'!H279)</f>
        <v>0</v>
      </c>
      <c r="D543" s="34">
        <f>0.01*'Input'!F$60*(E$153*B391+F$153*'Input'!F279+G$153*'Input'!G279)+10*(B$153*'Input'!B279+C$153*'Input'!C279+D$153*'Input'!D279+H$153*'Input'!H279)</f>
        <v>0</v>
      </c>
      <c r="E543" s="34">
        <f>0.01*'Input'!F$60*(E$196*B391+F$196*'Input'!F279+G$196*'Input'!G279)+10*($B$196*'Input'!B279+$C$196*'Input'!C279+$D$196*'Input'!D279+H$196*'Input'!H279)</f>
        <v>0</v>
      </c>
      <c r="F543" s="17"/>
    </row>
    <row r="544" spans="1:6">
      <c r="A544" s="28" t="s">
        <v>307</v>
      </c>
      <c r="F544" s="17"/>
    </row>
    <row r="545" spans="1:6">
      <c r="A545" s="4" t="s">
        <v>202</v>
      </c>
      <c r="B545" s="34">
        <f>0.01*'Input'!F$60*(E$48*B393+F$48*'Input'!F281+G$48*'Input'!G281)+10*(B$48*'Input'!B281+C$48*'Input'!C281+D$48*'Input'!D281+H$48*'Input'!H281)</f>
        <v>0</v>
      </c>
      <c r="C545" s="34">
        <f>0.01*'Input'!F$60*(E$101*B393+F$101*'Input'!F281+G$101*'Input'!G281)+10*(B$101*'Input'!B281+C$101*'Input'!C281+D$101*'Input'!D281+H$101*'Input'!H281)</f>
        <v>0</v>
      </c>
      <c r="D545" s="34">
        <f>0.01*'Input'!F$60*(E$154*B393+F$154*'Input'!F281+G$154*'Input'!G281)+10*(B$154*'Input'!B281+C$154*'Input'!C281+D$154*'Input'!D281+H$154*'Input'!H281)</f>
        <v>0</v>
      </c>
      <c r="E545" s="34">
        <f>0.01*'Input'!F$60*(E$197*B393+F$197*'Input'!F281+G$197*'Input'!G281)+10*($B$197*'Input'!B281+$C$197*'Input'!C281+$D$197*'Input'!D281+H$197*'Input'!H281)</f>
        <v>0</v>
      </c>
      <c r="F545" s="17"/>
    </row>
    <row r="546" spans="1:6">
      <c r="A546" s="28" t="s">
        <v>308</v>
      </c>
      <c r="F546" s="17"/>
    </row>
    <row r="547" spans="1:6">
      <c r="A547" s="4" t="s">
        <v>203</v>
      </c>
      <c r="B547" s="34">
        <f>0.01*'Input'!F$60*(E$49*B395+F$49*'Input'!F283+G$49*'Input'!G283)+10*(B$49*'Input'!B283+C$49*'Input'!C283+D$49*'Input'!D283+H$49*'Input'!H283)</f>
        <v>0</v>
      </c>
      <c r="C547" s="34">
        <f>0.01*'Input'!F$60*(E$102*B395+F$102*'Input'!F283+G$102*'Input'!G283)+10*(B$102*'Input'!B283+C$102*'Input'!C283+D$102*'Input'!D283+H$102*'Input'!H283)</f>
        <v>0</v>
      </c>
      <c r="D547" s="34">
        <f>0.01*'Input'!F$60*(E$155*B395+F$155*'Input'!F283+G$155*'Input'!G283)+10*(B$155*'Input'!B283+C$155*'Input'!C283+D$155*'Input'!D283+H$155*'Input'!H283)</f>
        <v>0</v>
      </c>
      <c r="E547" s="34">
        <f>0.01*'Input'!F$60*(E$198*B395+F$198*'Input'!F283+G$198*'Input'!G283)+10*($B$198*'Input'!B283+$C$198*'Input'!C283+$D$198*'Input'!D283+H$198*'Input'!H283)</f>
        <v>0</v>
      </c>
      <c r="F547" s="17"/>
    </row>
    <row r="548" spans="1:6">
      <c r="A548" s="4" t="s">
        <v>309</v>
      </c>
      <c r="B548" s="34">
        <f>0.01*'Input'!F$60*(E$49*B396+F$49*'Input'!F284+G$49*'Input'!G284)+10*(B$49*'Input'!B284+C$49*'Input'!C284+D$49*'Input'!D284+H$49*'Input'!H284)</f>
        <v>0</v>
      </c>
      <c r="C548" s="34">
        <f>0.01*'Input'!F$60*(E$102*B396+F$102*'Input'!F284+G$102*'Input'!G284)+10*(B$102*'Input'!B284+C$102*'Input'!C284+D$102*'Input'!D284+H$102*'Input'!H284)</f>
        <v>0</v>
      </c>
      <c r="D548" s="34">
        <f>0.01*'Input'!F$60*(E$155*B396+F$155*'Input'!F284+G$155*'Input'!G284)+10*(B$155*'Input'!B284+C$155*'Input'!C284+D$155*'Input'!D284+H$155*'Input'!H284)</f>
        <v>0</v>
      </c>
      <c r="E548" s="34">
        <f>0.01*'Input'!F$60*(E$198*B396+F$198*'Input'!F284+G$198*'Input'!G284)+10*($B$198*'Input'!B284+$C$198*'Input'!C284+$D$198*'Input'!D284+H$198*'Input'!H284)</f>
        <v>0</v>
      </c>
      <c r="F548" s="17"/>
    </row>
    <row r="549" spans="1:6">
      <c r="A549" s="28" t="s">
        <v>310</v>
      </c>
      <c r="F549" s="17"/>
    </row>
    <row r="550" spans="1:6">
      <c r="A550" s="4" t="s">
        <v>204</v>
      </c>
      <c r="B550" s="34">
        <f>0.01*'Input'!F$60*(E$50*B398+F$50*'Input'!F286+G$50*'Input'!G286)+10*(B$50*'Input'!B286+C$50*'Input'!C286+D$50*'Input'!D286+H$50*'Input'!H286)</f>
        <v>0</v>
      </c>
      <c r="C550" s="34">
        <f>0.01*'Input'!F$60*(E$103*B398+F$103*'Input'!F286+G$103*'Input'!G286)+10*(B$103*'Input'!B286+C$103*'Input'!C286+D$103*'Input'!D286+H$103*'Input'!H286)</f>
        <v>0</v>
      </c>
      <c r="D550" s="34">
        <f>0.01*'Input'!F$60*(E$156*B398+F$156*'Input'!F286+G$156*'Input'!G286)+10*(B$156*'Input'!B286+C$156*'Input'!C286+D$156*'Input'!D286+H$156*'Input'!H286)</f>
        <v>0</v>
      </c>
      <c r="E550" s="34">
        <f>0.01*'Input'!F$60*(E$199*B398+F$199*'Input'!F286+G$199*'Input'!G286)+10*($B$199*'Input'!B286+$C$199*'Input'!C286+$D$199*'Input'!D286+H$199*'Input'!H286)</f>
        <v>0</v>
      </c>
      <c r="F550" s="17"/>
    </row>
    <row r="551" spans="1:6">
      <c r="A551" s="28" t="s">
        <v>311</v>
      </c>
      <c r="F551" s="17"/>
    </row>
    <row r="552" spans="1:6">
      <c r="A552" s="4" t="s">
        <v>212</v>
      </c>
      <c r="B552" s="34">
        <f>0.01*'Input'!F$60*(E$51*B400+F$51*'Input'!F288+G$51*'Input'!G288)+10*(B$51*'Input'!B288+C$51*'Input'!C288+D$51*'Input'!D288+H$51*'Input'!H288)</f>
        <v>0</v>
      </c>
      <c r="C552" s="34">
        <f>0.01*'Input'!F$60*(E$104*B400+F$104*'Input'!F288+G$104*'Input'!G288)+10*(B$104*'Input'!B288+C$104*'Input'!C288+D$104*'Input'!D288+H$104*'Input'!H288)</f>
        <v>0</v>
      </c>
      <c r="D552" s="34">
        <f>0.01*'Input'!F$60*(E$157*B400+F$157*'Input'!F288+G$157*'Input'!G288)+10*(B$157*'Input'!B288+C$157*'Input'!C288+D$157*'Input'!D288+H$157*'Input'!H288)</f>
        <v>0</v>
      </c>
      <c r="E552" s="34">
        <f>0.01*'Input'!F$60*(E$200*B400+F$200*'Input'!F288+G$200*'Input'!G288)+10*($B$200*'Input'!B288+$C$200*'Input'!C288+$D$200*'Input'!D288+H$200*'Input'!H288)</f>
        <v>0</v>
      </c>
      <c r="F552" s="17"/>
    </row>
    <row r="553" spans="1:6">
      <c r="A553" s="4" t="s">
        <v>312</v>
      </c>
      <c r="B553" s="34">
        <f>0.01*'Input'!F$60*(E$51*B401+F$51*'Input'!F289+G$51*'Input'!G289)+10*(B$51*'Input'!B289+C$51*'Input'!C289+D$51*'Input'!D289+H$51*'Input'!H289)</f>
        <v>0</v>
      </c>
      <c r="C553" s="34">
        <f>0.01*'Input'!F$60*(E$104*B401+F$104*'Input'!F289+G$104*'Input'!G289)+10*(B$104*'Input'!B289+C$104*'Input'!C289+D$104*'Input'!D289+H$104*'Input'!H289)</f>
        <v>0</v>
      </c>
      <c r="D553" s="34">
        <f>0.01*'Input'!F$60*(E$157*B401+F$157*'Input'!F289+G$157*'Input'!G289)+10*(B$157*'Input'!B289+C$157*'Input'!C289+D$157*'Input'!D289+H$157*'Input'!H289)</f>
        <v>0</v>
      </c>
      <c r="E553" s="34">
        <f>0.01*'Input'!F$60*(E$200*B401+F$200*'Input'!F289+G$200*'Input'!G289)+10*($B$200*'Input'!B289+$C$200*'Input'!C289+$D$200*'Input'!D289+H$200*'Input'!H289)</f>
        <v>0</v>
      </c>
      <c r="F553" s="17"/>
    </row>
    <row r="554" spans="1:6">
      <c r="A554" s="28" t="s">
        <v>313</v>
      </c>
      <c r="F554" s="17"/>
    </row>
    <row r="555" spans="1:6">
      <c r="A555" s="4" t="s">
        <v>213</v>
      </c>
      <c r="B555" s="34">
        <f>0.01*'Input'!F$60*(E$52*B403+F$52*'Input'!F291+G$52*'Input'!G291)+10*(B$52*'Input'!B291+C$52*'Input'!C291+D$52*'Input'!D291+H$52*'Input'!H291)</f>
        <v>0</v>
      </c>
      <c r="C555" s="34">
        <f>0.01*'Input'!F$60*(E$105*B403+F$105*'Input'!F291+G$105*'Input'!G291)+10*(B$105*'Input'!B291+C$105*'Input'!C291+D$105*'Input'!D291+H$105*'Input'!H291)</f>
        <v>0</v>
      </c>
      <c r="D555" s="34">
        <f>0.01*'Input'!F$60*(E$158*B403+F$158*'Input'!F291+G$158*'Input'!G291)+10*(B$158*'Input'!B291+C$158*'Input'!C291+D$158*'Input'!D291+H$158*'Input'!H291)</f>
        <v>0</v>
      </c>
      <c r="E555" s="34">
        <f>0.01*'Input'!F$60*(E$201*B403+F$201*'Input'!F291+G$201*'Input'!G291)+10*($B$201*'Input'!B291+$C$201*'Input'!C291+$D$201*'Input'!D291+H$201*'Input'!H291)</f>
        <v>0</v>
      </c>
      <c r="F555" s="17"/>
    </row>
    <row r="556" spans="1:6">
      <c r="A556" s="28" t="s">
        <v>314</v>
      </c>
      <c r="F556" s="17"/>
    </row>
    <row r="557" spans="1:6">
      <c r="A557" s="4" t="s">
        <v>214</v>
      </c>
      <c r="B557" s="34">
        <f>0.01*'Input'!F$60*(E$53*B405+F$53*'Input'!F293+G$53*'Input'!G293)+10*(B$53*'Input'!B293+C$53*'Input'!C293+D$53*'Input'!D293+H$53*'Input'!H293)</f>
        <v>0</v>
      </c>
      <c r="C557" s="34">
        <f>0.01*'Input'!F$60*(E$106*B405+F$106*'Input'!F293+G$106*'Input'!G293)+10*(B$106*'Input'!B293+C$106*'Input'!C293+D$106*'Input'!D293+H$106*'Input'!H293)</f>
        <v>0</v>
      </c>
      <c r="D557" s="34">
        <f>0.01*'Input'!F$60*(E$159*B405+F$159*'Input'!F293+G$159*'Input'!G293)+10*(B$159*'Input'!B293+C$159*'Input'!C293+D$159*'Input'!D293+H$159*'Input'!H293)</f>
        <v>0</v>
      </c>
      <c r="E557" s="34">
        <f>0.01*'Input'!F$60*(E$202*B405+F$202*'Input'!F293+G$202*'Input'!G293)+10*($B$202*'Input'!B293+$C$202*'Input'!C293+$D$202*'Input'!D293+H$202*'Input'!H293)</f>
        <v>0</v>
      </c>
      <c r="F557" s="17"/>
    </row>
    <row r="558" spans="1:6">
      <c r="A558" s="4" t="s">
        <v>315</v>
      </c>
      <c r="B558" s="34">
        <f>0.01*'Input'!F$60*(E$53*B406+F$53*'Input'!F294+G$53*'Input'!G294)+10*(B$53*'Input'!B294+C$53*'Input'!C294+D$53*'Input'!D294+H$53*'Input'!H294)</f>
        <v>0</v>
      </c>
      <c r="C558" s="34">
        <f>0.01*'Input'!F$60*(E$106*B406+F$106*'Input'!F294+G$106*'Input'!G294)+10*(B$106*'Input'!B294+C$106*'Input'!C294+D$106*'Input'!D294+H$106*'Input'!H294)</f>
        <v>0</v>
      </c>
      <c r="D558" s="34">
        <f>0.01*'Input'!F$60*(E$159*B406+F$159*'Input'!F294+G$159*'Input'!G294)+10*(B$159*'Input'!B294+C$159*'Input'!C294+D$159*'Input'!D294+H$159*'Input'!H294)</f>
        <v>0</v>
      </c>
      <c r="E558" s="34">
        <f>0.01*'Input'!F$60*(E$202*B406+F$202*'Input'!F294+G$202*'Input'!G294)+10*($B$202*'Input'!B294+$C$202*'Input'!C294+$D$202*'Input'!D294+H$202*'Input'!H294)</f>
        <v>0</v>
      </c>
      <c r="F558" s="17"/>
    </row>
    <row r="559" spans="1:6">
      <c r="A559" s="28" t="s">
        <v>316</v>
      </c>
      <c r="F559" s="17"/>
    </row>
    <row r="560" spans="1:6">
      <c r="A560" s="4" t="s">
        <v>215</v>
      </c>
      <c r="B560" s="34">
        <f>0.01*'Input'!F$60*(E$54*B408+F$54*'Input'!F296+G$54*'Input'!G296)+10*(B$54*'Input'!B296+C$54*'Input'!C296+D$54*'Input'!D296+H$54*'Input'!H296)</f>
        <v>0</v>
      </c>
      <c r="C560" s="34">
        <f>0.01*'Input'!F$60*(E$107*B408+F$107*'Input'!F296+G$107*'Input'!G296)+10*(B$107*'Input'!B296+C$107*'Input'!C296+D$107*'Input'!D296+H$107*'Input'!H296)</f>
        <v>0</v>
      </c>
      <c r="D560" s="34">
        <f>0.01*'Input'!F$60*(E$160*B408+F$160*'Input'!F296+G$160*'Input'!G296)+10*(B$160*'Input'!B296+C$160*'Input'!C296+D$160*'Input'!D296+H$160*'Input'!H296)</f>
        <v>0</v>
      </c>
      <c r="E560" s="34">
        <f>0.01*'Input'!F$60*(E$203*B408+F$203*'Input'!F296+G$203*'Input'!G296)+10*($B$203*'Input'!B296+$C$203*'Input'!C296+$D$203*'Input'!D296+H$203*'Input'!H296)</f>
        <v>0</v>
      </c>
      <c r="F560" s="17"/>
    </row>
    <row r="562" spans="1:7" ht="21" customHeight="1">
      <c r="A562" s="1" t="s">
        <v>1960</v>
      </c>
    </row>
    <row r="563" spans="1:7">
      <c r="A563" s="3" t="s">
        <v>546</v>
      </c>
    </row>
    <row r="564" spans="1:7">
      <c r="A564" s="31" t="s">
        <v>1026</v>
      </c>
    </row>
    <row r="565" spans="1:7">
      <c r="A565" s="3" t="s">
        <v>621</v>
      </c>
    </row>
    <row r="567" spans="1:7">
      <c r="B567" s="15" t="s">
        <v>767</v>
      </c>
      <c r="C567" s="15" t="s">
        <v>768</v>
      </c>
      <c r="D567" s="15" t="s">
        <v>769</v>
      </c>
      <c r="E567" s="15" t="s">
        <v>770</v>
      </c>
      <c r="F567" s="15" t="s">
        <v>771</v>
      </c>
    </row>
    <row r="568" spans="1:7">
      <c r="A568" s="28" t="s">
        <v>185</v>
      </c>
      <c r="G568" s="17"/>
    </row>
    <row r="569" spans="1:7">
      <c r="A569" s="4" t="s">
        <v>185</v>
      </c>
      <c r="B569" s="32">
        <f>'Loads'!B$84</f>
        <v>0</v>
      </c>
      <c r="C569" s="32">
        <f>'Loads'!C$84</f>
        <v>0</v>
      </c>
      <c r="D569" s="32">
        <f>'Loads'!D$84</f>
        <v>0</v>
      </c>
      <c r="E569" s="32">
        <f>'Loads'!E$84</f>
        <v>0</v>
      </c>
      <c r="F569" s="32">
        <f>'Loads'!F$84</f>
        <v>0</v>
      </c>
      <c r="G569" s="17"/>
    </row>
    <row r="570" spans="1:7">
      <c r="A570" s="4" t="s">
        <v>242</v>
      </c>
      <c r="B570" s="32">
        <f>'Loads'!B$85</f>
        <v>0</v>
      </c>
      <c r="C570" s="32">
        <f>'Loads'!C$85</f>
        <v>0</v>
      </c>
      <c r="D570" s="32">
        <f>'Loads'!D$85</f>
        <v>0</v>
      </c>
      <c r="E570" s="32">
        <f>'Loads'!E$85</f>
        <v>0</v>
      </c>
      <c r="F570" s="32">
        <f>'Loads'!F$85</f>
        <v>0</v>
      </c>
      <c r="G570" s="17"/>
    </row>
    <row r="571" spans="1:7">
      <c r="A571" s="4" t="s">
        <v>243</v>
      </c>
      <c r="B571" s="32">
        <f>'Loads'!B$86</f>
        <v>0</v>
      </c>
      <c r="C571" s="32">
        <f>'Loads'!C$86</f>
        <v>0</v>
      </c>
      <c r="D571" s="32">
        <f>'Loads'!D$86</f>
        <v>0</v>
      </c>
      <c r="E571" s="32">
        <f>'Loads'!E$86</f>
        <v>0</v>
      </c>
      <c r="F571" s="32">
        <f>'Loads'!F$86</f>
        <v>0</v>
      </c>
      <c r="G571" s="17"/>
    </row>
    <row r="572" spans="1:7">
      <c r="A572" s="28" t="s">
        <v>1961</v>
      </c>
      <c r="G572" s="17"/>
    </row>
    <row r="573" spans="1:7">
      <c r="A573" s="4" t="s">
        <v>186</v>
      </c>
      <c r="B573" s="32">
        <f>'Loads'!B$88</f>
        <v>0</v>
      </c>
      <c r="C573" s="32">
        <f>'Loads'!C$88</f>
        <v>0</v>
      </c>
      <c r="D573" s="32">
        <f>'Loads'!D$88</f>
        <v>0</v>
      </c>
      <c r="E573" s="32">
        <f>'Loads'!E$88</f>
        <v>0</v>
      </c>
      <c r="F573" s="32">
        <f>'Loads'!F$88</f>
        <v>0</v>
      </c>
      <c r="G573" s="17"/>
    </row>
    <row r="574" spans="1:7">
      <c r="A574" s="4" t="s">
        <v>245</v>
      </c>
      <c r="B574" s="32">
        <f>'Loads'!B$89</f>
        <v>0</v>
      </c>
      <c r="C574" s="32">
        <f>'Loads'!C$89</f>
        <v>0</v>
      </c>
      <c r="D574" s="32">
        <f>'Loads'!D$89</f>
        <v>0</v>
      </c>
      <c r="E574" s="32">
        <f>'Loads'!E$89</f>
        <v>0</v>
      </c>
      <c r="F574" s="32">
        <f>'Loads'!F$89</f>
        <v>0</v>
      </c>
      <c r="G574" s="17"/>
    </row>
    <row r="575" spans="1:7">
      <c r="A575" s="4" t="s">
        <v>246</v>
      </c>
      <c r="B575" s="32">
        <f>'Loads'!B$90</f>
        <v>0</v>
      </c>
      <c r="C575" s="32">
        <f>'Loads'!C$90</f>
        <v>0</v>
      </c>
      <c r="D575" s="32">
        <f>'Loads'!D$90</f>
        <v>0</v>
      </c>
      <c r="E575" s="32">
        <f>'Loads'!E$90</f>
        <v>0</v>
      </c>
      <c r="F575" s="32">
        <f>'Loads'!F$90</f>
        <v>0</v>
      </c>
      <c r="G575" s="17"/>
    </row>
    <row r="576" spans="1:7">
      <c r="A576" s="4" t="s">
        <v>223</v>
      </c>
      <c r="B576" s="32">
        <f>'Loads'!B$92</f>
        <v>0</v>
      </c>
      <c r="C576" s="32">
        <f>'Loads'!C$92</f>
        <v>0</v>
      </c>
      <c r="D576" s="32">
        <f>'Loads'!D$92</f>
        <v>0</v>
      </c>
      <c r="E576" s="32">
        <f>'Loads'!E$92</f>
        <v>0</v>
      </c>
      <c r="F576" s="32">
        <f>'Loads'!F$92</f>
        <v>0</v>
      </c>
      <c r="G576" s="17"/>
    </row>
    <row r="577" spans="1:7">
      <c r="A577" s="4" t="s">
        <v>248</v>
      </c>
      <c r="B577" s="32">
        <f>'Loads'!B$93</f>
        <v>0</v>
      </c>
      <c r="C577" s="32">
        <f>'Loads'!C$93</f>
        <v>0</v>
      </c>
      <c r="D577" s="32">
        <f>'Loads'!D$93</f>
        <v>0</v>
      </c>
      <c r="E577" s="32">
        <f>'Loads'!E$93</f>
        <v>0</v>
      </c>
      <c r="F577" s="32">
        <f>'Loads'!F$93</f>
        <v>0</v>
      </c>
      <c r="G577" s="17"/>
    </row>
    <row r="578" spans="1:7">
      <c r="A578" s="4" t="s">
        <v>249</v>
      </c>
      <c r="B578" s="32">
        <f>'Loads'!B$94</f>
        <v>0</v>
      </c>
      <c r="C578" s="32">
        <f>'Loads'!C$94</f>
        <v>0</v>
      </c>
      <c r="D578" s="32">
        <f>'Loads'!D$94</f>
        <v>0</v>
      </c>
      <c r="E578" s="32">
        <f>'Loads'!E$94</f>
        <v>0</v>
      </c>
      <c r="F578" s="32">
        <f>'Loads'!F$94</f>
        <v>0</v>
      </c>
      <c r="G578" s="17"/>
    </row>
    <row r="579" spans="1:7">
      <c r="A579" s="28" t="s">
        <v>187</v>
      </c>
      <c r="G579" s="17"/>
    </row>
    <row r="580" spans="1:7">
      <c r="A580" s="4" t="s">
        <v>187</v>
      </c>
      <c r="B580" s="32">
        <f>'Loads'!B$96</f>
        <v>0</v>
      </c>
      <c r="C580" s="32">
        <f>'Loads'!C$96</f>
        <v>0</v>
      </c>
      <c r="D580" s="32">
        <f>'Loads'!D$96</f>
        <v>0</v>
      </c>
      <c r="E580" s="32">
        <f>'Loads'!E$96</f>
        <v>0</v>
      </c>
      <c r="F580" s="32">
        <f>'Loads'!F$96</f>
        <v>0</v>
      </c>
      <c r="G580" s="17"/>
    </row>
    <row r="581" spans="1:7">
      <c r="A581" s="4" t="s">
        <v>251</v>
      </c>
      <c r="B581" s="32">
        <f>'Loads'!B$97</f>
        <v>0</v>
      </c>
      <c r="C581" s="32">
        <f>'Loads'!C$97</f>
        <v>0</v>
      </c>
      <c r="D581" s="32">
        <f>'Loads'!D$97</f>
        <v>0</v>
      </c>
      <c r="E581" s="32">
        <f>'Loads'!E$97</f>
        <v>0</v>
      </c>
      <c r="F581" s="32">
        <f>'Loads'!F$97</f>
        <v>0</v>
      </c>
      <c r="G581" s="17"/>
    </row>
    <row r="582" spans="1:7">
      <c r="A582" s="4" t="s">
        <v>252</v>
      </c>
      <c r="B582" s="32">
        <f>'Loads'!B$98</f>
        <v>0</v>
      </c>
      <c r="C582" s="32">
        <f>'Loads'!C$98</f>
        <v>0</v>
      </c>
      <c r="D582" s="32">
        <f>'Loads'!D$98</f>
        <v>0</v>
      </c>
      <c r="E582" s="32">
        <f>'Loads'!E$98</f>
        <v>0</v>
      </c>
      <c r="F582" s="32">
        <f>'Loads'!F$98</f>
        <v>0</v>
      </c>
      <c r="G582" s="17"/>
    </row>
    <row r="583" spans="1:7">
      <c r="A583" s="28" t="s">
        <v>1962</v>
      </c>
      <c r="G583" s="17"/>
    </row>
    <row r="584" spans="1:7">
      <c r="A584" s="4" t="s">
        <v>188</v>
      </c>
      <c r="B584" s="32">
        <f>'Loads'!B$100</f>
        <v>0</v>
      </c>
      <c r="C584" s="32">
        <f>'Loads'!C$100</f>
        <v>0</v>
      </c>
      <c r="D584" s="32">
        <f>'Loads'!D$100</f>
        <v>0</v>
      </c>
      <c r="E584" s="32">
        <f>'Loads'!E$100</f>
        <v>0</v>
      </c>
      <c r="F584" s="32">
        <f>'Loads'!F$100</f>
        <v>0</v>
      </c>
      <c r="G584" s="17"/>
    </row>
    <row r="585" spans="1:7">
      <c r="A585" s="4" t="s">
        <v>254</v>
      </c>
      <c r="B585" s="32">
        <f>'Loads'!B$101</f>
        <v>0</v>
      </c>
      <c r="C585" s="32">
        <f>'Loads'!C$101</f>
        <v>0</v>
      </c>
      <c r="D585" s="32">
        <f>'Loads'!D$101</f>
        <v>0</v>
      </c>
      <c r="E585" s="32">
        <f>'Loads'!E$101</f>
        <v>0</v>
      </c>
      <c r="F585" s="32">
        <f>'Loads'!F$101</f>
        <v>0</v>
      </c>
      <c r="G585" s="17"/>
    </row>
    <row r="586" spans="1:7">
      <c r="A586" s="4" t="s">
        <v>255</v>
      </c>
      <c r="B586" s="32">
        <f>'Loads'!B$102</f>
        <v>0</v>
      </c>
      <c r="C586" s="32">
        <f>'Loads'!C$102</f>
        <v>0</v>
      </c>
      <c r="D586" s="32">
        <f>'Loads'!D$102</f>
        <v>0</v>
      </c>
      <c r="E586" s="32">
        <f>'Loads'!E$102</f>
        <v>0</v>
      </c>
      <c r="F586" s="32">
        <f>'Loads'!F$102</f>
        <v>0</v>
      </c>
      <c r="G586" s="17"/>
    </row>
    <row r="587" spans="1:7">
      <c r="A587" s="4" t="s">
        <v>224</v>
      </c>
      <c r="B587" s="32">
        <f>'Loads'!B$104</f>
        <v>0</v>
      </c>
      <c r="C587" s="32">
        <f>'Loads'!C$104</f>
        <v>0</v>
      </c>
      <c r="D587" s="32">
        <f>'Loads'!D$104</f>
        <v>0</v>
      </c>
      <c r="E587" s="32">
        <f>'Loads'!E$104</f>
        <v>0</v>
      </c>
      <c r="F587" s="32">
        <f>'Loads'!F$104</f>
        <v>0</v>
      </c>
      <c r="G587" s="17"/>
    </row>
    <row r="588" spans="1:7">
      <c r="A588" s="4" t="s">
        <v>257</v>
      </c>
      <c r="B588" s="32">
        <f>'Loads'!B$105</f>
        <v>0</v>
      </c>
      <c r="C588" s="32">
        <f>'Loads'!C$105</f>
        <v>0</v>
      </c>
      <c r="D588" s="32">
        <f>'Loads'!D$105</f>
        <v>0</v>
      </c>
      <c r="E588" s="32">
        <f>'Loads'!E$105</f>
        <v>0</v>
      </c>
      <c r="F588" s="32">
        <f>'Loads'!F$105</f>
        <v>0</v>
      </c>
      <c r="G588" s="17"/>
    </row>
    <row r="589" spans="1:7">
      <c r="A589" s="4" t="s">
        <v>258</v>
      </c>
      <c r="B589" s="32">
        <f>'Loads'!B$106</f>
        <v>0</v>
      </c>
      <c r="C589" s="32">
        <f>'Loads'!C$106</f>
        <v>0</v>
      </c>
      <c r="D589" s="32">
        <f>'Loads'!D$106</f>
        <v>0</v>
      </c>
      <c r="E589" s="32">
        <f>'Loads'!E$106</f>
        <v>0</v>
      </c>
      <c r="F589" s="32">
        <f>'Loads'!F$106</f>
        <v>0</v>
      </c>
      <c r="G589" s="17"/>
    </row>
    <row r="590" spans="1:7">
      <c r="A590" s="28" t="s">
        <v>189</v>
      </c>
      <c r="G590" s="17"/>
    </row>
    <row r="591" spans="1:7">
      <c r="A591" s="4" t="s">
        <v>189</v>
      </c>
      <c r="B591" s="32">
        <f>'Loads'!B$108</f>
        <v>0</v>
      </c>
      <c r="C591" s="32">
        <f>'Loads'!C$108</f>
        <v>0</v>
      </c>
      <c r="D591" s="32">
        <f>'Loads'!D$108</f>
        <v>0</v>
      </c>
      <c r="E591" s="32">
        <f>'Loads'!E$108</f>
        <v>0</v>
      </c>
      <c r="F591" s="32">
        <f>'Loads'!F$108</f>
        <v>0</v>
      </c>
      <c r="G591" s="17"/>
    </row>
    <row r="592" spans="1:7">
      <c r="A592" s="4" t="s">
        <v>260</v>
      </c>
      <c r="B592" s="32">
        <f>'Loads'!B$109</f>
        <v>0</v>
      </c>
      <c r="C592" s="32">
        <f>'Loads'!C$109</f>
        <v>0</v>
      </c>
      <c r="D592" s="32">
        <f>'Loads'!D$109</f>
        <v>0</v>
      </c>
      <c r="E592" s="32">
        <f>'Loads'!E$109</f>
        <v>0</v>
      </c>
      <c r="F592" s="32">
        <f>'Loads'!F$109</f>
        <v>0</v>
      </c>
      <c r="G592" s="17"/>
    </row>
    <row r="593" spans="1:7">
      <c r="A593" s="4" t="s">
        <v>261</v>
      </c>
      <c r="B593" s="32">
        <f>'Loads'!B$110</f>
        <v>0</v>
      </c>
      <c r="C593" s="32">
        <f>'Loads'!C$110</f>
        <v>0</v>
      </c>
      <c r="D593" s="32">
        <f>'Loads'!D$110</f>
        <v>0</v>
      </c>
      <c r="E593" s="32">
        <f>'Loads'!E$110</f>
        <v>0</v>
      </c>
      <c r="F593" s="32">
        <f>'Loads'!F$110</f>
        <v>0</v>
      </c>
      <c r="G593" s="17"/>
    </row>
    <row r="594" spans="1:7">
      <c r="A594" s="28" t="s">
        <v>190</v>
      </c>
      <c r="G594" s="17"/>
    </row>
    <row r="595" spans="1:7">
      <c r="A595" s="4" t="s">
        <v>190</v>
      </c>
      <c r="B595" s="32">
        <f>'Loads'!B$112</f>
        <v>0</v>
      </c>
      <c r="C595" s="32">
        <f>'Loads'!C$112</f>
        <v>0</v>
      </c>
      <c r="D595" s="32">
        <f>'Loads'!D$112</f>
        <v>0</v>
      </c>
      <c r="E595" s="32">
        <f>'Loads'!E$112</f>
        <v>0</v>
      </c>
      <c r="F595" s="32">
        <f>'Loads'!F$112</f>
        <v>0</v>
      </c>
      <c r="G595" s="17"/>
    </row>
    <row r="596" spans="1:7">
      <c r="A596" s="28" t="s">
        <v>210</v>
      </c>
      <c r="G596" s="17"/>
    </row>
    <row r="597" spans="1:7">
      <c r="A597" s="4" t="s">
        <v>210</v>
      </c>
      <c r="B597" s="32">
        <f>'Loads'!B$114</f>
        <v>0</v>
      </c>
      <c r="C597" s="32">
        <f>'Loads'!C$114</f>
        <v>0</v>
      </c>
      <c r="D597" s="32">
        <f>'Loads'!D$114</f>
        <v>0</v>
      </c>
      <c r="E597" s="32">
        <f>'Loads'!E$114</f>
        <v>0</v>
      </c>
      <c r="F597" s="32">
        <f>'Loads'!F$114</f>
        <v>0</v>
      </c>
      <c r="G597" s="17"/>
    </row>
    <row r="598" spans="1:7">
      <c r="A598" s="28" t="s">
        <v>191</v>
      </c>
      <c r="G598" s="17"/>
    </row>
    <row r="599" spans="1:7">
      <c r="A599" s="4" t="s">
        <v>191</v>
      </c>
      <c r="B599" s="32">
        <f>'Loads'!B$116</f>
        <v>0</v>
      </c>
      <c r="C599" s="32">
        <f>'Loads'!C$116</f>
        <v>0</v>
      </c>
      <c r="D599" s="32">
        <f>'Loads'!D$116</f>
        <v>0</v>
      </c>
      <c r="E599" s="32">
        <f>'Loads'!E$116</f>
        <v>0</v>
      </c>
      <c r="F599" s="32">
        <f>'Loads'!F$116</f>
        <v>0</v>
      </c>
      <c r="G599" s="17"/>
    </row>
    <row r="600" spans="1:7">
      <c r="A600" s="4" t="s">
        <v>265</v>
      </c>
      <c r="B600" s="32">
        <f>'Loads'!B$117</f>
        <v>0</v>
      </c>
      <c r="C600" s="32">
        <f>'Loads'!C$117</f>
        <v>0</v>
      </c>
      <c r="D600" s="32">
        <f>'Loads'!D$117</f>
        <v>0</v>
      </c>
      <c r="E600" s="32">
        <f>'Loads'!E$117</f>
        <v>0</v>
      </c>
      <c r="F600" s="32">
        <f>'Loads'!F$117</f>
        <v>0</v>
      </c>
      <c r="G600" s="17"/>
    </row>
    <row r="601" spans="1:7">
      <c r="A601" s="4" t="s">
        <v>266</v>
      </c>
      <c r="B601" s="32">
        <f>'Loads'!B$118</f>
        <v>0</v>
      </c>
      <c r="C601" s="32">
        <f>'Loads'!C$118</f>
        <v>0</v>
      </c>
      <c r="D601" s="32">
        <f>'Loads'!D$118</f>
        <v>0</v>
      </c>
      <c r="E601" s="32">
        <f>'Loads'!E$118</f>
        <v>0</v>
      </c>
      <c r="F601" s="32">
        <f>'Loads'!F$118</f>
        <v>0</v>
      </c>
      <c r="G601" s="17"/>
    </row>
    <row r="602" spans="1:7">
      <c r="A602" s="28" t="s">
        <v>192</v>
      </c>
      <c r="G602" s="17"/>
    </row>
    <row r="603" spans="1:7">
      <c r="A603" s="4" t="s">
        <v>192</v>
      </c>
      <c r="B603" s="32">
        <f>'Loads'!B$120</f>
        <v>0</v>
      </c>
      <c r="C603" s="32">
        <f>'Loads'!C$120</f>
        <v>0</v>
      </c>
      <c r="D603" s="32">
        <f>'Loads'!D$120</f>
        <v>0</v>
      </c>
      <c r="E603" s="32">
        <f>'Loads'!E$120</f>
        <v>0</v>
      </c>
      <c r="F603" s="32">
        <f>'Loads'!F$120</f>
        <v>0</v>
      </c>
      <c r="G603" s="17"/>
    </row>
    <row r="604" spans="1:7">
      <c r="A604" s="4" t="s">
        <v>268</v>
      </c>
      <c r="B604" s="32">
        <f>'Loads'!B$121</f>
        <v>0</v>
      </c>
      <c r="C604" s="32">
        <f>'Loads'!C$121</f>
        <v>0</v>
      </c>
      <c r="D604" s="32">
        <f>'Loads'!D$121</f>
        <v>0</v>
      </c>
      <c r="E604" s="32">
        <f>'Loads'!E$121</f>
        <v>0</v>
      </c>
      <c r="F604" s="32">
        <f>'Loads'!F$121</f>
        <v>0</v>
      </c>
      <c r="G604" s="17"/>
    </row>
    <row r="605" spans="1:7">
      <c r="A605" s="4" t="s">
        <v>269</v>
      </c>
      <c r="B605" s="32">
        <f>'Loads'!B$122</f>
        <v>0</v>
      </c>
      <c r="C605" s="32">
        <f>'Loads'!C$122</f>
        <v>0</v>
      </c>
      <c r="D605" s="32">
        <f>'Loads'!D$122</f>
        <v>0</v>
      </c>
      <c r="E605" s="32">
        <f>'Loads'!E$122</f>
        <v>0</v>
      </c>
      <c r="F605" s="32">
        <f>'Loads'!F$122</f>
        <v>0</v>
      </c>
      <c r="G605" s="17"/>
    </row>
    <row r="606" spans="1:7">
      <c r="A606" s="28" t="s">
        <v>193</v>
      </c>
      <c r="G606" s="17"/>
    </row>
    <row r="607" spans="1:7">
      <c r="A607" s="4" t="s">
        <v>193</v>
      </c>
      <c r="B607" s="32">
        <f>'Loads'!B$124</f>
        <v>0</v>
      </c>
      <c r="C607" s="32">
        <f>'Loads'!C$124</f>
        <v>0</v>
      </c>
      <c r="D607" s="32">
        <f>'Loads'!D$124</f>
        <v>0</v>
      </c>
      <c r="E607" s="32">
        <f>'Loads'!E$124</f>
        <v>0</v>
      </c>
      <c r="F607" s="32">
        <f>'Loads'!F$124</f>
        <v>0</v>
      </c>
      <c r="G607" s="17"/>
    </row>
    <row r="608" spans="1:7">
      <c r="A608" s="4" t="s">
        <v>271</v>
      </c>
      <c r="B608" s="32">
        <f>'Loads'!B$125</f>
        <v>0</v>
      </c>
      <c r="C608" s="32">
        <f>'Loads'!C$125</f>
        <v>0</v>
      </c>
      <c r="D608" s="32">
        <f>'Loads'!D$125</f>
        <v>0</v>
      </c>
      <c r="E608" s="32">
        <f>'Loads'!E$125</f>
        <v>0</v>
      </c>
      <c r="F608" s="32">
        <f>'Loads'!F$125</f>
        <v>0</v>
      </c>
      <c r="G608" s="17"/>
    </row>
    <row r="609" spans="1:7">
      <c r="A609" s="4" t="s">
        <v>272</v>
      </c>
      <c r="B609" s="32">
        <f>'Loads'!B$126</f>
        <v>0</v>
      </c>
      <c r="C609" s="32">
        <f>'Loads'!C$126</f>
        <v>0</v>
      </c>
      <c r="D609" s="32">
        <f>'Loads'!D$126</f>
        <v>0</v>
      </c>
      <c r="E609" s="32">
        <f>'Loads'!E$126</f>
        <v>0</v>
      </c>
      <c r="F609" s="32">
        <f>'Loads'!F$126</f>
        <v>0</v>
      </c>
      <c r="G609" s="17"/>
    </row>
    <row r="610" spans="1:7">
      <c r="A610" s="28" t="s">
        <v>194</v>
      </c>
      <c r="G610" s="17"/>
    </row>
    <row r="611" spans="1:7">
      <c r="A611" s="4" t="s">
        <v>194</v>
      </c>
      <c r="B611" s="32">
        <f>'Loads'!B$128</f>
        <v>0</v>
      </c>
      <c r="C611" s="32">
        <f>'Loads'!C$128</f>
        <v>0</v>
      </c>
      <c r="D611" s="32">
        <f>'Loads'!D$128</f>
        <v>0</v>
      </c>
      <c r="E611" s="32">
        <f>'Loads'!E$128</f>
        <v>0</v>
      </c>
      <c r="F611" s="32">
        <f>'Loads'!F$128</f>
        <v>0</v>
      </c>
      <c r="G611" s="17"/>
    </row>
    <row r="612" spans="1:7">
      <c r="A612" s="4" t="s">
        <v>274</v>
      </c>
      <c r="B612" s="32">
        <f>'Loads'!B$129</f>
        <v>0</v>
      </c>
      <c r="C612" s="32">
        <f>'Loads'!C$129</f>
        <v>0</v>
      </c>
      <c r="D612" s="32">
        <f>'Loads'!D$129</f>
        <v>0</v>
      </c>
      <c r="E612" s="32">
        <f>'Loads'!E$129</f>
        <v>0</v>
      </c>
      <c r="F612" s="32">
        <f>'Loads'!F$129</f>
        <v>0</v>
      </c>
      <c r="G612" s="17"/>
    </row>
    <row r="613" spans="1:7">
      <c r="A613" s="28" t="s">
        <v>211</v>
      </c>
      <c r="G613" s="17"/>
    </row>
    <row r="614" spans="1:7">
      <c r="A614" s="4" t="s">
        <v>211</v>
      </c>
      <c r="B614" s="32">
        <f>'Loads'!B$131</f>
        <v>0</v>
      </c>
      <c r="C614" s="32">
        <f>'Loads'!C$131</f>
        <v>0</v>
      </c>
      <c r="D614" s="32">
        <f>'Loads'!D$131</f>
        <v>0</v>
      </c>
      <c r="E614" s="32">
        <f>'Loads'!E$131</f>
        <v>0</v>
      </c>
      <c r="F614" s="32">
        <f>'Loads'!F$131</f>
        <v>0</v>
      </c>
      <c r="G614" s="17"/>
    </row>
    <row r="615" spans="1:7">
      <c r="A615" s="4" t="s">
        <v>276</v>
      </c>
      <c r="B615" s="32">
        <f>'Loads'!B$132</f>
        <v>0</v>
      </c>
      <c r="C615" s="32">
        <f>'Loads'!C$132</f>
        <v>0</v>
      </c>
      <c r="D615" s="32">
        <f>'Loads'!D$132</f>
        <v>0</v>
      </c>
      <c r="E615" s="32">
        <f>'Loads'!E$132</f>
        <v>0</v>
      </c>
      <c r="F615" s="32">
        <f>'Loads'!F$132</f>
        <v>0</v>
      </c>
      <c r="G615" s="17"/>
    </row>
    <row r="616" spans="1:7">
      <c r="A616" s="28" t="s">
        <v>225</v>
      </c>
      <c r="G616" s="17"/>
    </row>
    <row r="617" spans="1:7">
      <c r="A617" s="4" t="s">
        <v>225</v>
      </c>
      <c r="B617" s="32">
        <f>'Loads'!B$134</f>
        <v>0</v>
      </c>
      <c r="C617" s="32">
        <f>'Loads'!C$134</f>
        <v>0</v>
      </c>
      <c r="D617" s="32">
        <f>'Loads'!D$134</f>
        <v>0</v>
      </c>
      <c r="E617" s="32">
        <f>'Loads'!E$134</f>
        <v>0</v>
      </c>
      <c r="F617" s="32">
        <f>'Loads'!F$134</f>
        <v>0</v>
      </c>
      <c r="G617" s="17"/>
    </row>
    <row r="618" spans="1:7">
      <c r="A618" s="4" t="s">
        <v>278</v>
      </c>
      <c r="B618" s="32">
        <f>'Loads'!B$135</f>
        <v>0</v>
      </c>
      <c r="C618" s="32">
        <f>'Loads'!C$135</f>
        <v>0</v>
      </c>
      <c r="D618" s="32">
        <f>'Loads'!D$135</f>
        <v>0</v>
      </c>
      <c r="E618" s="32">
        <f>'Loads'!E$135</f>
        <v>0</v>
      </c>
      <c r="F618" s="32">
        <f>'Loads'!F$135</f>
        <v>0</v>
      </c>
      <c r="G618" s="17"/>
    </row>
    <row r="619" spans="1:7">
      <c r="A619" s="4" t="s">
        <v>279</v>
      </c>
      <c r="B619" s="32">
        <f>'Loads'!B$136</f>
        <v>0</v>
      </c>
      <c r="C619" s="32">
        <f>'Loads'!C$136</f>
        <v>0</v>
      </c>
      <c r="D619" s="32">
        <f>'Loads'!D$136</f>
        <v>0</v>
      </c>
      <c r="E619" s="32">
        <f>'Loads'!E$136</f>
        <v>0</v>
      </c>
      <c r="F619" s="32">
        <f>'Loads'!F$136</f>
        <v>0</v>
      </c>
      <c r="G619" s="17"/>
    </row>
    <row r="620" spans="1:7">
      <c r="A620" s="28" t="s">
        <v>226</v>
      </c>
      <c r="G620" s="17"/>
    </row>
    <row r="621" spans="1:7">
      <c r="A621" s="4" t="s">
        <v>226</v>
      </c>
      <c r="B621" s="32">
        <f>'Loads'!B$138</f>
        <v>0</v>
      </c>
      <c r="C621" s="32">
        <f>'Loads'!C$138</f>
        <v>0</v>
      </c>
      <c r="D621" s="32">
        <f>'Loads'!D$138</f>
        <v>0</v>
      </c>
      <c r="E621" s="32">
        <f>'Loads'!E$138</f>
        <v>0</v>
      </c>
      <c r="F621" s="32">
        <f>'Loads'!F$138</f>
        <v>0</v>
      </c>
      <c r="G621" s="17"/>
    </row>
    <row r="622" spans="1:7">
      <c r="A622" s="4" t="s">
        <v>281</v>
      </c>
      <c r="B622" s="32">
        <f>'Loads'!B$139</f>
        <v>0</v>
      </c>
      <c r="C622" s="32">
        <f>'Loads'!C$139</f>
        <v>0</v>
      </c>
      <c r="D622" s="32">
        <f>'Loads'!D$139</f>
        <v>0</v>
      </c>
      <c r="E622" s="32">
        <f>'Loads'!E$139</f>
        <v>0</v>
      </c>
      <c r="F622" s="32">
        <f>'Loads'!F$139</f>
        <v>0</v>
      </c>
      <c r="G622" s="17"/>
    </row>
    <row r="623" spans="1:7">
      <c r="A623" s="4" t="s">
        <v>282</v>
      </c>
      <c r="B623" s="32">
        <f>'Loads'!B$140</f>
        <v>0</v>
      </c>
      <c r="C623" s="32">
        <f>'Loads'!C$140</f>
        <v>0</v>
      </c>
      <c r="D623" s="32">
        <f>'Loads'!D$140</f>
        <v>0</v>
      </c>
      <c r="E623" s="32">
        <f>'Loads'!E$140</f>
        <v>0</v>
      </c>
      <c r="F623" s="32">
        <f>'Loads'!F$140</f>
        <v>0</v>
      </c>
      <c r="G623" s="17"/>
    </row>
    <row r="624" spans="1:7">
      <c r="A624" s="28" t="s">
        <v>227</v>
      </c>
      <c r="G624" s="17"/>
    </row>
    <row r="625" spans="1:7">
      <c r="A625" s="4" t="s">
        <v>227</v>
      </c>
      <c r="B625" s="32">
        <f>'Loads'!B$142</f>
        <v>0</v>
      </c>
      <c r="C625" s="32">
        <f>'Loads'!C$142</f>
        <v>0</v>
      </c>
      <c r="D625" s="32">
        <f>'Loads'!D$142</f>
        <v>0</v>
      </c>
      <c r="E625" s="32">
        <f>'Loads'!E$142</f>
        <v>0</v>
      </c>
      <c r="F625" s="32">
        <f>'Loads'!F$142</f>
        <v>0</v>
      </c>
      <c r="G625" s="17"/>
    </row>
    <row r="626" spans="1:7">
      <c r="A626" s="4" t="s">
        <v>284</v>
      </c>
      <c r="B626" s="32">
        <f>'Loads'!B$143</f>
        <v>0</v>
      </c>
      <c r="C626" s="32">
        <f>'Loads'!C$143</f>
        <v>0</v>
      </c>
      <c r="D626" s="32">
        <f>'Loads'!D$143</f>
        <v>0</v>
      </c>
      <c r="E626" s="32">
        <f>'Loads'!E$143</f>
        <v>0</v>
      </c>
      <c r="F626" s="32">
        <f>'Loads'!F$143</f>
        <v>0</v>
      </c>
      <c r="G626" s="17"/>
    </row>
    <row r="627" spans="1:7">
      <c r="A627" s="4" t="s">
        <v>285</v>
      </c>
      <c r="B627" s="32">
        <f>'Loads'!B$144</f>
        <v>0</v>
      </c>
      <c r="C627" s="32">
        <f>'Loads'!C$144</f>
        <v>0</v>
      </c>
      <c r="D627" s="32">
        <f>'Loads'!D$144</f>
        <v>0</v>
      </c>
      <c r="E627" s="32">
        <f>'Loads'!E$144</f>
        <v>0</v>
      </c>
      <c r="F627" s="32">
        <f>'Loads'!F$144</f>
        <v>0</v>
      </c>
      <c r="G627" s="17"/>
    </row>
    <row r="628" spans="1:7">
      <c r="A628" s="28" t="s">
        <v>228</v>
      </c>
      <c r="G628" s="17"/>
    </row>
    <row r="629" spans="1:7">
      <c r="A629" s="4" t="s">
        <v>228</v>
      </c>
      <c r="B629" s="32">
        <f>'Loads'!B$146</f>
        <v>0</v>
      </c>
      <c r="C629" s="32">
        <f>'Loads'!C$146</f>
        <v>0</v>
      </c>
      <c r="D629" s="32">
        <f>'Loads'!D$146</f>
        <v>0</v>
      </c>
      <c r="E629" s="32">
        <f>'Loads'!E$146</f>
        <v>0</v>
      </c>
      <c r="F629" s="32">
        <f>'Loads'!F$146</f>
        <v>0</v>
      </c>
      <c r="G629" s="17"/>
    </row>
    <row r="630" spans="1:7">
      <c r="A630" s="4" t="s">
        <v>287</v>
      </c>
      <c r="B630" s="32">
        <f>'Loads'!B$147</f>
        <v>0</v>
      </c>
      <c r="C630" s="32">
        <f>'Loads'!C$147</f>
        <v>0</v>
      </c>
      <c r="D630" s="32">
        <f>'Loads'!D$147</f>
        <v>0</v>
      </c>
      <c r="E630" s="32">
        <f>'Loads'!E$147</f>
        <v>0</v>
      </c>
      <c r="F630" s="32">
        <f>'Loads'!F$147</f>
        <v>0</v>
      </c>
      <c r="G630" s="17"/>
    </row>
    <row r="631" spans="1:7">
      <c r="A631" s="4" t="s">
        <v>288</v>
      </c>
      <c r="B631" s="32">
        <f>'Loads'!B$148</f>
        <v>0</v>
      </c>
      <c r="C631" s="32">
        <f>'Loads'!C$148</f>
        <v>0</v>
      </c>
      <c r="D631" s="32">
        <f>'Loads'!D$148</f>
        <v>0</v>
      </c>
      <c r="E631" s="32">
        <f>'Loads'!E$148</f>
        <v>0</v>
      </c>
      <c r="F631" s="32">
        <f>'Loads'!F$148</f>
        <v>0</v>
      </c>
      <c r="G631" s="17"/>
    </row>
    <row r="632" spans="1:7">
      <c r="A632" s="28" t="s">
        <v>229</v>
      </c>
      <c r="G632" s="17"/>
    </row>
    <row r="633" spans="1:7">
      <c r="A633" s="4" t="s">
        <v>229</v>
      </c>
      <c r="B633" s="32">
        <f>'Loads'!B$150</f>
        <v>0</v>
      </c>
      <c r="C633" s="32">
        <f>'Loads'!C$150</f>
        <v>0</v>
      </c>
      <c r="D633" s="32">
        <f>'Loads'!D$150</f>
        <v>0</v>
      </c>
      <c r="E633" s="32">
        <f>'Loads'!E$150</f>
        <v>0</v>
      </c>
      <c r="F633" s="32">
        <f>'Loads'!F$150</f>
        <v>0</v>
      </c>
      <c r="G633" s="17"/>
    </row>
    <row r="634" spans="1:7">
      <c r="A634" s="4" t="s">
        <v>290</v>
      </c>
      <c r="B634" s="32">
        <f>'Loads'!B$151</f>
        <v>0</v>
      </c>
      <c r="C634" s="32">
        <f>'Loads'!C$151</f>
        <v>0</v>
      </c>
      <c r="D634" s="32">
        <f>'Loads'!D$151</f>
        <v>0</v>
      </c>
      <c r="E634" s="32">
        <f>'Loads'!E$151</f>
        <v>0</v>
      </c>
      <c r="F634" s="32">
        <f>'Loads'!F$151</f>
        <v>0</v>
      </c>
      <c r="G634" s="17"/>
    </row>
    <row r="635" spans="1:7">
      <c r="A635" s="4" t="s">
        <v>291</v>
      </c>
      <c r="B635" s="32">
        <f>'Loads'!B$152</f>
        <v>0</v>
      </c>
      <c r="C635" s="32">
        <f>'Loads'!C$152</f>
        <v>0</v>
      </c>
      <c r="D635" s="32">
        <f>'Loads'!D$152</f>
        <v>0</v>
      </c>
      <c r="E635" s="32">
        <f>'Loads'!E$152</f>
        <v>0</v>
      </c>
      <c r="F635" s="32">
        <f>'Loads'!F$152</f>
        <v>0</v>
      </c>
      <c r="G635" s="17"/>
    </row>
    <row r="636" spans="1:7">
      <c r="A636" s="28" t="s">
        <v>195</v>
      </c>
      <c r="G636" s="17"/>
    </row>
    <row r="637" spans="1:7">
      <c r="A637" s="4" t="s">
        <v>195</v>
      </c>
      <c r="B637" s="32">
        <f>'Loads'!B$154</f>
        <v>0</v>
      </c>
      <c r="C637" s="32">
        <f>'Loads'!C$154</f>
        <v>0</v>
      </c>
      <c r="D637" s="32">
        <f>'Loads'!D$154</f>
        <v>0</v>
      </c>
      <c r="E637" s="32">
        <f>'Loads'!E$154</f>
        <v>0</v>
      </c>
      <c r="F637" s="32">
        <f>'Loads'!F$154</f>
        <v>0</v>
      </c>
      <c r="G637" s="17"/>
    </row>
    <row r="638" spans="1:7">
      <c r="A638" s="4" t="s">
        <v>293</v>
      </c>
      <c r="B638" s="32">
        <f>'Loads'!B$155</f>
        <v>0</v>
      </c>
      <c r="C638" s="32">
        <f>'Loads'!C$155</f>
        <v>0</v>
      </c>
      <c r="D638" s="32">
        <f>'Loads'!D$155</f>
        <v>0</v>
      </c>
      <c r="E638" s="32">
        <f>'Loads'!E$155</f>
        <v>0</v>
      </c>
      <c r="F638" s="32">
        <f>'Loads'!F$155</f>
        <v>0</v>
      </c>
      <c r="G638" s="17"/>
    </row>
    <row r="639" spans="1:7">
      <c r="A639" s="4" t="s">
        <v>294</v>
      </c>
      <c r="B639" s="32">
        <f>'Loads'!B$156</f>
        <v>0</v>
      </c>
      <c r="C639" s="32">
        <f>'Loads'!C$156</f>
        <v>0</v>
      </c>
      <c r="D639" s="32">
        <f>'Loads'!D$156</f>
        <v>0</v>
      </c>
      <c r="E639" s="32">
        <f>'Loads'!E$156</f>
        <v>0</v>
      </c>
      <c r="F639" s="32">
        <f>'Loads'!F$156</f>
        <v>0</v>
      </c>
      <c r="G639" s="17"/>
    </row>
    <row r="640" spans="1:7">
      <c r="A640" s="28" t="s">
        <v>196</v>
      </c>
      <c r="G640" s="17"/>
    </row>
    <row r="641" spans="1:7">
      <c r="A641" s="4" t="s">
        <v>196</v>
      </c>
      <c r="B641" s="32">
        <f>'Loads'!B$158</f>
        <v>0</v>
      </c>
      <c r="C641" s="32">
        <f>'Loads'!C$158</f>
        <v>0</v>
      </c>
      <c r="D641" s="32">
        <f>'Loads'!D$158</f>
        <v>0</v>
      </c>
      <c r="E641" s="32">
        <f>'Loads'!E$158</f>
        <v>0</v>
      </c>
      <c r="F641" s="32">
        <f>'Loads'!F$158</f>
        <v>0</v>
      </c>
      <c r="G641" s="17"/>
    </row>
    <row r="642" spans="1:7">
      <c r="A642" s="4" t="s">
        <v>296</v>
      </c>
      <c r="B642" s="32">
        <f>'Loads'!B$159</f>
        <v>0</v>
      </c>
      <c r="C642" s="32">
        <f>'Loads'!C$159</f>
        <v>0</v>
      </c>
      <c r="D642" s="32">
        <f>'Loads'!D$159</f>
        <v>0</v>
      </c>
      <c r="E642" s="32">
        <f>'Loads'!E$159</f>
        <v>0</v>
      </c>
      <c r="F642" s="32">
        <f>'Loads'!F$159</f>
        <v>0</v>
      </c>
      <c r="G642" s="17"/>
    </row>
    <row r="643" spans="1:7">
      <c r="A643" s="28" t="s">
        <v>197</v>
      </c>
      <c r="G643" s="17"/>
    </row>
    <row r="644" spans="1:7">
      <c r="A644" s="4" t="s">
        <v>197</v>
      </c>
      <c r="B644" s="32">
        <f>'Loads'!B$161</f>
        <v>0</v>
      </c>
      <c r="C644" s="32">
        <f>'Loads'!C$161</f>
        <v>0</v>
      </c>
      <c r="D644" s="32">
        <f>'Loads'!D$161</f>
        <v>0</v>
      </c>
      <c r="E644" s="32">
        <f>'Loads'!E$161</f>
        <v>0</v>
      </c>
      <c r="F644" s="32">
        <f>'Loads'!F$161</f>
        <v>0</v>
      </c>
      <c r="G644" s="17"/>
    </row>
    <row r="645" spans="1:7">
      <c r="A645" s="4" t="s">
        <v>298</v>
      </c>
      <c r="B645" s="32">
        <f>'Loads'!B$162</f>
        <v>0</v>
      </c>
      <c r="C645" s="32">
        <f>'Loads'!C$162</f>
        <v>0</v>
      </c>
      <c r="D645" s="32">
        <f>'Loads'!D$162</f>
        <v>0</v>
      </c>
      <c r="E645" s="32">
        <f>'Loads'!E$162</f>
        <v>0</v>
      </c>
      <c r="F645" s="32">
        <f>'Loads'!F$162</f>
        <v>0</v>
      </c>
      <c r="G645" s="17"/>
    </row>
    <row r="646" spans="1:7">
      <c r="A646" s="4" t="s">
        <v>299</v>
      </c>
      <c r="B646" s="32">
        <f>'Loads'!B$163</f>
        <v>0</v>
      </c>
      <c r="C646" s="32">
        <f>'Loads'!C$163</f>
        <v>0</v>
      </c>
      <c r="D646" s="32">
        <f>'Loads'!D$163</f>
        <v>0</v>
      </c>
      <c r="E646" s="32">
        <f>'Loads'!E$163</f>
        <v>0</v>
      </c>
      <c r="F646" s="32">
        <f>'Loads'!F$163</f>
        <v>0</v>
      </c>
      <c r="G646" s="17"/>
    </row>
    <row r="647" spans="1:7">
      <c r="A647" s="28" t="s">
        <v>198</v>
      </c>
      <c r="G647" s="17"/>
    </row>
    <row r="648" spans="1:7">
      <c r="A648" s="4" t="s">
        <v>198</v>
      </c>
      <c r="B648" s="32">
        <f>'Loads'!B$165</f>
        <v>0</v>
      </c>
      <c r="C648" s="32">
        <f>'Loads'!C$165</f>
        <v>0</v>
      </c>
      <c r="D648" s="32">
        <f>'Loads'!D$165</f>
        <v>0</v>
      </c>
      <c r="E648" s="32">
        <f>'Loads'!E$165</f>
        <v>0</v>
      </c>
      <c r="F648" s="32">
        <f>'Loads'!F$165</f>
        <v>0</v>
      </c>
      <c r="G648" s="17"/>
    </row>
    <row r="649" spans="1:7">
      <c r="A649" s="28" t="s">
        <v>199</v>
      </c>
      <c r="G649" s="17"/>
    </row>
    <row r="650" spans="1:7">
      <c r="A650" s="4" t="s">
        <v>199</v>
      </c>
      <c r="B650" s="32">
        <f>'Loads'!B$167</f>
        <v>0</v>
      </c>
      <c r="C650" s="32">
        <f>'Loads'!C$167</f>
        <v>0</v>
      </c>
      <c r="D650" s="32">
        <f>'Loads'!D$167</f>
        <v>0</v>
      </c>
      <c r="E650" s="32">
        <f>'Loads'!E$167</f>
        <v>0</v>
      </c>
      <c r="F650" s="32">
        <f>'Loads'!F$167</f>
        <v>0</v>
      </c>
      <c r="G650" s="17"/>
    </row>
    <row r="651" spans="1:7">
      <c r="A651" s="4" t="s">
        <v>302</v>
      </c>
      <c r="B651" s="32">
        <f>'Loads'!B$168</f>
        <v>0</v>
      </c>
      <c r="C651" s="32">
        <f>'Loads'!C$168</f>
        <v>0</v>
      </c>
      <c r="D651" s="32">
        <f>'Loads'!D$168</f>
        <v>0</v>
      </c>
      <c r="E651" s="32">
        <f>'Loads'!E$168</f>
        <v>0</v>
      </c>
      <c r="F651" s="32">
        <f>'Loads'!F$168</f>
        <v>0</v>
      </c>
      <c r="G651" s="17"/>
    </row>
    <row r="652" spans="1:7">
      <c r="A652" s="4" t="s">
        <v>303</v>
      </c>
      <c r="B652" s="32">
        <f>'Loads'!B$169</f>
        <v>0</v>
      </c>
      <c r="C652" s="32">
        <f>'Loads'!C$169</f>
        <v>0</v>
      </c>
      <c r="D652" s="32">
        <f>'Loads'!D$169</f>
        <v>0</v>
      </c>
      <c r="E652" s="32">
        <f>'Loads'!E$169</f>
        <v>0</v>
      </c>
      <c r="F652" s="32">
        <f>'Loads'!F$169</f>
        <v>0</v>
      </c>
      <c r="G652" s="17"/>
    </row>
    <row r="653" spans="1:7">
      <c r="A653" s="28" t="s">
        <v>200</v>
      </c>
      <c r="G653" s="17"/>
    </row>
    <row r="654" spans="1:7">
      <c r="A654" s="4" t="s">
        <v>200</v>
      </c>
      <c r="B654" s="32">
        <f>'Loads'!B$171</f>
        <v>0</v>
      </c>
      <c r="C654" s="32">
        <f>'Loads'!C$171</f>
        <v>0</v>
      </c>
      <c r="D654" s="32">
        <f>'Loads'!D$171</f>
        <v>0</v>
      </c>
      <c r="E654" s="32">
        <f>'Loads'!E$171</f>
        <v>0</v>
      </c>
      <c r="F654" s="32">
        <f>'Loads'!F$171</f>
        <v>0</v>
      </c>
      <c r="G654" s="17"/>
    </row>
    <row r="655" spans="1:7">
      <c r="A655" s="28" t="s">
        <v>201</v>
      </c>
      <c r="G655" s="17"/>
    </row>
    <row r="656" spans="1:7">
      <c r="A656" s="4" t="s">
        <v>201</v>
      </c>
      <c r="B656" s="32">
        <f>'Loads'!B$173</f>
        <v>0</v>
      </c>
      <c r="C656" s="32">
        <f>'Loads'!C$173</f>
        <v>0</v>
      </c>
      <c r="D656" s="32">
        <f>'Loads'!D$173</f>
        <v>0</v>
      </c>
      <c r="E656" s="32">
        <f>'Loads'!E$173</f>
        <v>0</v>
      </c>
      <c r="F656" s="32">
        <f>'Loads'!F$173</f>
        <v>0</v>
      </c>
      <c r="G656" s="17"/>
    </row>
    <row r="657" spans="1:7">
      <c r="A657" s="4" t="s">
        <v>306</v>
      </c>
      <c r="B657" s="32">
        <f>'Loads'!B$174</f>
        <v>0</v>
      </c>
      <c r="C657" s="32">
        <f>'Loads'!C$174</f>
        <v>0</v>
      </c>
      <c r="D657" s="32">
        <f>'Loads'!D$174</f>
        <v>0</v>
      </c>
      <c r="E657" s="32">
        <f>'Loads'!E$174</f>
        <v>0</v>
      </c>
      <c r="F657" s="32">
        <f>'Loads'!F$174</f>
        <v>0</v>
      </c>
      <c r="G657" s="17"/>
    </row>
    <row r="658" spans="1:7">
      <c r="A658" s="28" t="s">
        <v>202</v>
      </c>
      <c r="G658" s="17"/>
    </row>
    <row r="659" spans="1:7">
      <c r="A659" s="4" t="s">
        <v>202</v>
      </c>
      <c r="B659" s="32">
        <f>'Loads'!B$176</f>
        <v>0</v>
      </c>
      <c r="C659" s="32">
        <f>'Loads'!C$176</f>
        <v>0</v>
      </c>
      <c r="D659" s="32">
        <f>'Loads'!D$176</f>
        <v>0</v>
      </c>
      <c r="E659" s="32">
        <f>'Loads'!E$176</f>
        <v>0</v>
      </c>
      <c r="F659" s="32">
        <f>'Loads'!F$176</f>
        <v>0</v>
      </c>
      <c r="G659" s="17"/>
    </row>
    <row r="660" spans="1:7">
      <c r="A660" s="28" t="s">
        <v>203</v>
      </c>
      <c r="G660" s="17"/>
    </row>
    <row r="661" spans="1:7">
      <c r="A661" s="4" t="s">
        <v>203</v>
      </c>
      <c r="B661" s="32">
        <f>'Loads'!B$178</f>
        <v>0</v>
      </c>
      <c r="C661" s="32">
        <f>'Loads'!C$178</f>
        <v>0</v>
      </c>
      <c r="D661" s="32">
        <f>'Loads'!D$178</f>
        <v>0</v>
      </c>
      <c r="E661" s="32">
        <f>'Loads'!E$178</f>
        <v>0</v>
      </c>
      <c r="F661" s="32">
        <f>'Loads'!F$178</f>
        <v>0</v>
      </c>
      <c r="G661" s="17"/>
    </row>
    <row r="662" spans="1:7">
      <c r="A662" s="4" t="s">
        <v>309</v>
      </c>
      <c r="B662" s="32">
        <f>'Loads'!B$179</f>
        <v>0</v>
      </c>
      <c r="C662" s="32">
        <f>'Loads'!C$179</f>
        <v>0</v>
      </c>
      <c r="D662" s="32">
        <f>'Loads'!D$179</f>
        <v>0</v>
      </c>
      <c r="E662" s="32">
        <f>'Loads'!E$179</f>
        <v>0</v>
      </c>
      <c r="F662" s="32">
        <f>'Loads'!F$179</f>
        <v>0</v>
      </c>
      <c r="G662" s="17"/>
    </row>
    <row r="663" spans="1:7">
      <c r="A663" s="28" t="s">
        <v>204</v>
      </c>
      <c r="G663" s="17"/>
    </row>
    <row r="664" spans="1:7">
      <c r="A664" s="4" t="s">
        <v>204</v>
      </c>
      <c r="B664" s="32">
        <f>'Loads'!B$181</f>
        <v>0</v>
      </c>
      <c r="C664" s="32">
        <f>'Loads'!C$181</f>
        <v>0</v>
      </c>
      <c r="D664" s="32">
        <f>'Loads'!D$181</f>
        <v>0</v>
      </c>
      <c r="E664" s="32">
        <f>'Loads'!E$181</f>
        <v>0</v>
      </c>
      <c r="F664" s="32">
        <f>'Loads'!F$181</f>
        <v>0</v>
      </c>
      <c r="G664" s="17"/>
    </row>
    <row r="665" spans="1:7">
      <c r="A665" s="28" t="s">
        <v>212</v>
      </c>
      <c r="G665" s="17"/>
    </row>
    <row r="666" spans="1:7">
      <c r="A666" s="4" t="s">
        <v>212</v>
      </c>
      <c r="B666" s="32">
        <f>'Loads'!B$183</f>
        <v>0</v>
      </c>
      <c r="C666" s="32">
        <f>'Loads'!C$183</f>
        <v>0</v>
      </c>
      <c r="D666" s="32">
        <f>'Loads'!D$183</f>
        <v>0</v>
      </c>
      <c r="E666" s="32">
        <f>'Loads'!E$183</f>
        <v>0</v>
      </c>
      <c r="F666" s="32">
        <f>'Loads'!F$183</f>
        <v>0</v>
      </c>
      <c r="G666" s="17"/>
    </row>
    <row r="667" spans="1:7">
      <c r="A667" s="4" t="s">
        <v>312</v>
      </c>
      <c r="B667" s="32">
        <f>'Loads'!B$184</f>
        <v>0</v>
      </c>
      <c r="C667" s="32">
        <f>'Loads'!C$184</f>
        <v>0</v>
      </c>
      <c r="D667" s="32">
        <f>'Loads'!D$184</f>
        <v>0</v>
      </c>
      <c r="E667" s="32">
        <f>'Loads'!E$184</f>
        <v>0</v>
      </c>
      <c r="F667" s="32">
        <f>'Loads'!F$184</f>
        <v>0</v>
      </c>
      <c r="G667" s="17"/>
    </row>
    <row r="668" spans="1:7">
      <c r="A668" s="28" t="s">
        <v>213</v>
      </c>
      <c r="G668" s="17"/>
    </row>
    <row r="669" spans="1:7">
      <c r="A669" s="4" t="s">
        <v>213</v>
      </c>
      <c r="B669" s="32">
        <f>'Loads'!B$186</f>
        <v>0</v>
      </c>
      <c r="C669" s="32">
        <f>'Loads'!C$186</f>
        <v>0</v>
      </c>
      <c r="D669" s="32">
        <f>'Loads'!D$186</f>
        <v>0</v>
      </c>
      <c r="E669" s="32">
        <f>'Loads'!E$186</f>
        <v>0</v>
      </c>
      <c r="F669" s="32">
        <f>'Loads'!F$186</f>
        <v>0</v>
      </c>
      <c r="G669" s="17"/>
    </row>
    <row r="670" spans="1:7">
      <c r="A670" s="28" t="s">
        <v>214</v>
      </c>
      <c r="G670" s="17"/>
    </row>
    <row r="671" spans="1:7">
      <c r="A671" s="4" t="s">
        <v>214</v>
      </c>
      <c r="B671" s="32">
        <f>'Loads'!B$188</f>
        <v>0</v>
      </c>
      <c r="C671" s="32">
        <f>'Loads'!C$188</f>
        <v>0</v>
      </c>
      <c r="D671" s="32">
        <f>'Loads'!D$188</f>
        <v>0</v>
      </c>
      <c r="E671" s="32">
        <f>'Loads'!E$188</f>
        <v>0</v>
      </c>
      <c r="F671" s="32">
        <f>'Loads'!F$188</f>
        <v>0</v>
      </c>
      <c r="G671" s="17"/>
    </row>
    <row r="672" spans="1:7">
      <c r="A672" s="4" t="s">
        <v>315</v>
      </c>
      <c r="B672" s="32">
        <f>'Loads'!B$189</f>
        <v>0</v>
      </c>
      <c r="C672" s="32">
        <f>'Loads'!C$189</f>
        <v>0</v>
      </c>
      <c r="D672" s="32">
        <f>'Loads'!D$189</f>
        <v>0</v>
      </c>
      <c r="E672" s="32">
        <f>'Loads'!E$189</f>
        <v>0</v>
      </c>
      <c r="F672" s="32">
        <f>'Loads'!F$189</f>
        <v>0</v>
      </c>
      <c r="G672" s="17"/>
    </row>
    <row r="673" spans="1:7">
      <c r="A673" s="28" t="s">
        <v>215</v>
      </c>
      <c r="G673" s="17"/>
    </row>
    <row r="674" spans="1:7">
      <c r="A674" s="4" t="s">
        <v>215</v>
      </c>
      <c r="B674" s="32">
        <f>'Loads'!B$191</f>
        <v>0</v>
      </c>
      <c r="C674" s="32">
        <f>'Loads'!C$191</f>
        <v>0</v>
      </c>
      <c r="D674" s="32">
        <f>'Loads'!D$191</f>
        <v>0</v>
      </c>
      <c r="E674" s="32">
        <f>'Loads'!E$191</f>
        <v>0</v>
      </c>
      <c r="F674" s="32">
        <f>'Loads'!F$191</f>
        <v>0</v>
      </c>
      <c r="G674" s="17"/>
    </row>
    <row r="676" spans="1:7" ht="21" customHeight="1">
      <c r="A676" s="1" t="s">
        <v>1963</v>
      </c>
    </row>
    <row r="677" spans="1:7">
      <c r="A677" s="3" t="s">
        <v>546</v>
      </c>
    </row>
    <row r="678" spans="1:7">
      <c r="A678" s="31" t="s">
        <v>1964</v>
      </c>
    </row>
    <row r="679" spans="1:7">
      <c r="A679" s="31" t="s">
        <v>1965</v>
      </c>
    </row>
    <row r="680" spans="1:7">
      <c r="A680" s="31" t="s">
        <v>1966</v>
      </c>
    </row>
    <row r="681" spans="1:7">
      <c r="A681" s="31" t="s">
        <v>1967</v>
      </c>
    </row>
    <row r="682" spans="1:7">
      <c r="A682" s="31" t="s">
        <v>1968</v>
      </c>
    </row>
    <row r="683" spans="1:7">
      <c r="A683" s="3" t="s">
        <v>955</v>
      </c>
    </row>
    <row r="685" spans="1:7">
      <c r="B685" s="15" t="s">
        <v>767</v>
      </c>
      <c r="C685" s="15" t="s">
        <v>768</v>
      </c>
      <c r="D685" s="15" t="s">
        <v>769</v>
      </c>
      <c r="E685" s="15" t="s">
        <v>770</v>
      </c>
      <c r="F685" s="15" t="s">
        <v>771</v>
      </c>
    </row>
    <row r="686" spans="1:7">
      <c r="A686" s="4" t="s">
        <v>1969</v>
      </c>
      <c r="B686" s="43">
        <f>'M(CDCM)'!$B918</f>
        <v>0</v>
      </c>
      <c r="C686" s="43">
        <f>'M(CDCM)'!$C918</f>
        <v>0</v>
      </c>
      <c r="D686" s="43">
        <f>'M(CDCM)'!$D918</f>
        <v>0</v>
      </c>
      <c r="E686" s="43">
        <f>'M(CDCM)'!$E918</f>
        <v>0</v>
      </c>
      <c r="F686" s="43">
        <f>'M(CDCM)'!$F918</f>
        <v>0</v>
      </c>
      <c r="G686" s="17"/>
    </row>
    <row r="688" spans="1:7" ht="21" customHeight="1">
      <c r="A688" s="1" t="s">
        <v>1970</v>
      </c>
    </row>
    <row r="689" spans="1:3">
      <c r="A689" s="3" t="s">
        <v>546</v>
      </c>
    </row>
    <row r="690" spans="1:3">
      <c r="A690" s="31" t="s">
        <v>1971</v>
      </c>
    </row>
    <row r="691" spans="1:3">
      <c r="A691" s="31" t="s">
        <v>1972</v>
      </c>
    </row>
    <row r="692" spans="1:3">
      <c r="A692" s="3" t="s">
        <v>581</v>
      </c>
    </row>
    <row r="694" spans="1:3">
      <c r="B694" s="15" t="s">
        <v>1047</v>
      </c>
    </row>
    <row r="695" spans="1:3">
      <c r="A695" s="28" t="s">
        <v>185</v>
      </c>
      <c r="C695" s="17"/>
    </row>
    <row r="696" spans="1:3">
      <c r="A696" s="4" t="s">
        <v>185</v>
      </c>
      <c r="B696" s="40">
        <f>SUMPRODUCT($B569:$F569,$B$686:$F$686)</f>
        <v>0</v>
      </c>
      <c r="C696" s="17"/>
    </row>
    <row r="697" spans="1:3">
      <c r="A697" s="4" t="s">
        <v>242</v>
      </c>
      <c r="B697" s="40">
        <f>SUMPRODUCT($B570:$F570,$B$686:$F$686)</f>
        <v>0</v>
      </c>
      <c r="C697" s="17"/>
    </row>
    <row r="698" spans="1:3">
      <c r="A698" s="4" t="s">
        <v>243</v>
      </c>
      <c r="B698" s="40">
        <f>SUMPRODUCT($B571:$F571,$B$686:$F$686)</f>
        <v>0</v>
      </c>
      <c r="C698" s="17"/>
    </row>
    <row r="699" spans="1:3">
      <c r="A699" s="28" t="s">
        <v>1961</v>
      </c>
      <c r="C699" s="17"/>
    </row>
    <row r="700" spans="1:3">
      <c r="A700" s="4" t="s">
        <v>186</v>
      </c>
      <c r="B700" s="40">
        <f>SUMPRODUCT($B573:$F573,$B$686:$F$686)</f>
        <v>0</v>
      </c>
      <c r="C700" s="17"/>
    </row>
    <row r="701" spans="1:3">
      <c r="A701" s="4" t="s">
        <v>245</v>
      </c>
      <c r="B701" s="40">
        <f>SUMPRODUCT($B574:$F574,$B$686:$F$686)</f>
        <v>0</v>
      </c>
      <c r="C701" s="17"/>
    </row>
    <row r="702" spans="1:3">
      <c r="A702" s="4" t="s">
        <v>246</v>
      </c>
      <c r="B702" s="40">
        <f>SUMPRODUCT($B575:$F575,$B$686:$F$686)</f>
        <v>0</v>
      </c>
      <c r="C702" s="17"/>
    </row>
    <row r="703" spans="1:3">
      <c r="A703" s="4" t="s">
        <v>223</v>
      </c>
      <c r="B703" s="40">
        <f>SUMPRODUCT($B576:$F576,$B$686:$F$686)</f>
        <v>0</v>
      </c>
      <c r="C703" s="17"/>
    </row>
    <row r="704" spans="1:3">
      <c r="A704" s="4" t="s">
        <v>248</v>
      </c>
      <c r="B704" s="40">
        <f>SUMPRODUCT($B577:$F577,$B$686:$F$686)</f>
        <v>0</v>
      </c>
      <c r="C704" s="17"/>
    </row>
    <row r="705" spans="1:3">
      <c r="A705" s="4" t="s">
        <v>249</v>
      </c>
      <c r="B705" s="40">
        <f>SUMPRODUCT($B578:$F578,$B$686:$F$686)</f>
        <v>0</v>
      </c>
      <c r="C705" s="17"/>
    </row>
    <row r="706" spans="1:3">
      <c r="A706" s="28" t="s">
        <v>187</v>
      </c>
      <c r="C706" s="17"/>
    </row>
    <row r="707" spans="1:3">
      <c r="A707" s="4" t="s">
        <v>187</v>
      </c>
      <c r="B707" s="40">
        <f>SUMPRODUCT($B580:$F580,$B$686:$F$686)</f>
        <v>0</v>
      </c>
      <c r="C707" s="17"/>
    </row>
    <row r="708" spans="1:3">
      <c r="A708" s="4" t="s">
        <v>251</v>
      </c>
      <c r="B708" s="40">
        <f>SUMPRODUCT($B581:$F581,$B$686:$F$686)</f>
        <v>0</v>
      </c>
      <c r="C708" s="17"/>
    </row>
    <row r="709" spans="1:3">
      <c r="A709" s="4" t="s">
        <v>252</v>
      </c>
      <c r="B709" s="40">
        <f>SUMPRODUCT($B582:$F582,$B$686:$F$686)</f>
        <v>0</v>
      </c>
      <c r="C709" s="17"/>
    </row>
    <row r="710" spans="1:3">
      <c r="A710" s="28" t="s">
        <v>1962</v>
      </c>
      <c r="C710" s="17"/>
    </row>
    <row r="711" spans="1:3">
      <c r="A711" s="4" t="s">
        <v>188</v>
      </c>
      <c r="B711" s="40">
        <f>SUMPRODUCT($B584:$F584,$B$686:$F$686)</f>
        <v>0</v>
      </c>
      <c r="C711" s="17"/>
    </row>
    <row r="712" spans="1:3">
      <c r="A712" s="4" t="s">
        <v>254</v>
      </c>
      <c r="B712" s="40">
        <f>SUMPRODUCT($B585:$F585,$B$686:$F$686)</f>
        <v>0</v>
      </c>
      <c r="C712" s="17"/>
    </row>
    <row r="713" spans="1:3">
      <c r="A713" s="4" t="s">
        <v>255</v>
      </c>
      <c r="B713" s="40">
        <f>SUMPRODUCT($B586:$F586,$B$686:$F$686)</f>
        <v>0</v>
      </c>
      <c r="C713" s="17"/>
    </row>
    <row r="714" spans="1:3">
      <c r="A714" s="4" t="s">
        <v>224</v>
      </c>
      <c r="B714" s="40">
        <f>SUMPRODUCT($B587:$F587,$B$686:$F$686)</f>
        <v>0</v>
      </c>
      <c r="C714" s="17"/>
    </row>
    <row r="715" spans="1:3">
      <c r="A715" s="4" t="s">
        <v>257</v>
      </c>
      <c r="B715" s="40">
        <f>SUMPRODUCT($B588:$F588,$B$686:$F$686)</f>
        <v>0</v>
      </c>
      <c r="C715" s="17"/>
    </row>
    <row r="716" spans="1:3">
      <c r="A716" s="4" t="s">
        <v>258</v>
      </c>
      <c r="B716" s="40">
        <f>SUMPRODUCT($B589:$F589,$B$686:$F$686)</f>
        <v>0</v>
      </c>
      <c r="C716" s="17"/>
    </row>
    <row r="717" spans="1:3">
      <c r="A717" s="28" t="s">
        <v>189</v>
      </c>
      <c r="C717" s="17"/>
    </row>
    <row r="718" spans="1:3">
      <c r="A718" s="4" t="s">
        <v>189</v>
      </c>
      <c r="B718" s="40">
        <f>SUMPRODUCT($B591:$F591,$B$686:$F$686)</f>
        <v>0</v>
      </c>
      <c r="C718" s="17"/>
    </row>
    <row r="719" spans="1:3">
      <c r="A719" s="4" t="s">
        <v>260</v>
      </c>
      <c r="B719" s="40">
        <f>SUMPRODUCT($B592:$F592,$B$686:$F$686)</f>
        <v>0</v>
      </c>
      <c r="C719" s="17"/>
    </row>
    <row r="720" spans="1:3">
      <c r="A720" s="4" t="s">
        <v>261</v>
      </c>
      <c r="B720" s="40">
        <f>SUMPRODUCT($B593:$F593,$B$686:$F$686)</f>
        <v>0</v>
      </c>
      <c r="C720" s="17"/>
    </row>
    <row r="721" spans="1:3">
      <c r="A721" s="28" t="s">
        <v>190</v>
      </c>
      <c r="C721" s="17"/>
    </row>
    <row r="722" spans="1:3">
      <c r="A722" s="4" t="s">
        <v>190</v>
      </c>
      <c r="B722" s="40">
        <f>SUMPRODUCT($B595:$F595,$B$686:$F$686)</f>
        <v>0</v>
      </c>
      <c r="C722" s="17"/>
    </row>
    <row r="723" spans="1:3">
      <c r="A723" s="28" t="s">
        <v>210</v>
      </c>
      <c r="C723" s="17"/>
    </row>
    <row r="724" spans="1:3">
      <c r="A724" s="4" t="s">
        <v>210</v>
      </c>
      <c r="B724" s="40">
        <f>SUMPRODUCT($B597:$F597,$B$686:$F$686)</f>
        <v>0</v>
      </c>
      <c r="C724" s="17"/>
    </row>
    <row r="725" spans="1:3">
      <c r="A725" s="28" t="s">
        <v>191</v>
      </c>
      <c r="C725" s="17"/>
    </row>
    <row r="726" spans="1:3">
      <c r="A726" s="4" t="s">
        <v>191</v>
      </c>
      <c r="B726" s="40">
        <f>SUMPRODUCT($B599:$F599,$B$686:$F$686)</f>
        <v>0</v>
      </c>
      <c r="C726" s="17"/>
    </row>
    <row r="727" spans="1:3">
      <c r="A727" s="4" t="s">
        <v>265</v>
      </c>
      <c r="B727" s="40">
        <f>SUMPRODUCT($B600:$F600,$B$686:$F$686)</f>
        <v>0</v>
      </c>
      <c r="C727" s="17"/>
    </row>
    <row r="728" spans="1:3">
      <c r="A728" s="4" t="s">
        <v>266</v>
      </c>
      <c r="B728" s="40">
        <f>SUMPRODUCT($B601:$F601,$B$686:$F$686)</f>
        <v>0</v>
      </c>
      <c r="C728" s="17"/>
    </row>
    <row r="729" spans="1:3">
      <c r="A729" s="28" t="s">
        <v>192</v>
      </c>
      <c r="C729" s="17"/>
    </row>
    <row r="730" spans="1:3">
      <c r="A730" s="4" t="s">
        <v>192</v>
      </c>
      <c r="B730" s="40">
        <f>SUMPRODUCT($B603:$F603,$B$686:$F$686)</f>
        <v>0</v>
      </c>
      <c r="C730" s="17"/>
    </row>
    <row r="731" spans="1:3">
      <c r="A731" s="4" t="s">
        <v>268</v>
      </c>
      <c r="B731" s="40">
        <f>SUMPRODUCT($B604:$F604,$B$686:$F$686)</f>
        <v>0</v>
      </c>
      <c r="C731" s="17"/>
    </row>
    <row r="732" spans="1:3">
      <c r="A732" s="4" t="s">
        <v>269</v>
      </c>
      <c r="B732" s="40">
        <f>SUMPRODUCT($B605:$F605,$B$686:$F$686)</f>
        <v>0</v>
      </c>
      <c r="C732" s="17"/>
    </row>
    <row r="733" spans="1:3">
      <c r="A733" s="28" t="s">
        <v>193</v>
      </c>
      <c r="C733" s="17"/>
    </row>
    <row r="734" spans="1:3">
      <c r="A734" s="4" t="s">
        <v>193</v>
      </c>
      <c r="B734" s="40">
        <f>SUMPRODUCT($B607:$F607,$B$686:$F$686)</f>
        <v>0</v>
      </c>
      <c r="C734" s="17"/>
    </row>
    <row r="735" spans="1:3">
      <c r="A735" s="4" t="s">
        <v>271</v>
      </c>
      <c r="B735" s="40">
        <f>SUMPRODUCT($B608:$F608,$B$686:$F$686)</f>
        <v>0</v>
      </c>
      <c r="C735" s="17"/>
    </row>
    <row r="736" spans="1:3">
      <c r="A736" s="4" t="s">
        <v>272</v>
      </c>
      <c r="B736" s="40">
        <f>SUMPRODUCT($B609:$F609,$B$686:$F$686)</f>
        <v>0</v>
      </c>
      <c r="C736" s="17"/>
    </row>
    <row r="737" spans="1:3">
      <c r="A737" s="28" t="s">
        <v>194</v>
      </c>
      <c r="C737" s="17"/>
    </row>
    <row r="738" spans="1:3">
      <c r="A738" s="4" t="s">
        <v>194</v>
      </c>
      <c r="B738" s="40">
        <f>SUMPRODUCT($B611:$F611,$B$686:$F$686)</f>
        <v>0</v>
      </c>
      <c r="C738" s="17"/>
    </row>
    <row r="739" spans="1:3">
      <c r="A739" s="4" t="s">
        <v>274</v>
      </c>
      <c r="B739" s="40">
        <f>SUMPRODUCT($B612:$F612,$B$686:$F$686)</f>
        <v>0</v>
      </c>
      <c r="C739" s="17"/>
    </row>
    <row r="740" spans="1:3">
      <c r="A740" s="28" t="s">
        <v>211</v>
      </c>
      <c r="C740" s="17"/>
    </row>
    <row r="741" spans="1:3">
      <c r="A741" s="4" t="s">
        <v>211</v>
      </c>
      <c r="B741" s="40">
        <f>SUMPRODUCT($B614:$F614,$B$686:$F$686)</f>
        <v>0</v>
      </c>
      <c r="C741" s="17"/>
    </row>
    <row r="742" spans="1:3">
      <c r="A742" s="4" t="s">
        <v>276</v>
      </c>
      <c r="B742" s="40">
        <f>SUMPRODUCT($B615:$F615,$B$686:$F$686)</f>
        <v>0</v>
      </c>
      <c r="C742" s="17"/>
    </row>
    <row r="743" spans="1:3">
      <c r="A743" s="28" t="s">
        <v>225</v>
      </c>
      <c r="C743" s="17"/>
    </row>
    <row r="744" spans="1:3">
      <c r="A744" s="4" t="s">
        <v>225</v>
      </c>
      <c r="B744" s="40">
        <f>SUMPRODUCT($B617:$F617,$B$686:$F$686)</f>
        <v>0</v>
      </c>
      <c r="C744" s="17"/>
    </row>
    <row r="745" spans="1:3">
      <c r="A745" s="4" t="s">
        <v>278</v>
      </c>
      <c r="B745" s="40">
        <f>SUMPRODUCT($B618:$F618,$B$686:$F$686)</f>
        <v>0</v>
      </c>
      <c r="C745" s="17"/>
    </row>
    <row r="746" spans="1:3">
      <c r="A746" s="4" t="s">
        <v>279</v>
      </c>
      <c r="B746" s="40">
        <f>SUMPRODUCT($B619:$F619,$B$686:$F$686)</f>
        <v>0</v>
      </c>
      <c r="C746" s="17"/>
    </row>
    <row r="747" spans="1:3">
      <c r="A747" s="28" t="s">
        <v>226</v>
      </c>
      <c r="C747" s="17"/>
    </row>
    <row r="748" spans="1:3">
      <c r="A748" s="4" t="s">
        <v>226</v>
      </c>
      <c r="B748" s="40">
        <f>SUMPRODUCT($B621:$F621,$B$686:$F$686)</f>
        <v>0</v>
      </c>
      <c r="C748" s="17"/>
    </row>
    <row r="749" spans="1:3">
      <c r="A749" s="4" t="s">
        <v>281</v>
      </c>
      <c r="B749" s="40">
        <f>SUMPRODUCT($B622:$F622,$B$686:$F$686)</f>
        <v>0</v>
      </c>
      <c r="C749" s="17"/>
    </row>
    <row r="750" spans="1:3">
      <c r="A750" s="4" t="s">
        <v>282</v>
      </c>
      <c r="B750" s="40">
        <f>SUMPRODUCT($B623:$F623,$B$686:$F$686)</f>
        <v>0</v>
      </c>
      <c r="C750" s="17"/>
    </row>
    <row r="751" spans="1:3">
      <c r="A751" s="28" t="s">
        <v>227</v>
      </c>
      <c r="C751" s="17"/>
    </row>
    <row r="752" spans="1:3">
      <c r="A752" s="4" t="s">
        <v>227</v>
      </c>
      <c r="B752" s="40">
        <f>SUMPRODUCT($B625:$F625,$B$686:$F$686)</f>
        <v>0</v>
      </c>
      <c r="C752" s="17"/>
    </row>
    <row r="753" spans="1:3">
      <c r="A753" s="4" t="s">
        <v>284</v>
      </c>
      <c r="B753" s="40">
        <f>SUMPRODUCT($B626:$F626,$B$686:$F$686)</f>
        <v>0</v>
      </c>
      <c r="C753" s="17"/>
    </row>
    <row r="754" spans="1:3">
      <c r="A754" s="4" t="s">
        <v>285</v>
      </c>
      <c r="B754" s="40">
        <f>SUMPRODUCT($B627:$F627,$B$686:$F$686)</f>
        <v>0</v>
      </c>
      <c r="C754" s="17"/>
    </row>
    <row r="755" spans="1:3">
      <c r="A755" s="28" t="s">
        <v>228</v>
      </c>
      <c r="C755" s="17"/>
    </row>
    <row r="756" spans="1:3">
      <c r="A756" s="4" t="s">
        <v>228</v>
      </c>
      <c r="B756" s="40">
        <f>SUMPRODUCT($B629:$F629,$B$686:$F$686)</f>
        <v>0</v>
      </c>
      <c r="C756" s="17"/>
    </row>
    <row r="757" spans="1:3">
      <c r="A757" s="4" t="s">
        <v>287</v>
      </c>
      <c r="B757" s="40">
        <f>SUMPRODUCT($B630:$F630,$B$686:$F$686)</f>
        <v>0</v>
      </c>
      <c r="C757" s="17"/>
    </row>
    <row r="758" spans="1:3">
      <c r="A758" s="4" t="s">
        <v>288</v>
      </c>
      <c r="B758" s="40">
        <f>SUMPRODUCT($B631:$F631,$B$686:$F$686)</f>
        <v>0</v>
      </c>
      <c r="C758" s="17"/>
    </row>
    <row r="759" spans="1:3">
      <c r="A759" s="28" t="s">
        <v>229</v>
      </c>
      <c r="C759" s="17"/>
    </row>
    <row r="760" spans="1:3">
      <c r="A760" s="4" t="s">
        <v>229</v>
      </c>
      <c r="B760" s="40">
        <f>SUMPRODUCT($B633:$F633,$B$686:$F$686)</f>
        <v>0</v>
      </c>
      <c r="C760" s="17"/>
    </row>
    <row r="761" spans="1:3">
      <c r="A761" s="4" t="s">
        <v>290</v>
      </c>
      <c r="B761" s="40">
        <f>SUMPRODUCT($B634:$F634,$B$686:$F$686)</f>
        <v>0</v>
      </c>
      <c r="C761" s="17"/>
    </row>
    <row r="762" spans="1:3">
      <c r="A762" s="4" t="s">
        <v>291</v>
      </c>
      <c r="B762" s="40">
        <f>SUMPRODUCT($B635:$F635,$B$686:$F$686)</f>
        <v>0</v>
      </c>
      <c r="C762" s="17"/>
    </row>
    <row r="763" spans="1:3">
      <c r="A763" s="28" t="s">
        <v>195</v>
      </c>
      <c r="C763" s="17"/>
    </row>
    <row r="764" spans="1:3">
      <c r="A764" s="4" t="s">
        <v>195</v>
      </c>
      <c r="B764" s="40">
        <f>SUMPRODUCT($B637:$F637,$B$686:$F$686)</f>
        <v>0</v>
      </c>
      <c r="C764" s="17"/>
    </row>
    <row r="765" spans="1:3">
      <c r="A765" s="4" t="s">
        <v>293</v>
      </c>
      <c r="B765" s="40">
        <f>SUMPRODUCT($B638:$F638,$B$686:$F$686)</f>
        <v>0</v>
      </c>
      <c r="C765" s="17"/>
    </row>
    <row r="766" spans="1:3">
      <c r="A766" s="4" t="s">
        <v>294</v>
      </c>
      <c r="B766" s="40">
        <f>SUMPRODUCT($B639:$F639,$B$686:$F$686)</f>
        <v>0</v>
      </c>
      <c r="C766" s="17"/>
    </row>
    <row r="767" spans="1:3">
      <c r="A767" s="28" t="s">
        <v>196</v>
      </c>
      <c r="C767" s="17"/>
    </row>
    <row r="768" spans="1:3">
      <c r="A768" s="4" t="s">
        <v>196</v>
      </c>
      <c r="B768" s="40">
        <f>SUMPRODUCT($B641:$F641,$B$686:$F$686)</f>
        <v>0</v>
      </c>
      <c r="C768" s="17"/>
    </row>
    <row r="769" spans="1:3">
      <c r="A769" s="4" t="s">
        <v>296</v>
      </c>
      <c r="B769" s="40">
        <f>SUMPRODUCT($B642:$F642,$B$686:$F$686)</f>
        <v>0</v>
      </c>
      <c r="C769" s="17"/>
    </row>
    <row r="770" spans="1:3">
      <c r="A770" s="28" t="s">
        <v>197</v>
      </c>
      <c r="C770" s="17"/>
    </row>
    <row r="771" spans="1:3">
      <c r="A771" s="4" t="s">
        <v>197</v>
      </c>
      <c r="B771" s="40">
        <f>SUMPRODUCT($B644:$F644,$B$686:$F$686)</f>
        <v>0</v>
      </c>
      <c r="C771" s="17"/>
    </row>
    <row r="772" spans="1:3">
      <c r="A772" s="4" t="s">
        <v>298</v>
      </c>
      <c r="B772" s="40">
        <f>SUMPRODUCT($B645:$F645,$B$686:$F$686)</f>
        <v>0</v>
      </c>
      <c r="C772" s="17"/>
    </row>
    <row r="773" spans="1:3">
      <c r="A773" s="4" t="s">
        <v>299</v>
      </c>
      <c r="B773" s="40">
        <f>SUMPRODUCT($B646:$F646,$B$686:$F$686)</f>
        <v>0</v>
      </c>
      <c r="C773" s="17"/>
    </row>
    <row r="774" spans="1:3">
      <c r="A774" s="28" t="s">
        <v>198</v>
      </c>
      <c r="C774" s="17"/>
    </row>
    <row r="775" spans="1:3">
      <c r="A775" s="4" t="s">
        <v>198</v>
      </c>
      <c r="B775" s="40">
        <f>SUMPRODUCT($B648:$F648,$B$686:$F$686)</f>
        <v>0</v>
      </c>
      <c r="C775" s="17"/>
    </row>
    <row r="776" spans="1:3">
      <c r="A776" s="28" t="s">
        <v>199</v>
      </c>
      <c r="C776" s="17"/>
    </row>
    <row r="777" spans="1:3">
      <c r="A777" s="4" t="s">
        <v>199</v>
      </c>
      <c r="B777" s="40">
        <f>SUMPRODUCT($B650:$F650,$B$686:$F$686)</f>
        <v>0</v>
      </c>
      <c r="C777" s="17"/>
    </row>
    <row r="778" spans="1:3">
      <c r="A778" s="4" t="s">
        <v>302</v>
      </c>
      <c r="B778" s="40">
        <f>SUMPRODUCT($B651:$F651,$B$686:$F$686)</f>
        <v>0</v>
      </c>
      <c r="C778" s="17"/>
    </row>
    <row r="779" spans="1:3">
      <c r="A779" s="4" t="s">
        <v>303</v>
      </c>
      <c r="B779" s="40">
        <f>SUMPRODUCT($B652:$F652,$B$686:$F$686)</f>
        <v>0</v>
      </c>
      <c r="C779" s="17"/>
    </row>
    <row r="780" spans="1:3">
      <c r="A780" s="28" t="s">
        <v>200</v>
      </c>
      <c r="C780" s="17"/>
    </row>
    <row r="781" spans="1:3">
      <c r="A781" s="4" t="s">
        <v>200</v>
      </c>
      <c r="B781" s="40">
        <f>SUMPRODUCT($B654:$F654,$B$686:$F$686)</f>
        <v>0</v>
      </c>
      <c r="C781" s="17"/>
    </row>
    <row r="782" spans="1:3">
      <c r="A782" s="28" t="s">
        <v>201</v>
      </c>
      <c r="C782" s="17"/>
    </row>
    <row r="783" spans="1:3">
      <c r="A783" s="4" t="s">
        <v>201</v>
      </c>
      <c r="B783" s="40">
        <f>SUMPRODUCT($B656:$F656,$B$686:$F$686)</f>
        <v>0</v>
      </c>
      <c r="C783" s="17"/>
    </row>
    <row r="784" spans="1:3">
      <c r="A784" s="4" t="s">
        <v>306</v>
      </c>
      <c r="B784" s="40">
        <f>SUMPRODUCT($B657:$F657,$B$686:$F$686)</f>
        <v>0</v>
      </c>
      <c r="C784" s="17"/>
    </row>
    <row r="785" spans="1:3">
      <c r="A785" s="28" t="s">
        <v>202</v>
      </c>
      <c r="C785" s="17"/>
    </row>
    <row r="786" spans="1:3">
      <c r="A786" s="4" t="s">
        <v>202</v>
      </c>
      <c r="B786" s="40">
        <f>SUMPRODUCT($B659:$F659,$B$686:$F$686)</f>
        <v>0</v>
      </c>
      <c r="C786" s="17"/>
    </row>
    <row r="787" spans="1:3">
      <c r="A787" s="28" t="s">
        <v>203</v>
      </c>
      <c r="C787" s="17"/>
    </row>
    <row r="788" spans="1:3">
      <c r="A788" s="4" t="s">
        <v>203</v>
      </c>
      <c r="B788" s="40">
        <f>SUMPRODUCT($B661:$F661,$B$686:$F$686)</f>
        <v>0</v>
      </c>
      <c r="C788" s="17"/>
    </row>
    <row r="789" spans="1:3">
      <c r="A789" s="4" t="s">
        <v>309</v>
      </c>
      <c r="B789" s="40">
        <f>SUMPRODUCT($B662:$F662,$B$686:$F$686)</f>
        <v>0</v>
      </c>
      <c r="C789" s="17"/>
    </row>
    <row r="790" spans="1:3">
      <c r="A790" s="28" t="s">
        <v>204</v>
      </c>
      <c r="C790" s="17"/>
    </row>
    <row r="791" spans="1:3">
      <c r="A791" s="4" t="s">
        <v>204</v>
      </c>
      <c r="B791" s="40">
        <f>SUMPRODUCT($B664:$F664,$B$686:$F$686)</f>
        <v>0</v>
      </c>
      <c r="C791" s="17"/>
    </row>
    <row r="792" spans="1:3">
      <c r="A792" s="28" t="s">
        <v>212</v>
      </c>
      <c r="C792" s="17"/>
    </row>
    <row r="793" spans="1:3">
      <c r="A793" s="4" t="s">
        <v>212</v>
      </c>
      <c r="B793" s="40">
        <f>SUMPRODUCT($B666:$F666,$B$686:$F$686)</f>
        <v>0</v>
      </c>
      <c r="C793" s="17"/>
    </row>
    <row r="794" spans="1:3">
      <c r="A794" s="4" t="s">
        <v>312</v>
      </c>
      <c r="B794" s="40">
        <f>SUMPRODUCT($B667:$F667,$B$686:$F$686)</f>
        <v>0</v>
      </c>
      <c r="C794" s="17"/>
    </row>
    <row r="795" spans="1:3">
      <c r="A795" s="28" t="s">
        <v>213</v>
      </c>
      <c r="C795" s="17"/>
    </row>
    <row r="796" spans="1:3">
      <c r="A796" s="4" t="s">
        <v>213</v>
      </c>
      <c r="B796" s="40">
        <f>SUMPRODUCT($B669:$F669,$B$686:$F$686)</f>
        <v>0</v>
      </c>
      <c r="C796" s="17"/>
    </row>
    <row r="797" spans="1:3">
      <c r="A797" s="28" t="s">
        <v>214</v>
      </c>
      <c r="C797" s="17"/>
    </row>
    <row r="798" spans="1:3">
      <c r="A798" s="4" t="s">
        <v>214</v>
      </c>
      <c r="B798" s="40">
        <f>SUMPRODUCT($B671:$F671,$B$686:$F$686)</f>
        <v>0</v>
      </c>
      <c r="C798" s="17"/>
    </row>
    <row r="799" spans="1:3">
      <c r="A799" s="4" t="s">
        <v>315</v>
      </c>
      <c r="B799" s="40">
        <f>SUMPRODUCT($B672:$F672,$B$686:$F$686)</f>
        <v>0</v>
      </c>
      <c r="C799" s="17"/>
    </row>
    <row r="800" spans="1:3">
      <c r="A800" s="28" t="s">
        <v>215</v>
      </c>
      <c r="C800" s="17"/>
    </row>
    <row r="801" spans="1:7">
      <c r="A801" s="4" t="s">
        <v>215</v>
      </c>
      <c r="B801" s="40">
        <f>SUMPRODUCT($B674:$F674,$B$686:$F$686)</f>
        <v>0</v>
      </c>
      <c r="C801" s="17"/>
    </row>
    <row r="803" spans="1:7" ht="21" customHeight="1">
      <c r="A803" s="1" t="s">
        <v>1973</v>
      </c>
    </row>
    <row r="804" spans="1:7">
      <c r="A804" s="3" t="s">
        <v>546</v>
      </c>
    </row>
    <row r="805" spans="1:7">
      <c r="A805" s="31" t="s">
        <v>1974</v>
      </c>
    </row>
    <row r="806" spans="1:7">
      <c r="A806" s="31" t="s">
        <v>1975</v>
      </c>
    </row>
    <row r="807" spans="1:7">
      <c r="A807" s="31" t="s">
        <v>1976</v>
      </c>
    </row>
    <row r="808" spans="1:7">
      <c r="A808" s="31" t="s">
        <v>1977</v>
      </c>
    </row>
    <row r="809" spans="1:7">
      <c r="A809" s="31" t="s">
        <v>1030</v>
      </c>
    </row>
    <row r="810" spans="1:7">
      <c r="A810" s="31" t="s">
        <v>1031</v>
      </c>
    </row>
    <row r="811" spans="1:7">
      <c r="A811" s="31" t="s">
        <v>1032</v>
      </c>
    </row>
    <row r="812" spans="1:7">
      <c r="A812" s="33" t="s">
        <v>553</v>
      </c>
      <c r="B812" s="33" t="s">
        <v>554</v>
      </c>
      <c r="C812" s="33" t="s">
        <v>554</v>
      </c>
      <c r="D812" s="33" t="s">
        <v>554</v>
      </c>
      <c r="E812" s="33" t="s">
        <v>554</v>
      </c>
      <c r="F812" s="33" t="s">
        <v>570</v>
      </c>
    </row>
    <row r="813" spans="1:7">
      <c r="A813" s="33" t="s">
        <v>556</v>
      </c>
      <c r="B813" s="33" t="s">
        <v>557</v>
      </c>
      <c r="C813" s="33" t="s">
        <v>933</v>
      </c>
      <c r="D813" s="33" t="s">
        <v>1978</v>
      </c>
      <c r="E813" s="33" t="s">
        <v>1533</v>
      </c>
      <c r="F813" s="33" t="s">
        <v>1979</v>
      </c>
    </row>
    <row r="815" spans="1:7">
      <c r="B815" s="15" t="s">
        <v>1956</v>
      </c>
      <c r="C815" s="15" t="s">
        <v>1957</v>
      </c>
      <c r="D815" s="15" t="s">
        <v>1958</v>
      </c>
      <c r="E815" s="15" t="s">
        <v>1959</v>
      </c>
      <c r="F815" s="15" t="s">
        <v>1980</v>
      </c>
    </row>
    <row r="816" spans="1:7">
      <c r="A816" s="28" t="s">
        <v>185</v>
      </c>
      <c r="G816" s="17"/>
    </row>
    <row r="817" spans="1:7">
      <c r="A817" s="4" t="s">
        <v>185</v>
      </c>
      <c r="B817" s="32">
        <f>B$453</f>
        <v>0</v>
      </c>
      <c r="C817" s="32">
        <f>C$453</f>
        <v>0</v>
      </c>
      <c r="D817" s="32">
        <f>D$453</f>
        <v>0</v>
      </c>
      <c r="E817" s="32">
        <f>E$453</f>
        <v>0</v>
      </c>
      <c r="F817" s="34">
        <f>'Input'!B$189+'Input'!C$189+'Input'!D$189</f>
        <v>0</v>
      </c>
      <c r="G817" s="17"/>
    </row>
    <row r="818" spans="1:7">
      <c r="A818" s="4" t="s">
        <v>242</v>
      </c>
      <c r="B818" s="32">
        <f>B$454</f>
        <v>0</v>
      </c>
      <c r="C818" s="32">
        <f>C$454</f>
        <v>0</v>
      </c>
      <c r="D818" s="32">
        <f>D$454</f>
        <v>0</v>
      </c>
      <c r="E818" s="32">
        <f>E$454</f>
        <v>0</v>
      </c>
      <c r="F818" s="34">
        <f>'Input'!B$190+'Input'!C$190+'Input'!D$190</f>
        <v>0</v>
      </c>
      <c r="G818" s="17"/>
    </row>
    <row r="819" spans="1:7">
      <c r="A819" s="4" t="s">
        <v>243</v>
      </c>
      <c r="B819" s="32">
        <f>B$455</f>
        <v>0</v>
      </c>
      <c r="C819" s="32">
        <f>C$455</f>
        <v>0</v>
      </c>
      <c r="D819" s="32">
        <f>D$455</f>
        <v>0</v>
      </c>
      <c r="E819" s="32">
        <f>E$455</f>
        <v>0</v>
      </c>
      <c r="F819" s="34">
        <f>'Input'!B$191+'Input'!C$191+'Input'!D$191</f>
        <v>0</v>
      </c>
      <c r="G819" s="17"/>
    </row>
    <row r="820" spans="1:7">
      <c r="A820" s="28" t="s">
        <v>1961</v>
      </c>
      <c r="G820" s="17"/>
    </row>
    <row r="821" spans="1:7">
      <c r="A821" s="4" t="s">
        <v>186</v>
      </c>
      <c r="B821" s="32">
        <f>B$457</f>
        <v>0</v>
      </c>
      <c r="C821" s="32">
        <f>C$457</f>
        <v>0</v>
      </c>
      <c r="D821" s="32">
        <f>D$457</f>
        <v>0</v>
      </c>
      <c r="E821" s="32">
        <f>E$457</f>
        <v>0</v>
      </c>
      <c r="F821" s="34">
        <f>'Input'!B$193+'Input'!C$193+'Input'!D$193</f>
        <v>0</v>
      </c>
      <c r="G821" s="17"/>
    </row>
    <row r="822" spans="1:7">
      <c r="A822" s="4" t="s">
        <v>245</v>
      </c>
      <c r="B822" s="32">
        <f>B$458</f>
        <v>0</v>
      </c>
      <c r="C822" s="32">
        <f>C$458</f>
        <v>0</v>
      </c>
      <c r="D822" s="32">
        <f>D$458</f>
        <v>0</v>
      </c>
      <c r="E822" s="32">
        <f>E$458</f>
        <v>0</v>
      </c>
      <c r="F822" s="34">
        <f>'Input'!B$194+'Input'!C$194+'Input'!D$194</f>
        <v>0</v>
      </c>
      <c r="G822" s="17"/>
    </row>
    <row r="823" spans="1:7">
      <c r="A823" s="4" t="s">
        <v>246</v>
      </c>
      <c r="B823" s="32">
        <f>B$459</f>
        <v>0</v>
      </c>
      <c r="C823" s="32">
        <f>C$459</f>
        <v>0</v>
      </c>
      <c r="D823" s="32">
        <f>D$459</f>
        <v>0</v>
      </c>
      <c r="E823" s="32">
        <f>E$459</f>
        <v>0</v>
      </c>
      <c r="F823" s="34">
        <f>'Input'!B$195+'Input'!C$195+'Input'!D$195</f>
        <v>0</v>
      </c>
      <c r="G823" s="17"/>
    </row>
    <row r="824" spans="1:7">
      <c r="A824" s="4" t="s">
        <v>223</v>
      </c>
      <c r="B824" s="32">
        <f>B$461</f>
        <v>0</v>
      </c>
      <c r="C824" s="32">
        <f>C$461</f>
        <v>0</v>
      </c>
      <c r="D824" s="32">
        <f>D$461</f>
        <v>0</v>
      </c>
      <c r="E824" s="32">
        <f>E$461</f>
        <v>0</v>
      </c>
      <c r="F824" s="34">
        <f>'Input'!B$197+'Input'!C$197+'Input'!D$197</f>
        <v>0</v>
      </c>
      <c r="G824" s="17"/>
    </row>
    <row r="825" spans="1:7">
      <c r="A825" s="4" t="s">
        <v>248</v>
      </c>
      <c r="B825" s="32">
        <f>B$462</f>
        <v>0</v>
      </c>
      <c r="C825" s="32">
        <f>C$462</f>
        <v>0</v>
      </c>
      <c r="D825" s="32">
        <f>D$462</f>
        <v>0</v>
      </c>
      <c r="E825" s="32">
        <f>E$462</f>
        <v>0</v>
      </c>
      <c r="F825" s="34">
        <f>'Input'!B$198+'Input'!C$198+'Input'!D$198</f>
        <v>0</v>
      </c>
      <c r="G825" s="17"/>
    </row>
    <row r="826" spans="1:7">
      <c r="A826" s="4" t="s">
        <v>249</v>
      </c>
      <c r="B826" s="32">
        <f>B$463</f>
        <v>0</v>
      </c>
      <c r="C826" s="32">
        <f>C$463</f>
        <v>0</v>
      </c>
      <c r="D826" s="32">
        <f>D$463</f>
        <v>0</v>
      </c>
      <c r="E826" s="32">
        <f>E$463</f>
        <v>0</v>
      </c>
      <c r="F826" s="34">
        <f>'Input'!B$199+'Input'!C$199+'Input'!D$199</f>
        <v>0</v>
      </c>
      <c r="G826" s="17"/>
    </row>
    <row r="827" spans="1:7">
      <c r="A827" s="28" t="s">
        <v>187</v>
      </c>
      <c r="G827" s="17"/>
    </row>
    <row r="828" spans="1:7">
      <c r="A828" s="4" t="s">
        <v>187</v>
      </c>
      <c r="B828" s="32">
        <f>B$465</f>
        <v>0</v>
      </c>
      <c r="C828" s="32">
        <f>C$465</f>
        <v>0</v>
      </c>
      <c r="D828" s="32">
        <f>D$465</f>
        <v>0</v>
      </c>
      <c r="E828" s="32">
        <f>E$465</f>
        <v>0</v>
      </c>
      <c r="F828" s="34">
        <f>'Input'!B$201+'Input'!C$201+'Input'!D$201</f>
        <v>0</v>
      </c>
      <c r="G828" s="17"/>
    </row>
    <row r="829" spans="1:7">
      <c r="A829" s="4" t="s">
        <v>251</v>
      </c>
      <c r="B829" s="32">
        <f>B$466</f>
        <v>0</v>
      </c>
      <c r="C829" s="32">
        <f>C$466</f>
        <v>0</v>
      </c>
      <c r="D829" s="32">
        <f>D$466</f>
        <v>0</v>
      </c>
      <c r="E829" s="32">
        <f>E$466</f>
        <v>0</v>
      </c>
      <c r="F829" s="34">
        <f>'Input'!B$202+'Input'!C$202+'Input'!D$202</f>
        <v>0</v>
      </c>
      <c r="G829" s="17"/>
    </row>
    <row r="830" spans="1:7">
      <c r="A830" s="4" t="s">
        <v>252</v>
      </c>
      <c r="B830" s="32">
        <f>B$467</f>
        <v>0</v>
      </c>
      <c r="C830" s="32">
        <f>C$467</f>
        <v>0</v>
      </c>
      <c r="D830" s="32">
        <f>D$467</f>
        <v>0</v>
      </c>
      <c r="E830" s="32">
        <f>E$467</f>
        <v>0</v>
      </c>
      <c r="F830" s="34">
        <f>'Input'!B$203+'Input'!C$203+'Input'!D$203</f>
        <v>0</v>
      </c>
      <c r="G830" s="17"/>
    </row>
    <row r="831" spans="1:7">
      <c r="A831" s="28" t="s">
        <v>1962</v>
      </c>
      <c r="G831" s="17"/>
    </row>
    <row r="832" spans="1:7">
      <c r="A832" s="4" t="s">
        <v>188</v>
      </c>
      <c r="B832" s="32">
        <f>B$469</f>
        <v>0</v>
      </c>
      <c r="C832" s="32">
        <f>C$469</f>
        <v>0</v>
      </c>
      <c r="D832" s="32">
        <f>D$469</f>
        <v>0</v>
      </c>
      <c r="E832" s="32">
        <f>E$469</f>
        <v>0</v>
      </c>
      <c r="F832" s="34">
        <f>'Input'!B$205+'Input'!C$205+'Input'!D$205</f>
        <v>0</v>
      </c>
      <c r="G832" s="17"/>
    </row>
    <row r="833" spans="1:7">
      <c r="A833" s="4" t="s">
        <v>254</v>
      </c>
      <c r="B833" s="32">
        <f>B$470</f>
        <v>0</v>
      </c>
      <c r="C833" s="32">
        <f>C$470</f>
        <v>0</v>
      </c>
      <c r="D833" s="32">
        <f>D$470</f>
        <v>0</v>
      </c>
      <c r="E833" s="32">
        <f>E$470</f>
        <v>0</v>
      </c>
      <c r="F833" s="34">
        <f>'Input'!B$206+'Input'!C$206+'Input'!D$206</f>
        <v>0</v>
      </c>
      <c r="G833" s="17"/>
    </row>
    <row r="834" spans="1:7">
      <c r="A834" s="4" t="s">
        <v>255</v>
      </c>
      <c r="B834" s="32">
        <f>B$471</f>
        <v>0</v>
      </c>
      <c r="C834" s="32">
        <f>C$471</f>
        <v>0</v>
      </c>
      <c r="D834" s="32">
        <f>D$471</f>
        <v>0</v>
      </c>
      <c r="E834" s="32">
        <f>E$471</f>
        <v>0</v>
      </c>
      <c r="F834" s="34">
        <f>'Input'!B$207+'Input'!C$207+'Input'!D$207</f>
        <v>0</v>
      </c>
      <c r="G834" s="17"/>
    </row>
    <row r="835" spans="1:7">
      <c r="A835" s="4" t="s">
        <v>224</v>
      </c>
      <c r="B835" s="32">
        <f>B$473</f>
        <v>0</v>
      </c>
      <c r="C835" s="32">
        <f>C$473</f>
        <v>0</v>
      </c>
      <c r="D835" s="32">
        <f>D$473</f>
        <v>0</v>
      </c>
      <c r="E835" s="32">
        <f>E$473</f>
        <v>0</v>
      </c>
      <c r="F835" s="34">
        <f>'Input'!B$209+'Input'!C$209+'Input'!D$209</f>
        <v>0</v>
      </c>
      <c r="G835" s="17"/>
    </row>
    <row r="836" spans="1:7">
      <c r="A836" s="4" t="s">
        <v>257</v>
      </c>
      <c r="B836" s="32">
        <f>B$474</f>
        <v>0</v>
      </c>
      <c r="C836" s="32">
        <f>C$474</f>
        <v>0</v>
      </c>
      <c r="D836" s="32">
        <f>D$474</f>
        <v>0</v>
      </c>
      <c r="E836" s="32">
        <f>E$474</f>
        <v>0</v>
      </c>
      <c r="F836" s="34">
        <f>'Input'!B$210+'Input'!C$210+'Input'!D$210</f>
        <v>0</v>
      </c>
      <c r="G836" s="17"/>
    </row>
    <row r="837" spans="1:7">
      <c r="A837" s="4" t="s">
        <v>258</v>
      </c>
      <c r="B837" s="32">
        <f>B$475</f>
        <v>0</v>
      </c>
      <c r="C837" s="32">
        <f>C$475</f>
        <v>0</v>
      </c>
      <c r="D837" s="32">
        <f>D$475</f>
        <v>0</v>
      </c>
      <c r="E837" s="32">
        <f>E$475</f>
        <v>0</v>
      </c>
      <c r="F837" s="34">
        <f>'Input'!B$211+'Input'!C$211+'Input'!D$211</f>
        <v>0</v>
      </c>
      <c r="G837" s="17"/>
    </row>
    <row r="838" spans="1:7">
      <c r="A838" s="28" t="s">
        <v>189</v>
      </c>
      <c r="G838" s="17"/>
    </row>
    <row r="839" spans="1:7">
      <c r="A839" s="4" t="s">
        <v>189</v>
      </c>
      <c r="B839" s="32">
        <f>B$477</f>
        <v>0</v>
      </c>
      <c r="C839" s="32">
        <f>C$477</f>
        <v>0</v>
      </c>
      <c r="D839" s="32">
        <f>D$477</f>
        <v>0</v>
      </c>
      <c r="E839" s="32">
        <f>E$477</f>
        <v>0</v>
      </c>
      <c r="F839" s="34">
        <f>'Input'!B$213+'Input'!C$213+'Input'!D$213</f>
        <v>0</v>
      </c>
      <c r="G839" s="17"/>
    </row>
    <row r="840" spans="1:7">
      <c r="A840" s="4" t="s">
        <v>260</v>
      </c>
      <c r="B840" s="32">
        <f>B$478</f>
        <v>0</v>
      </c>
      <c r="C840" s="32">
        <f>C$478</f>
        <v>0</v>
      </c>
      <c r="D840" s="32">
        <f>D$478</f>
        <v>0</v>
      </c>
      <c r="E840" s="32">
        <f>E$478</f>
        <v>0</v>
      </c>
      <c r="F840" s="34">
        <f>'Input'!B$214+'Input'!C$214+'Input'!D$214</f>
        <v>0</v>
      </c>
      <c r="G840" s="17"/>
    </row>
    <row r="841" spans="1:7">
      <c r="A841" s="4" t="s">
        <v>261</v>
      </c>
      <c r="B841" s="32">
        <f>B$479</f>
        <v>0</v>
      </c>
      <c r="C841" s="32">
        <f>C$479</f>
        <v>0</v>
      </c>
      <c r="D841" s="32">
        <f>D$479</f>
        <v>0</v>
      </c>
      <c r="E841" s="32">
        <f>E$479</f>
        <v>0</v>
      </c>
      <c r="F841" s="34">
        <f>'Input'!B$215+'Input'!C$215+'Input'!D$215</f>
        <v>0</v>
      </c>
      <c r="G841" s="17"/>
    </row>
    <row r="842" spans="1:7">
      <c r="A842" s="28" t="s">
        <v>190</v>
      </c>
      <c r="G842" s="17"/>
    </row>
    <row r="843" spans="1:7">
      <c r="A843" s="4" t="s">
        <v>190</v>
      </c>
      <c r="B843" s="32">
        <f>B$481</f>
        <v>0</v>
      </c>
      <c r="C843" s="32">
        <f>C$481</f>
        <v>0</v>
      </c>
      <c r="D843" s="32">
        <f>D$481</f>
        <v>0</v>
      </c>
      <c r="E843" s="32">
        <f>E$481</f>
        <v>0</v>
      </c>
      <c r="F843" s="34">
        <f>'Input'!B$217+'Input'!C$217+'Input'!D$217</f>
        <v>0</v>
      </c>
      <c r="G843" s="17"/>
    </row>
    <row r="844" spans="1:7">
      <c r="A844" s="28" t="s">
        <v>210</v>
      </c>
      <c r="G844" s="17"/>
    </row>
    <row r="845" spans="1:7">
      <c r="A845" s="4" t="s">
        <v>210</v>
      </c>
      <c r="B845" s="32">
        <f>B$483</f>
        <v>0</v>
      </c>
      <c r="C845" s="32">
        <f>C$483</f>
        <v>0</v>
      </c>
      <c r="D845" s="32">
        <f>D$483</f>
        <v>0</v>
      </c>
      <c r="E845" s="32">
        <f>E$483</f>
        <v>0</v>
      </c>
      <c r="F845" s="34">
        <f>'Input'!B$219+'Input'!C$219+'Input'!D$219</f>
        <v>0</v>
      </c>
      <c r="G845" s="17"/>
    </row>
    <row r="846" spans="1:7">
      <c r="A846" s="28" t="s">
        <v>191</v>
      </c>
      <c r="G846" s="17"/>
    </row>
    <row r="847" spans="1:7">
      <c r="A847" s="4" t="s">
        <v>191</v>
      </c>
      <c r="B847" s="32">
        <f>B$485</f>
        <v>0</v>
      </c>
      <c r="C847" s="32">
        <f>C$485</f>
        <v>0</v>
      </c>
      <c r="D847" s="32">
        <f>D$485</f>
        <v>0</v>
      </c>
      <c r="E847" s="32">
        <f>E$485</f>
        <v>0</v>
      </c>
      <c r="F847" s="34">
        <f>'Input'!B$221+'Input'!C$221+'Input'!D$221</f>
        <v>0</v>
      </c>
      <c r="G847" s="17"/>
    </row>
    <row r="848" spans="1:7">
      <c r="A848" s="4" t="s">
        <v>265</v>
      </c>
      <c r="B848" s="32">
        <f>B$486</f>
        <v>0</v>
      </c>
      <c r="C848" s="32">
        <f>C$486</f>
        <v>0</v>
      </c>
      <c r="D848" s="32">
        <f>D$486</f>
        <v>0</v>
      </c>
      <c r="E848" s="32">
        <f>E$486</f>
        <v>0</v>
      </c>
      <c r="F848" s="34">
        <f>'Input'!B$222+'Input'!C$222+'Input'!D$222</f>
        <v>0</v>
      </c>
      <c r="G848" s="17"/>
    </row>
    <row r="849" spans="1:7">
      <c r="A849" s="4" t="s">
        <v>266</v>
      </c>
      <c r="B849" s="32">
        <f>B$487</f>
        <v>0</v>
      </c>
      <c r="C849" s="32">
        <f>C$487</f>
        <v>0</v>
      </c>
      <c r="D849" s="32">
        <f>D$487</f>
        <v>0</v>
      </c>
      <c r="E849" s="32">
        <f>E$487</f>
        <v>0</v>
      </c>
      <c r="F849" s="34">
        <f>'Input'!B$223+'Input'!C$223+'Input'!D$223</f>
        <v>0</v>
      </c>
      <c r="G849" s="17"/>
    </row>
    <row r="850" spans="1:7">
      <c r="A850" s="28" t="s">
        <v>192</v>
      </c>
      <c r="G850" s="17"/>
    </row>
    <row r="851" spans="1:7">
      <c r="A851" s="4" t="s">
        <v>192</v>
      </c>
      <c r="B851" s="32">
        <f>B$489</f>
        <v>0</v>
      </c>
      <c r="C851" s="32">
        <f>C$489</f>
        <v>0</v>
      </c>
      <c r="D851" s="32">
        <f>D$489</f>
        <v>0</v>
      </c>
      <c r="E851" s="32">
        <f>E$489</f>
        <v>0</v>
      </c>
      <c r="F851" s="34">
        <f>'Input'!B$225+'Input'!C$225+'Input'!D$225</f>
        <v>0</v>
      </c>
      <c r="G851" s="17"/>
    </row>
    <row r="852" spans="1:7">
      <c r="A852" s="4" t="s">
        <v>268</v>
      </c>
      <c r="B852" s="32">
        <f>B$490</f>
        <v>0</v>
      </c>
      <c r="C852" s="32">
        <f>C$490</f>
        <v>0</v>
      </c>
      <c r="D852" s="32">
        <f>D$490</f>
        <v>0</v>
      </c>
      <c r="E852" s="32">
        <f>E$490</f>
        <v>0</v>
      </c>
      <c r="F852" s="34">
        <f>'Input'!B$226+'Input'!C$226+'Input'!D$226</f>
        <v>0</v>
      </c>
      <c r="G852" s="17"/>
    </row>
    <row r="853" spans="1:7">
      <c r="A853" s="4" t="s">
        <v>269</v>
      </c>
      <c r="B853" s="32">
        <f>B$491</f>
        <v>0</v>
      </c>
      <c r="C853" s="32">
        <f>C$491</f>
        <v>0</v>
      </c>
      <c r="D853" s="32">
        <f>D$491</f>
        <v>0</v>
      </c>
      <c r="E853" s="32">
        <f>E$491</f>
        <v>0</v>
      </c>
      <c r="F853" s="34">
        <f>'Input'!B$227+'Input'!C$227+'Input'!D$227</f>
        <v>0</v>
      </c>
      <c r="G853" s="17"/>
    </row>
    <row r="854" spans="1:7">
      <c r="A854" s="28" t="s">
        <v>193</v>
      </c>
      <c r="G854" s="17"/>
    </row>
    <row r="855" spans="1:7">
      <c r="A855" s="4" t="s">
        <v>193</v>
      </c>
      <c r="B855" s="32">
        <f>B$493</f>
        <v>0</v>
      </c>
      <c r="C855" s="32">
        <f>C$493</f>
        <v>0</v>
      </c>
      <c r="D855" s="32">
        <f>D$493</f>
        <v>0</v>
      </c>
      <c r="E855" s="32">
        <f>E$493</f>
        <v>0</v>
      </c>
      <c r="F855" s="34">
        <f>'Input'!B$229+'Input'!C$229+'Input'!D$229</f>
        <v>0</v>
      </c>
      <c r="G855" s="17"/>
    </row>
    <row r="856" spans="1:7">
      <c r="A856" s="4" t="s">
        <v>271</v>
      </c>
      <c r="B856" s="32">
        <f>B$494</f>
        <v>0</v>
      </c>
      <c r="C856" s="32">
        <f>C$494</f>
        <v>0</v>
      </c>
      <c r="D856" s="32">
        <f>D$494</f>
        <v>0</v>
      </c>
      <c r="E856" s="32">
        <f>E$494</f>
        <v>0</v>
      </c>
      <c r="F856" s="34">
        <f>'Input'!B$230+'Input'!C$230+'Input'!D$230</f>
        <v>0</v>
      </c>
      <c r="G856" s="17"/>
    </row>
    <row r="857" spans="1:7">
      <c r="A857" s="4" t="s">
        <v>272</v>
      </c>
      <c r="B857" s="32">
        <f>B$495</f>
        <v>0</v>
      </c>
      <c r="C857" s="32">
        <f>C$495</f>
        <v>0</v>
      </c>
      <c r="D857" s="32">
        <f>D$495</f>
        <v>0</v>
      </c>
      <c r="E857" s="32">
        <f>E$495</f>
        <v>0</v>
      </c>
      <c r="F857" s="34">
        <f>'Input'!B$231+'Input'!C$231+'Input'!D$231</f>
        <v>0</v>
      </c>
      <c r="G857" s="17"/>
    </row>
    <row r="858" spans="1:7">
      <c r="A858" s="28" t="s">
        <v>194</v>
      </c>
      <c r="G858" s="17"/>
    </row>
    <row r="859" spans="1:7">
      <c r="A859" s="4" t="s">
        <v>194</v>
      </c>
      <c r="B859" s="32">
        <f>B$497</f>
        <v>0</v>
      </c>
      <c r="C859" s="32">
        <f>C$497</f>
        <v>0</v>
      </c>
      <c r="D859" s="32">
        <f>D$497</f>
        <v>0</v>
      </c>
      <c r="E859" s="32">
        <f>E$497</f>
        <v>0</v>
      </c>
      <c r="F859" s="34">
        <f>'Input'!B$233+'Input'!C$233+'Input'!D$233</f>
        <v>0</v>
      </c>
      <c r="G859" s="17"/>
    </row>
    <row r="860" spans="1:7">
      <c r="A860" s="4" t="s">
        <v>274</v>
      </c>
      <c r="B860" s="32">
        <f>B$498</f>
        <v>0</v>
      </c>
      <c r="C860" s="32">
        <f>C$498</f>
        <v>0</v>
      </c>
      <c r="D860" s="32">
        <f>D$498</f>
        <v>0</v>
      </c>
      <c r="E860" s="32">
        <f>E$498</f>
        <v>0</v>
      </c>
      <c r="F860" s="34">
        <f>'Input'!B$234+'Input'!C$234+'Input'!D$234</f>
        <v>0</v>
      </c>
      <c r="G860" s="17"/>
    </row>
    <row r="861" spans="1:7">
      <c r="A861" s="28" t="s">
        <v>211</v>
      </c>
      <c r="G861" s="17"/>
    </row>
    <row r="862" spans="1:7">
      <c r="A862" s="4" t="s">
        <v>211</v>
      </c>
      <c r="B862" s="32">
        <f>B$500</f>
        <v>0</v>
      </c>
      <c r="C862" s="32">
        <f>C$500</f>
        <v>0</v>
      </c>
      <c r="D862" s="32">
        <f>D$500</f>
        <v>0</v>
      </c>
      <c r="E862" s="32">
        <f>E$500</f>
        <v>0</v>
      </c>
      <c r="F862" s="34">
        <f>'Input'!B$236+'Input'!C$236+'Input'!D$236</f>
        <v>0</v>
      </c>
      <c r="G862" s="17"/>
    </row>
    <row r="863" spans="1:7">
      <c r="A863" s="4" t="s">
        <v>276</v>
      </c>
      <c r="B863" s="32">
        <f>B$501</f>
        <v>0</v>
      </c>
      <c r="C863" s="32">
        <f>C$501</f>
        <v>0</v>
      </c>
      <c r="D863" s="32">
        <f>D$501</f>
        <v>0</v>
      </c>
      <c r="E863" s="32">
        <f>E$501</f>
        <v>0</v>
      </c>
      <c r="F863" s="34">
        <f>'Input'!B$237+'Input'!C$237+'Input'!D$237</f>
        <v>0</v>
      </c>
      <c r="G863" s="17"/>
    </row>
    <row r="864" spans="1:7">
      <c r="A864" s="28" t="s">
        <v>225</v>
      </c>
      <c r="G864" s="17"/>
    </row>
    <row r="865" spans="1:7">
      <c r="A865" s="4" t="s">
        <v>225</v>
      </c>
      <c r="B865" s="32">
        <f>B$503</f>
        <v>0</v>
      </c>
      <c r="C865" s="32">
        <f>C$503</f>
        <v>0</v>
      </c>
      <c r="D865" s="32">
        <f>D$503</f>
        <v>0</v>
      </c>
      <c r="E865" s="32">
        <f>E$503</f>
        <v>0</v>
      </c>
      <c r="F865" s="34">
        <f>'Input'!B$239+'Input'!C$239+'Input'!D$239</f>
        <v>0</v>
      </c>
      <c r="G865" s="17"/>
    </row>
    <row r="866" spans="1:7">
      <c r="A866" s="4" t="s">
        <v>278</v>
      </c>
      <c r="B866" s="32">
        <f>B$504</f>
        <v>0</v>
      </c>
      <c r="C866" s="32">
        <f>C$504</f>
        <v>0</v>
      </c>
      <c r="D866" s="32">
        <f>D$504</f>
        <v>0</v>
      </c>
      <c r="E866" s="32">
        <f>E$504</f>
        <v>0</v>
      </c>
      <c r="F866" s="34">
        <f>'Input'!B$240+'Input'!C$240+'Input'!D$240</f>
        <v>0</v>
      </c>
      <c r="G866" s="17"/>
    </row>
    <row r="867" spans="1:7">
      <c r="A867" s="4" t="s">
        <v>279</v>
      </c>
      <c r="B867" s="32">
        <f>B$505</f>
        <v>0</v>
      </c>
      <c r="C867" s="32">
        <f>C$505</f>
        <v>0</v>
      </c>
      <c r="D867" s="32">
        <f>D$505</f>
        <v>0</v>
      </c>
      <c r="E867" s="32">
        <f>E$505</f>
        <v>0</v>
      </c>
      <c r="F867" s="34">
        <f>'Input'!B$241+'Input'!C$241+'Input'!D$241</f>
        <v>0</v>
      </c>
      <c r="G867" s="17"/>
    </row>
    <row r="868" spans="1:7">
      <c r="A868" s="28" t="s">
        <v>226</v>
      </c>
      <c r="G868" s="17"/>
    </row>
    <row r="869" spans="1:7">
      <c r="A869" s="4" t="s">
        <v>226</v>
      </c>
      <c r="B869" s="32">
        <f>B$507</f>
        <v>0</v>
      </c>
      <c r="C869" s="32">
        <f>C$507</f>
        <v>0</v>
      </c>
      <c r="D869" s="32">
        <f>D$507</f>
        <v>0</v>
      </c>
      <c r="E869" s="32">
        <f>E$507</f>
        <v>0</v>
      </c>
      <c r="F869" s="34">
        <f>'Input'!B$243+'Input'!C$243+'Input'!D$243</f>
        <v>0</v>
      </c>
      <c r="G869" s="17"/>
    </row>
    <row r="870" spans="1:7">
      <c r="A870" s="4" t="s">
        <v>281</v>
      </c>
      <c r="B870" s="32">
        <f>B$508</f>
        <v>0</v>
      </c>
      <c r="C870" s="32">
        <f>C$508</f>
        <v>0</v>
      </c>
      <c r="D870" s="32">
        <f>D$508</f>
        <v>0</v>
      </c>
      <c r="E870" s="32">
        <f>E$508</f>
        <v>0</v>
      </c>
      <c r="F870" s="34">
        <f>'Input'!B$244+'Input'!C$244+'Input'!D$244</f>
        <v>0</v>
      </c>
      <c r="G870" s="17"/>
    </row>
    <row r="871" spans="1:7">
      <c r="A871" s="4" t="s">
        <v>282</v>
      </c>
      <c r="B871" s="32">
        <f>B$509</f>
        <v>0</v>
      </c>
      <c r="C871" s="32">
        <f>C$509</f>
        <v>0</v>
      </c>
      <c r="D871" s="32">
        <f>D$509</f>
        <v>0</v>
      </c>
      <c r="E871" s="32">
        <f>E$509</f>
        <v>0</v>
      </c>
      <c r="F871" s="34">
        <f>'Input'!B$245+'Input'!C$245+'Input'!D$245</f>
        <v>0</v>
      </c>
      <c r="G871" s="17"/>
    </row>
    <row r="872" spans="1:7">
      <c r="A872" s="28" t="s">
        <v>227</v>
      </c>
      <c r="G872" s="17"/>
    </row>
    <row r="873" spans="1:7">
      <c r="A873" s="4" t="s">
        <v>227</v>
      </c>
      <c r="B873" s="32">
        <f>B$511</f>
        <v>0</v>
      </c>
      <c r="C873" s="32">
        <f>C$511</f>
        <v>0</v>
      </c>
      <c r="D873" s="32">
        <f>D$511</f>
        <v>0</v>
      </c>
      <c r="E873" s="32">
        <f>E$511</f>
        <v>0</v>
      </c>
      <c r="F873" s="34">
        <f>'Input'!B$247+'Input'!C$247+'Input'!D$247</f>
        <v>0</v>
      </c>
      <c r="G873" s="17"/>
    </row>
    <row r="874" spans="1:7">
      <c r="A874" s="4" t="s">
        <v>284</v>
      </c>
      <c r="B874" s="32">
        <f>B$512</f>
        <v>0</v>
      </c>
      <c r="C874" s="32">
        <f>C$512</f>
        <v>0</v>
      </c>
      <c r="D874" s="32">
        <f>D$512</f>
        <v>0</v>
      </c>
      <c r="E874" s="32">
        <f>E$512</f>
        <v>0</v>
      </c>
      <c r="F874" s="34">
        <f>'Input'!B$248+'Input'!C$248+'Input'!D$248</f>
        <v>0</v>
      </c>
      <c r="G874" s="17"/>
    </row>
    <row r="875" spans="1:7">
      <c r="A875" s="4" t="s">
        <v>285</v>
      </c>
      <c r="B875" s="32">
        <f>B$513</f>
        <v>0</v>
      </c>
      <c r="C875" s="32">
        <f>C$513</f>
        <v>0</v>
      </c>
      <c r="D875" s="32">
        <f>D$513</f>
        <v>0</v>
      </c>
      <c r="E875" s="32">
        <f>E$513</f>
        <v>0</v>
      </c>
      <c r="F875" s="34">
        <f>'Input'!B$249+'Input'!C$249+'Input'!D$249</f>
        <v>0</v>
      </c>
      <c r="G875" s="17"/>
    </row>
    <row r="876" spans="1:7">
      <c r="A876" s="28" t="s">
        <v>228</v>
      </c>
      <c r="G876" s="17"/>
    </row>
    <row r="877" spans="1:7">
      <c r="A877" s="4" t="s">
        <v>228</v>
      </c>
      <c r="B877" s="32">
        <f>B$515</f>
        <v>0</v>
      </c>
      <c r="C877" s="32">
        <f>C$515</f>
        <v>0</v>
      </c>
      <c r="D877" s="32">
        <f>D$515</f>
        <v>0</v>
      </c>
      <c r="E877" s="32">
        <f>E$515</f>
        <v>0</v>
      </c>
      <c r="F877" s="34">
        <f>'Input'!B$251+'Input'!C$251+'Input'!D$251</f>
        <v>0</v>
      </c>
      <c r="G877" s="17"/>
    </row>
    <row r="878" spans="1:7">
      <c r="A878" s="4" t="s">
        <v>287</v>
      </c>
      <c r="B878" s="32">
        <f>B$516</f>
        <v>0</v>
      </c>
      <c r="C878" s="32">
        <f>C$516</f>
        <v>0</v>
      </c>
      <c r="D878" s="32">
        <f>D$516</f>
        <v>0</v>
      </c>
      <c r="E878" s="32">
        <f>E$516</f>
        <v>0</v>
      </c>
      <c r="F878" s="34">
        <f>'Input'!B$252+'Input'!C$252+'Input'!D$252</f>
        <v>0</v>
      </c>
      <c r="G878" s="17"/>
    </row>
    <row r="879" spans="1:7">
      <c r="A879" s="4" t="s">
        <v>288</v>
      </c>
      <c r="B879" s="32">
        <f>B$517</f>
        <v>0</v>
      </c>
      <c r="C879" s="32">
        <f>C$517</f>
        <v>0</v>
      </c>
      <c r="D879" s="32">
        <f>D$517</f>
        <v>0</v>
      </c>
      <c r="E879" s="32">
        <f>E$517</f>
        <v>0</v>
      </c>
      <c r="F879" s="34">
        <f>'Input'!B$253+'Input'!C$253+'Input'!D$253</f>
        <v>0</v>
      </c>
      <c r="G879" s="17"/>
    </row>
    <row r="880" spans="1:7">
      <c r="A880" s="28" t="s">
        <v>229</v>
      </c>
      <c r="G880" s="17"/>
    </row>
    <row r="881" spans="1:7">
      <c r="A881" s="4" t="s">
        <v>229</v>
      </c>
      <c r="B881" s="32">
        <f>B$519</f>
        <v>0</v>
      </c>
      <c r="C881" s="32">
        <f>C$519</f>
        <v>0</v>
      </c>
      <c r="D881" s="32">
        <f>D$519</f>
        <v>0</v>
      </c>
      <c r="E881" s="32">
        <f>E$519</f>
        <v>0</v>
      </c>
      <c r="F881" s="34">
        <f>'Input'!B$255+'Input'!C$255+'Input'!D$255</f>
        <v>0</v>
      </c>
      <c r="G881" s="17"/>
    </row>
    <row r="882" spans="1:7">
      <c r="A882" s="4" t="s">
        <v>290</v>
      </c>
      <c r="B882" s="32">
        <f>B$520</f>
        <v>0</v>
      </c>
      <c r="C882" s="32">
        <f>C$520</f>
        <v>0</v>
      </c>
      <c r="D882" s="32">
        <f>D$520</f>
        <v>0</v>
      </c>
      <c r="E882" s="32">
        <f>E$520</f>
        <v>0</v>
      </c>
      <c r="F882" s="34">
        <f>'Input'!B$256+'Input'!C$256+'Input'!D$256</f>
        <v>0</v>
      </c>
      <c r="G882" s="17"/>
    </row>
    <row r="883" spans="1:7">
      <c r="A883" s="4" t="s">
        <v>291</v>
      </c>
      <c r="B883" s="32">
        <f>B$521</f>
        <v>0</v>
      </c>
      <c r="C883" s="32">
        <f>C$521</f>
        <v>0</v>
      </c>
      <c r="D883" s="32">
        <f>D$521</f>
        <v>0</v>
      </c>
      <c r="E883" s="32">
        <f>E$521</f>
        <v>0</v>
      </c>
      <c r="F883" s="34">
        <f>'Input'!B$257+'Input'!C$257+'Input'!D$257</f>
        <v>0</v>
      </c>
      <c r="G883" s="17"/>
    </row>
    <row r="884" spans="1:7">
      <c r="A884" s="28" t="s">
        <v>195</v>
      </c>
      <c r="G884" s="17"/>
    </row>
    <row r="885" spans="1:7">
      <c r="A885" s="4" t="s">
        <v>195</v>
      </c>
      <c r="B885" s="32">
        <f>B$523</f>
        <v>0</v>
      </c>
      <c r="C885" s="32">
        <f>C$523</f>
        <v>0</v>
      </c>
      <c r="D885" s="32">
        <f>D$523</f>
        <v>0</v>
      </c>
      <c r="E885" s="32">
        <f>E$523</f>
        <v>0</v>
      </c>
      <c r="F885" s="34">
        <f>'Input'!B$259+'Input'!C$259+'Input'!D$259</f>
        <v>0</v>
      </c>
      <c r="G885" s="17"/>
    </row>
    <row r="886" spans="1:7">
      <c r="A886" s="4" t="s">
        <v>293</v>
      </c>
      <c r="B886" s="32">
        <f>B$524</f>
        <v>0</v>
      </c>
      <c r="C886" s="32">
        <f>C$524</f>
        <v>0</v>
      </c>
      <c r="D886" s="32">
        <f>D$524</f>
        <v>0</v>
      </c>
      <c r="E886" s="32">
        <f>E$524</f>
        <v>0</v>
      </c>
      <c r="F886" s="34">
        <f>'Input'!B$260+'Input'!C$260+'Input'!D$260</f>
        <v>0</v>
      </c>
      <c r="G886" s="17"/>
    </row>
    <row r="887" spans="1:7">
      <c r="A887" s="4" t="s">
        <v>294</v>
      </c>
      <c r="B887" s="32">
        <f>B$525</f>
        <v>0</v>
      </c>
      <c r="C887" s="32">
        <f>C$525</f>
        <v>0</v>
      </c>
      <c r="D887" s="32">
        <f>D$525</f>
        <v>0</v>
      </c>
      <c r="E887" s="32">
        <f>E$525</f>
        <v>0</v>
      </c>
      <c r="F887" s="34">
        <f>'Input'!B$261+'Input'!C$261+'Input'!D$261</f>
        <v>0</v>
      </c>
      <c r="G887" s="17"/>
    </row>
    <row r="888" spans="1:7">
      <c r="A888" s="28" t="s">
        <v>196</v>
      </c>
      <c r="G888" s="17"/>
    </row>
    <row r="889" spans="1:7">
      <c r="A889" s="4" t="s">
        <v>196</v>
      </c>
      <c r="B889" s="32">
        <f>B$527</f>
        <v>0</v>
      </c>
      <c r="C889" s="32">
        <f>C$527</f>
        <v>0</v>
      </c>
      <c r="D889" s="32">
        <f>D$527</f>
        <v>0</v>
      </c>
      <c r="E889" s="32">
        <f>E$527</f>
        <v>0</v>
      </c>
      <c r="F889" s="34">
        <f>'Input'!B$263+'Input'!C$263+'Input'!D$263</f>
        <v>0</v>
      </c>
      <c r="G889" s="17"/>
    </row>
    <row r="890" spans="1:7">
      <c r="A890" s="4" t="s">
        <v>296</v>
      </c>
      <c r="B890" s="32">
        <f>B$528</f>
        <v>0</v>
      </c>
      <c r="C890" s="32">
        <f>C$528</f>
        <v>0</v>
      </c>
      <c r="D890" s="32">
        <f>D$528</f>
        <v>0</v>
      </c>
      <c r="E890" s="32">
        <f>E$528</f>
        <v>0</v>
      </c>
      <c r="F890" s="34">
        <f>'Input'!B$264+'Input'!C$264+'Input'!D$264</f>
        <v>0</v>
      </c>
      <c r="G890" s="17"/>
    </row>
    <row r="891" spans="1:7">
      <c r="A891" s="28" t="s">
        <v>197</v>
      </c>
      <c r="G891" s="17"/>
    </row>
    <row r="892" spans="1:7">
      <c r="A892" s="4" t="s">
        <v>197</v>
      </c>
      <c r="B892" s="32">
        <f>B$530</f>
        <v>0</v>
      </c>
      <c r="C892" s="32">
        <f>C$530</f>
        <v>0</v>
      </c>
      <c r="D892" s="32">
        <f>D$530</f>
        <v>0</v>
      </c>
      <c r="E892" s="32">
        <f>E$530</f>
        <v>0</v>
      </c>
      <c r="F892" s="34">
        <f>'Input'!B$266+'Input'!C$266+'Input'!D$266</f>
        <v>0</v>
      </c>
      <c r="G892" s="17"/>
    </row>
    <row r="893" spans="1:7">
      <c r="A893" s="4" t="s">
        <v>298</v>
      </c>
      <c r="B893" s="32">
        <f>B$531</f>
        <v>0</v>
      </c>
      <c r="C893" s="32">
        <f>C$531</f>
        <v>0</v>
      </c>
      <c r="D893" s="32">
        <f>D$531</f>
        <v>0</v>
      </c>
      <c r="E893" s="32">
        <f>E$531</f>
        <v>0</v>
      </c>
      <c r="F893" s="34">
        <f>'Input'!B$267+'Input'!C$267+'Input'!D$267</f>
        <v>0</v>
      </c>
      <c r="G893" s="17"/>
    </row>
    <row r="894" spans="1:7">
      <c r="A894" s="4" t="s">
        <v>299</v>
      </c>
      <c r="B894" s="32">
        <f>B$532</f>
        <v>0</v>
      </c>
      <c r="C894" s="32">
        <f>C$532</f>
        <v>0</v>
      </c>
      <c r="D894" s="32">
        <f>D$532</f>
        <v>0</v>
      </c>
      <c r="E894" s="32">
        <f>E$532</f>
        <v>0</v>
      </c>
      <c r="F894" s="34">
        <f>'Input'!B$268+'Input'!C$268+'Input'!D$268</f>
        <v>0</v>
      </c>
      <c r="G894" s="17"/>
    </row>
    <row r="895" spans="1:7">
      <c r="A895" s="28" t="s">
        <v>198</v>
      </c>
      <c r="G895" s="17"/>
    </row>
    <row r="896" spans="1:7">
      <c r="A896" s="4" t="s">
        <v>198</v>
      </c>
      <c r="B896" s="32">
        <f>B$534</f>
        <v>0</v>
      </c>
      <c r="C896" s="32">
        <f>C$534</f>
        <v>0</v>
      </c>
      <c r="D896" s="32">
        <f>D$534</f>
        <v>0</v>
      </c>
      <c r="E896" s="32">
        <f>E$534</f>
        <v>0</v>
      </c>
      <c r="F896" s="34">
        <f>'Input'!B$270+'Input'!C$270+'Input'!D$270</f>
        <v>0</v>
      </c>
      <c r="G896" s="17"/>
    </row>
    <row r="897" spans="1:7">
      <c r="A897" s="28" t="s">
        <v>199</v>
      </c>
      <c r="G897" s="17"/>
    </row>
    <row r="898" spans="1:7">
      <c r="A898" s="4" t="s">
        <v>199</v>
      </c>
      <c r="B898" s="32">
        <f>B$536</f>
        <v>0</v>
      </c>
      <c r="C898" s="32">
        <f>C$536</f>
        <v>0</v>
      </c>
      <c r="D898" s="32">
        <f>D$536</f>
        <v>0</v>
      </c>
      <c r="E898" s="32">
        <f>E$536</f>
        <v>0</v>
      </c>
      <c r="F898" s="34">
        <f>'Input'!B$272+'Input'!C$272+'Input'!D$272</f>
        <v>0</v>
      </c>
      <c r="G898" s="17"/>
    </row>
    <row r="899" spans="1:7">
      <c r="A899" s="4" t="s">
        <v>302</v>
      </c>
      <c r="B899" s="32">
        <f>B$537</f>
        <v>0</v>
      </c>
      <c r="C899" s="32">
        <f>C$537</f>
        <v>0</v>
      </c>
      <c r="D899" s="32">
        <f>D$537</f>
        <v>0</v>
      </c>
      <c r="E899" s="32">
        <f>E$537</f>
        <v>0</v>
      </c>
      <c r="F899" s="34">
        <f>'Input'!B$273+'Input'!C$273+'Input'!D$273</f>
        <v>0</v>
      </c>
      <c r="G899" s="17"/>
    </row>
    <row r="900" spans="1:7">
      <c r="A900" s="4" t="s">
        <v>303</v>
      </c>
      <c r="B900" s="32">
        <f>B$538</f>
        <v>0</v>
      </c>
      <c r="C900" s="32">
        <f>C$538</f>
        <v>0</v>
      </c>
      <c r="D900" s="32">
        <f>D$538</f>
        <v>0</v>
      </c>
      <c r="E900" s="32">
        <f>E$538</f>
        <v>0</v>
      </c>
      <c r="F900" s="34">
        <f>'Input'!B$274+'Input'!C$274+'Input'!D$274</f>
        <v>0</v>
      </c>
      <c r="G900" s="17"/>
    </row>
    <row r="901" spans="1:7">
      <c r="A901" s="28" t="s">
        <v>200</v>
      </c>
      <c r="G901" s="17"/>
    </row>
    <row r="902" spans="1:7">
      <c r="A902" s="4" t="s">
        <v>200</v>
      </c>
      <c r="B902" s="32">
        <f>B$540</f>
        <v>0</v>
      </c>
      <c r="C902" s="32">
        <f>C$540</f>
        <v>0</v>
      </c>
      <c r="D902" s="32">
        <f>D$540</f>
        <v>0</v>
      </c>
      <c r="E902" s="32">
        <f>E$540</f>
        <v>0</v>
      </c>
      <c r="F902" s="34">
        <f>'Input'!B$276+'Input'!C$276+'Input'!D$276</f>
        <v>0</v>
      </c>
      <c r="G902" s="17"/>
    </row>
    <row r="903" spans="1:7">
      <c r="A903" s="28" t="s">
        <v>201</v>
      </c>
      <c r="G903" s="17"/>
    </row>
    <row r="904" spans="1:7">
      <c r="A904" s="4" t="s">
        <v>201</v>
      </c>
      <c r="B904" s="32">
        <f>B$542</f>
        <v>0</v>
      </c>
      <c r="C904" s="32">
        <f>C$542</f>
        <v>0</v>
      </c>
      <c r="D904" s="32">
        <f>D$542</f>
        <v>0</v>
      </c>
      <c r="E904" s="32">
        <f>E$542</f>
        <v>0</v>
      </c>
      <c r="F904" s="34">
        <f>'Input'!B$278+'Input'!C$278+'Input'!D$278</f>
        <v>0</v>
      </c>
      <c r="G904" s="17"/>
    </row>
    <row r="905" spans="1:7">
      <c r="A905" s="4" t="s">
        <v>306</v>
      </c>
      <c r="B905" s="32">
        <f>B$543</f>
        <v>0</v>
      </c>
      <c r="C905" s="32">
        <f>C$543</f>
        <v>0</v>
      </c>
      <c r="D905" s="32">
        <f>D$543</f>
        <v>0</v>
      </c>
      <c r="E905" s="32">
        <f>E$543</f>
        <v>0</v>
      </c>
      <c r="F905" s="34">
        <f>'Input'!B$279+'Input'!C$279+'Input'!D$279</f>
        <v>0</v>
      </c>
      <c r="G905" s="17"/>
    </row>
    <row r="906" spans="1:7">
      <c r="A906" s="28" t="s">
        <v>202</v>
      </c>
      <c r="G906" s="17"/>
    </row>
    <row r="907" spans="1:7">
      <c r="A907" s="4" t="s">
        <v>202</v>
      </c>
      <c r="B907" s="32">
        <f>B$545</f>
        <v>0</v>
      </c>
      <c r="C907" s="32">
        <f>C$545</f>
        <v>0</v>
      </c>
      <c r="D907" s="32">
        <f>D$545</f>
        <v>0</v>
      </c>
      <c r="E907" s="32">
        <f>E$545</f>
        <v>0</v>
      </c>
      <c r="F907" s="34">
        <f>'Input'!B$281+'Input'!C$281+'Input'!D$281</f>
        <v>0</v>
      </c>
      <c r="G907" s="17"/>
    </row>
    <row r="908" spans="1:7">
      <c r="A908" s="28" t="s">
        <v>203</v>
      </c>
      <c r="G908" s="17"/>
    </row>
    <row r="909" spans="1:7">
      <c r="A909" s="4" t="s">
        <v>203</v>
      </c>
      <c r="B909" s="32">
        <f>B$547</f>
        <v>0</v>
      </c>
      <c r="C909" s="32">
        <f>C$547</f>
        <v>0</v>
      </c>
      <c r="D909" s="32">
        <f>D$547</f>
        <v>0</v>
      </c>
      <c r="E909" s="32">
        <f>E$547</f>
        <v>0</v>
      </c>
      <c r="F909" s="34">
        <f>'Input'!B$283+'Input'!C$283+'Input'!D$283</f>
        <v>0</v>
      </c>
      <c r="G909" s="17"/>
    </row>
    <row r="910" spans="1:7">
      <c r="A910" s="4" t="s">
        <v>309</v>
      </c>
      <c r="B910" s="32">
        <f>B$548</f>
        <v>0</v>
      </c>
      <c r="C910" s="32">
        <f>C$548</f>
        <v>0</v>
      </c>
      <c r="D910" s="32">
        <f>D$548</f>
        <v>0</v>
      </c>
      <c r="E910" s="32">
        <f>E$548</f>
        <v>0</v>
      </c>
      <c r="F910" s="34">
        <f>'Input'!B$284+'Input'!C$284+'Input'!D$284</f>
        <v>0</v>
      </c>
      <c r="G910" s="17"/>
    </row>
    <row r="911" spans="1:7">
      <c r="A911" s="28" t="s">
        <v>204</v>
      </c>
      <c r="G911" s="17"/>
    </row>
    <row r="912" spans="1:7">
      <c r="A912" s="4" t="s">
        <v>204</v>
      </c>
      <c r="B912" s="32">
        <f>B$550</f>
        <v>0</v>
      </c>
      <c r="C912" s="32">
        <f>C$550</f>
        <v>0</v>
      </c>
      <c r="D912" s="32">
        <f>D$550</f>
        <v>0</v>
      </c>
      <c r="E912" s="32">
        <f>E$550</f>
        <v>0</v>
      </c>
      <c r="F912" s="34">
        <f>'Input'!B$286+'Input'!C$286+'Input'!D$286</f>
        <v>0</v>
      </c>
      <c r="G912" s="17"/>
    </row>
    <row r="913" spans="1:7">
      <c r="A913" s="28" t="s">
        <v>212</v>
      </c>
      <c r="G913" s="17"/>
    </row>
    <row r="914" spans="1:7">
      <c r="A914" s="4" t="s">
        <v>212</v>
      </c>
      <c r="B914" s="32">
        <f>B$552</f>
        <v>0</v>
      </c>
      <c r="C914" s="32">
        <f>C$552</f>
        <v>0</v>
      </c>
      <c r="D914" s="32">
        <f>D$552</f>
        <v>0</v>
      </c>
      <c r="E914" s="32">
        <f>E$552</f>
        <v>0</v>
      </c>
      <c r="F914" s="34">
        <f>'Input'!B$288+'Input'!C$288+'Input'!D$288</f>
        <v>0</v>
      </c>
      <c r="G914" s="17"/>
    </row>
    <row r="915" spans="1:7">
      <c r="A915" s="4" t="s">
        <v>312</v>
      </c>
      <c r="B915" s="32">
        <f>B$553</f>
        <v>0</v>
      </c>
      <c r="C915" s="32">
        <f>C$553</f>
        <v>0</v>
      </c>
      <c r="D915" s="32">
        <f>D$553</f>
        <v>0</v>
      </c>
      <c r="E915" s="32">
        <f>E$553</f>
        <v>0</v>
      </c>
      <c r="F915" s="34">
        <f>'Input'!B$289+'Input'!C$289+'Input'!D$289</f>
        <v>0</v>
      </c>
      <c r="G915" s="17"/>
    </row>
    <row r="916" spans="1:7">
      <c r="A916" s="28" t="s">
        <v>213</v>
      </c>
      <c r="G916" s="17"/>
    </row>
    <row r="917" spans="1:7">
      <c r="A917" s="4" t="s">
        <v>213</v>
      </c>
      <c r="B917" s="32">
        <f>B$555</f>
        <v>0</v>
      </c>
      <c r="C917" s="32">
        <f>C$555</f>
        <v>0</v>
      </c>
      <c r="D917" s="32">
        <f>D$555</f>
        <v>0</v>
      </c>
      <c r="E917" s="32">
        <f>E$555</f>
        <v>0</v>
      </c>
      <c r="F917" s="34">
        <f>'Input'!B$291+'Input'!C$291+'Input'!D$291</f>
        <v>0</v>
      </c>
      <c r="G917" s="17"/>
    </row>
    <row r="918" spans="1:7">
      <c r="A918" s="28" t="s">
        <v>214</v>
      </c>
      <c r="G918" s="17"/>
    </row>
    <row r="919" spans="1:7">
      <c r="A919" s="4" t="s">
        <v>214</v>
      </c>
      <c r="B919" s="32">
        <f>B$557</f>
        <v>0</v>
      </c>
      <c r="C919" s="32">
        <f>C$557</f>
        <v>0</v>
      </c>
      <c r="D919" s="32">
        <f>D$557</f>
        <v>0</v>
      </c>
      <c r="E919" s="32">
        <f>E$557</f>
        <v>0</v>
      </c>
      <c r="F919" s="34">
        <f>'Input'!B$293+'Input'!C$293+'Input'!D$293</f>
        <v>0</v>
      </c>
      <c r="G919" s="17"/>
    </row>
    <row r="920" spans="1:7">
      <c r="A920" s="4" t="s">
        <v>315</v>
      </c>
      <c r="B920" s="32">
        <f>B$558</f>
        <v>0</v>
      </c>
      <c r="C920" s="32">
        <f>C$558</f>
        <v>0</v>
      </c>
      <c r="D920" s="32">
        <f>D$558</f>
        <v>0</v>
      </c>
      <c r="E920" s="32">
        <f>E$558</f>
        <v>0</v>
      </c>
      <c r="F920" s="34">
        <f>'Input'!B$294+'Input'!C$294+'Input'!D$294</f>
        <v>0</v>
      </c>
      <c r="G920" s="17"/>
    </row>
    <row r="921" spans="1:7">
      <c r="A921" s="28" t="s">
        <v>215</v>
      </c>
      <c r="G921" s="17"/>
    </row>
    <row r="922" spans="1:7">
      <c r="A922" s="4" t="s">
        <v>215</v>
      </c>
      <c r="B922" s="32">
        <f>B$560</f>
        <v>0</v>
      </c>
      <c r="C922" s="32">
        <f>C$560</f>
        <v>0</v>
      </c>
      <c r="D922" s="32">
        <f>D$560</f>
        <v>0</v>
      </c>
      <c r="E922" s="32">
        <f>E$560</f>
        <v>0</v>
      </c>
      <c r="F922" s="34">
        <f>'Input'!B$296+'Input'!C$296+'Input'!D$296</f>
        <v>0</v>
      </c>
      <c r="G922" s="17"/>
    </row>
    <row r="924" spans="1:7" ht="21" customHeight="1">
      <c r="A924" s="1" t="s">
        <v>1981</v>
      </c>
    </row>
    <row r="925" spans="1:7">
      <c r="A925" s="3" t="s">
        <v>546</v>
      </c>
    </row>
    <row r="926" spans="1:7">
      <c r="A926" s="31" t="s">
        <v>1982</v>
      </c>
    </row>
    <row r="927" spans="1:7">
      <c r="A927" s="31" t="s">
        <v>1983</v>
      </c>
    </row>
    <row r="928" spans="1:7">
      <c r="A928" s="31" t="s">
        <v>1984</v>
      </c>
    </row>
    <row r="929" spans="1:7">
      <c r="A929" s="31" t="s">
        <v>1985</v>
      </c>
    </row>
    <row r="930" spans="1:7">
      <c r="A930" s="31" t="s">
        <v>1986</v>
      </c>
    </row>
    <row r="931" spans="1:7">
      <c r="A931" s="33" t="s">
        <v>553</v>
      </c>
      <c r="B931" s="33" t="s">
        <v>555</v>
      </c>
      <c r="C931" s="33" t="s">
        <v>555</v>
      </c>
      <c r="D931" s="33" t="s">
        <v>555</v>
      </c>
      <c r="E931" s="33" t="s">
        <v>555</v>
      </c>
      <c r="F931" s="33" t="s">
        <v>555</v>
      </c>
    </row>
    <row r="932" spans="1:7">
      <c r="A932" s="33" t="s">
        <v>556</v>
      </c>
      <c r="B932" s="33" t="s">
        <v>1057</v>
      </c>
      <c r="C932" s="33" t="s">
        <v>558</v>
      </c>
      <c r="D932" s="33" t="s">
        <v>1058</v>
      </c>
      <c r="E932" s="33" t="s">
        <v>1059</v>
      </c>
      <c r="F932" s="33" t="s">
        <v>1000</v>
      </c>
    </row>
    <row r="934" spans="1:7">
      <c r="B934" s="15" t="s">
        <v>1987</v>
      </c>
      <c r="C934" s="15" t="s">
        <v>1988</v>
      </c>
      <c r="D934" s="15" t="s">
        <v>1989</v>
      </c>
      <c r="E934" s="15" t="s">
        <v>1990</v>
      </c>
      <c r="F934" s="15" t="s">
        <v>1991</v>
      </c>
    </row>
    <row r="935" spans="1:7">
      <c r="A935" s="4" t="s">
        <v>185</v>
      </c>
      <c r="B935" s="34">
        <f>SUM(B$817:B$819)</f>
        <v>0</v>
      </c>
      <c r="C935" s="34">
        <f>SUM(C$817:C$819)</f>
        <v>0</v>
      </c>
      <c r="D935" s="34">
        <f>SUM(D$817:D$819)</f>
        <v>0</v>
      </c>
      <c r="E935" s="34">
        <f>SUM(E$817:E$819)</f>
        <v>0</v>
      </c>
      <c r="F935" s="34">
        <f>SUM(F$817:F$819)</f>
        <v>0</v>
      </c>
      <c r="G935" s="17"/>
    </row>
    <row r="936" spans="1:7">
      <c r="A936" s="4" t="s">
        <v>1961</v>
      </c>
      <c r="B936" s="34">
        <f>SUM(B$821:B$826)</f>
        <v>0</v>
      </c>
      <c r="C936" s="34">
        <f>SUM(C$821:C$826)</f>
        <v>0</v>
      </c>
      <c r="D936" s="34">
        <f>SUM(D$821:D$826)</f>
        <v>0</v>
      </c>
      <c r="E936" s="34">
        <f>SUM(E$821:E$826)</f>
        <v>0</v>
      </c>
      <c r="F936" s="34">
        <f>SUM(F$821:F$826)</f>
        <v>0</v>
      </c>
      <c r="G936" s="17"/>
    </row>
    <row r="937" spans="1:7">
      <c r="A937" s="4" t="s">
        <v>187</v>
      </c>
      <c r="B937" s="34">
        <f>SUM(B$828:B$830)</f>
        <v>0</v>
      </c>
      <c r="C937" s="34">
        <f>SUM(C$828:C$830)</f>
        <v>0</v>
      </c>
      <c r="D937" s="34">
        <f>SUM(D$828:D$830)</f>
        <v>0</v>
      </c>
      <c r="E937" s="34">
        <f>SUM(E$828:E$830)</f>
        <v>0</v>
      </c>
      <c r="F937" s="34">
        <f>SUM(F$828:F$830)</f>
        <v>0</v>
      </c>
      <c r="G937" s="17"/>
    </row>
    <row r="938" spans="1:7">
      <c r="A938" s="4" t="s">
        <v>1962</v>
      </c>
      <c r="B938" s="34">
        <f>SUM(B$832:B$837)</f>
        <v>0</v>
      </c>
      <c r="C938" s="34">
        <f>SUM(C$832:C$837)</f>
        <v>0</v>
      </c>
      <c r="D938" s="34">
        <f>SUM(D$832:D$837)</f>
        <v>0</v>
      </c>
      <c r="E938" s="34">
        <f>SUM(E$832:E$837)</f>
        <v>0</v>
      </c>
      <c r="F938" s="34">
        <f>SUM(F$832:F$837)</f>
        <v>0</v>
      </c>
      <c r="G938" s="17"/>
    </row>
    <row r="939" spans="1:7">
      <c r="A939" s="4" t="s">
        <v>189</v>
      </c>
      <c r="B939" s="34">
        <f>SUM(B$839:B$841)</f>
        <v>0</v>
      </c>
      <c r="C939" s="34">
        <f>SUM(C$839:C$841)</f>
        <v>0</v>
      </c>
      <c r="D939" s="34">
        <f>SUM(D$839:D$841)</f>
        <v>0</v>
      </c>
      <c r="E939" s="34">
        <f>SUM(E$839:E$841)</f>
        <v>0</v>
      </c>
      <c r="F939" s="34">
        <f>SUM(F$839:F$841)</f>
        <v>0</v>
      </c>
      <c r="G939" s="17"/>
    </row>
    <row r="940" spans="1:7">
      <c r="A940" s="4" t="s">
        <v>190</v>
      </c>
      <c r="B940" s="34">
        <f>SUM(B$843:B$843)</f>
        <v>0</v>
      </c>
      <c r="C940" s="34">
        <f>SUM(C$843:C$843)</f>
        <v>0</v>
      </c>
      <c r="D940" s="34">
        <f>SUM(D$843:D$843)</f>
        <v>0</v>
      </c>
      <c r="E940" s="34">
        <f>SUM(E$843:E$843)</f>
        <v>0</v>
      </c>
      <c r="F940" s="34">
        <f>SUM(F$843:F$843)</f>
        <v>0</v>
      </c>
      <c r="G940" s="17"/>
    </row>
    <row r="941" spans="1:7">
      <c r="A941" s="4" t="s">
        <v>210</v>
      </c>
      <c r="B941" s="34">
        <f>SUM(B$845:B$845)</f>
        <v>0</v>
      </c>
      <c r="C941" s="34">
        <f>SUM(C$845:C$845)</f>
        <v>0</v>
      </c>
      <c r="D941" s="34">
        <f>SUM(D$845:D$845)</f>
        <v>0</v>
      </c>
      <c r="E941" s="34">
        <f>SUM(E$845:E$845)</f>
        <v>0</v>
      </c>
      <c r="F941" s="34">
        <f>SUM(F$845:F$845)</f>
        <v>0</v>
      </c>
      <c r="G941" s="17"/>
    </row>
    <row r="942" spans="1:7">
      <c r="A942" s="4" t="s">
        <v>191</v>
      </c>
      <c r="B942" s="34">
        <f>SUM(B$847:B$849)</f>
        <v>0</v>
      </c>
      <c r="C942" s="34">
        <f>SUM(C$847:C$849)</f>
        <v>0</v>
      </c>
      <c r="D942" s="34">
        <f>SUM(D$847:D$849)</f>
        <v>0</v>
      </c>
      <c r="E942" s="34">
        <f>SUM(E$847:E$849)</f>
        <v>0</v>
      </c>
      <c r="F942" s="34">
        <f>SUM(F$847:F$849)</f>
        <v>0</v>
      </c>
      <c r="G942" s="17"/>
    </row>
    <row r="943" spans="1:7">
      <c r="A943" s="4" t="s">
        <v>192</v>
      </c>
      <c r="B943" s="34">
        <f>SUM(B$851:B$853)</f>
        <v>0</v>
      </c>
      <c r="C943" s="34">
        <f>SUM(C$851:C$853)</f>
        <v>0</v>
      </c>
      <c r="D943" s="34">
        <f>SUM(D$851:D$853)</f>
        <v>0</v>
      </c>
      <c r="E943" s="34">
        <f>SUM(E$851:E$853)</f>
        <v>0</v>
      </c>
      <c r="F943" s="34">
        <f>SUM(F$851:F$853)</f>
        <v>0</v>
      </c>
      <c r="G943" s="17"/>
    </row>
    <row r="944" spans="1:7">
      <c r="A944" s="4" t="s">
        <v>193</v>
      </c>
      <c r="B944" s="34">
        <f>SUM(B$855:B$857)</f>
        <v>0</v>
      </c>
      <c r="C944" s="34">
        <f>SUM(C$855:C$857)</f>
        <v>0</v>
      </c>
      <c r="D944" s="34">
        <f>SUM(D$855:D$857)</f>
        <v>0</v>
      </c>
      <c r="E944" s="34">
        <f>SUM(E$855:E$857)</f>
        <v>0</v>
      </c>
      <c r="F944" s="34">
        <f>SUM(F$855:F$857)</f>
        <v>0</v>
      </c>
      <c r="G944" s="17"/>
    </row>
    <row r="945" spans="1:7">
      <c r="A945" s="4" t="s">
        <v>194</v>
      </c>
      <c r="B945" s="34">
        <f>SUM(B$859:B$860)</f>
        <v>0</v>
      </c>
      <c r="C945" s="34">
        <f>SUM(C$859:C$860)</f>
        <v>0</v>
      </c>
      <c r="D945" s="34">
        <f>SUM(D$859:D$860)</f>
        <v>0</v>
      </c>
      <c r="E945" s="34">
        <f>SUM(E$859:E$860)</f>
        <v>0</v>
      </c>
      <c r="F945" s="34">
        <f>SUM(F$859:F$860)</f>
        <v>0</v>
      </c>
      <c r="G945" s="17"/>
    </row>
    <row r="946" spans="1:7">
      <c r="A946" s="4" t="s">
        <v>211</v>
      </c>
      <c r="B946" s="34">
        <f>SUM(B$862:B$863)</f>
        <v>0</v>
      </c>
      <c r="C946" s="34">
        <f>SUM(C$862:C$863)</f>
        <v>0</v>
      </c>
      <c r="D946" s="34">
        <f>SUM(D$862:D$863)</f>
        <v>0</v>
      </c>
      <c r="E946" s="34">
        <f>SUM(E$862:E$863)</f>
        <v>0</v>
      </c>
      <c r="F946" s="34">
        <f>SUM(F$862:F$863)</f>
        <v>0</v>
      </c>
      <c r="G946" s="17"/>
    </row>
    <row r="947" spans="1:7">
      <c r="A947" s="4" t="s">
        <v>225</v>
      </c>
      <c r="B947" s="34">
        <f>SUM(B$865:B$867)</f>
        <v>0</v>
      </c>
      <c r="C947" s="34">
        <f>SUM(C$865:C$867)</f>
        <v>0</v>
      </c>
      <c r="D947" s="34">
        <f>SUM(D$865:D$867)</f>
        <v>0</v>
      </c>
      <c r="E947" s="34">
        <f>SUM(E$865:E$867)</f>
        <v>0</v>
      </c>
      <c r="F947" s="34">
        <f>SUM(F$865:F$867)</f>
        <v>0</v>
      </c>
      <c r="G947" s="17"/>
    </row>
    <row r="948" spans="1:7">
      <c r="A948" s="4" t="s">
        <v>226</v>
      </c>
      <c r="B948" s="34">
        <f>SUM(B$869:B$871)</f>
        <v>0</v>
      </c>
      <c r="C948" s="34">
        <f>SUM(C$869:C$871)</f>
        <v>0</v>
      </c>
      <c r="D948" s="34">
        <f>SUM(D$869:D$871)</f>
        <v>0</v>
      </c>
      <c r="E948" s="34">
        <f>SUM(E$869:E$871)</f>
        <v>0</v>
      </c>
      <c r="F948" s="34">
        <f>SUM(F$869:F$871)</f>
        <v>0</v>
      </c>
      <c r="G948" s="17"/>
    </row>
    <row r="949" spans="1:7">
      <c r="A949" s="4" t="s">
        <v>227</v>
      </c>
      <c r="B949" s="34">
        <f>SUM(B$873:B$875)</f>
        <v>0</v>
      </c>
      <c r="C949" s="34">
        <f>SUM(C$873:C$875)</f>
        <v>0</v>
      </c>
      <c r="D949" s="34">
        <f>SUM(D$873:D$875)</f>
        <v>0</v>
      </c>
      <c r="E949" s="34">
        <f>SUM(E$873:E$875)</f>
        <v>0</v>
      </c>
      <c r="F949" s="34">
        <f>SUM(F$873:F$875)</f>
        <v>0</v>
      </c>
      <c r="G949" s="17"/>
    </row>
    <row r="950" spans="1:7">
      <c r="A950" s="4" t="s">
        <v>228</v>
      </c>
      <c r="B950" s="34">
        <f>SUM(B$877:B$879)</f>
        <v>0</v>
      </c>
      <c r="C950" s="34">
        <f>SUM(C$877:C$879)</f>
        <v>0</v>
      </c>
      <c r="D950" s="34">
        <f>SUM(D$877:D$879)</f>
        <v>0</v>
      </c>
      <c r="E950" s="34">
        <f>SUM(E$877:E$879)</f>
        <v>0</v>
      </c>
      <c r="F950" s="34">
        <f>SUM(F$877:F$879)</f>
        <v>0</v>
      </c>
      <c r="G950" s="17"/>
    </row>
    <row r="951" spans="1:7">
      <c r="A951" s="4" t="s">
        <v>229</v>
      </c>
      <c r="B951" s="34">
        <f>SUM(B$881:B$883)</f>
        <v>0</v>
      </c>
      <c r="C951" s="34">
        <f>SUM(C$881:C$883)</f>
        <v>0</v>
      </c>
      <c r="D951" s="34">
        <f>SUM(D$881:D$883)</f>
        <v>0</v>
      </c>
      <c r="E951" s="34">
        <f>SUM(E$881:E$883)</f>
        <v>0</v>
      </c>
      <c r="F951" s="34">
        <f>SUM(F$881:F$883)</f>
        <v>0</v>
      </c>
      <c r="G951" s="17"/>
    </row>
    <row r="952" spans="1:7">
      <c r="A952" s="4" t="s">
        <v>195</v>
      </c>
      <c r="B952" s="34">
        <f>SUM(B$885:B$887)</f>
        <v>0</v>
      </c>
      <c r="C952" s="34">
        <f>SUM(C$885:C$887)</f>
        <v>0</v>
      </c>
      <c r="D952" s="34">
        <f>SUM(D$885:D$887)</f>
        <v>0</v>
      </c>
      <c r="E952" s="34">
        <f>SUM(E$885:E$887)</f>
        <v>0</v>
      </c>
      <c r="F952" s="34">
        <f>SUM(F$885:F$887)</f>
        <v>0</v>
      </c>
      <c r="G952" s="17"/>
    </row>
    <row r="953" spans="1:7">
      <c r="A953" s="4" t="s">
        <v>196</v>
      </c>
      <c r="B953" s="34">
        <f>SUM(B$889:B$890)</f>
        <v>0</v>
      </c>
      <c r="C953" s="34">
        <f>SUM(C$889:C$890)</f>
        <v>0</v>
      </c>
      <c r="D953" s="34">
        <f>SUM(D$889:D$890)</f>
        <v>0</v>
      </c>
      <c r="E953" s="34">
        <f>SUM(E$889:E$890)</f>
        <v>0</v>
      </c>
      <c r="F953" s="34">
        <f>SUM(F$889:F$890)</f>
        <v>0</v>
      </c>
      <c r="G953" s="17"/>
    </row>
    <row r="954" spans="1:7">
      <c r="A954" s="4" t="s">
        <v>197</v>
      </c>
      <c r="B954" s="34">
        <f>SUM(B$892:B$894)</f>
        <v>0</v>
      </c>
      <c r="C954" s="34">
        <f>SUM(C$892:C$894)</f>
        <v>0</v>
      </c>
      <c r="D954" s="34">
        <f>SUM(D$892:D$894)</f>
        <v>0</v>
      </c>
      <c r="E954" s="34">
        <f>SUM(E$892:E$894)</f>
        <v>0</v>
      </c>
      <c r="F954" s="34">
        <f>SUM(F$892:F$894)</f>
        <v>0</v>
      </c>
      <c r="G954" s="17"/>
    </row>
    <row r="955" spans="1:7">
      <c r="A955" s="4" t="s">
        <v>198</v>
      </c>
      <c r="B955" s="34">
        <f>SUM(B$896:B$896)</f>
        <v>0</v>
      </c>
      <c r="C955" s="34">
        <f>SUM(C$896:C$896)</f>
        <v>0</v>
      </c>
      <c r="D955" s="34">
        <f>SUM(D$896:D$896)</f>
        <v>0</v>
      </c>
      <c r="E955" s="34">
        <f>SUM(E$896:E$896)</f>
        <v>0</v>
      </c>
      <c r="F955" s="34">
        <f>SUM(F$896:F$896)</f>
        <v>0</v>
      </c>
      <c r="G955" s="17"/>
    </row>
    <row r="956" spans="1:7">
      <c r="A956" s="4" t="s">
        <v>199</v>
      </c>
      <c r="B956" s="34">
        <f>SUM(B$898:B$900)</f>
        <v>0</v>
      </c>
      <c r="C956" s="34">
        <f>SUM(C$898:C$900)</f>
        <v>0</v>
      </c>
      <c r="D956" s="34">
        <f>SUM(D$898:D$900)</f>
        <v>0</v>
      </c>
      <c r="E956" s="34">
        <f>SUM(E$898:E$900)</f>
        <v>0</v>
      </c>
      <c r="F956" s="34">
        <f>SUM(F$898:F$900)</f>
        <v>0</v>
      </c>
      <c r="G956" s="17"/>
    </row>
    <row r="957" spans="1:7">
      <c r="A957" s="4" t="s">
        <v>200</v>
      </c>
      <c r="B957" s="34">
        <f>SUM(B$902:B$902)</f>
        <v>0</v>
      </c>
      <c r="C957" s="34">
        <f>SUM(C$902:C$902)</f>
        <v>0</v>
      </c>
      <c r="D957" s="34">
        <f>SUM(D$902:D$902)</f>
        <v>0</v>
      </c>
      <c r="E957" s="34">
        <f>SUM(E$902:E$902)</f>
        <v>0</v>
      </c>
      <c r="F957" s="34">
        <f>SUM(F$902:F$902)</f>
        <v>0</v>
      </c>
      <c r="G957" s="17"/>
    </row>
    <row r="958" spans="1:7">
      <c r="A958" s="4" t="s">
        <v>201</v>
      </c>
      <c r="B958" s="34">
        <f>SUM(B$904:B$905)</f>
        <v>0</v>
      </c>
      <c r="C958" s="34">
        <f>SUM(C$904:C$905)</f>
        <v>0</v>
      </c>
      <c r="D958" s="34">
        <f>SUM(D$904:D$905)</f>
        <v>0</v>
      </c>
      <c r="E958" s="34">
        <f>SUM(E$904:E$905)</f>
        <v>0</v>
      </c>
      <c r="F958" s="34">
        <f>SUM(F$904:F$905)</f>
        <v>0</v>
      </c>
      <c r="G958" s="17"/>
    </row>
    <row r="959" spans="1:7">
      <c r="A959" s="4" t="s">
        <v>202</v>
      </c>
      <c r="B959" s="34">
        <f>SUM(B$907:B$907)</f>
        <v>0</v>
      </c>
      <c r="C959" s="34">
        <f>SUM(C$907:C$907)</f>
        <v>0</v>
      </c>
      <c r="D959" s="34">
        <f>SUM(D$907:D$907)</f>
        <v>0</v>
      </c>
      <c r="E959" s="34">
        <f>SUM(E$907:E$907)</f>
        <v>0</v>
      </c>
      <c r="F959" s="34">
        <f>SUM(F$907:F$907)</f>
        <v>0</v>
      </c>
      <c r="G959" s="17"/>
    </row>
    <row r="960" spans="1:7">
      <c r="A960" s="4" t="s">
        <v>203</v>
      </c>
      <c r="B960" s="34">
        <f>SUM(B$909:B$910)</f>
        <v>0</v>
      </c>
      <c r="C960" s="34">
        <f>SUM(C$909:C$910)</f>
        <v>0</v>
      </c>
      <c r="D960" s="34">
        <f>SUM(D$909:D$910)</f>
        <v>0</v>
      </c>
      <c r="E960" s="34">
        <f>SUM(E$909:E$910)</f>
        <v>0</v>
      </c>
      <c r="F960" s="34">
        <f>SUM(F$909:F$910)</f>
        <v>0</v>
      </c>
      <c r="G960" s="17"/>
    </row>
    <row r="961" spans="1:7">
      <c r="A961" s="4" t="s">
        <v>204</v>
      </c>
      <c r="B961" s="34">
        <f>SUM(B$912:B$912)</f>
        <v>0</v>
      </c>
      <c r="C961" s="34">
        <f>SUM(C$912:C$912)</f>
        <v>0</v>
      </c>
      <c r="D961" s="34">
        <f>SUM(D$912:D$912)</f>
        <v>0</v>
      </c>
      <c r="E961" s="34">
        <f>SUM(E$912:E$912)</f>
        <v>0</v>
      </c>
      <c r="F961" s="34">
        <f>SUM(F$912:F$912)</f>
        <v>0</v>
      </c>
      <c r="G961" s="17"/>
    </row>
    <row r="962" spans="1:7">
      <c r="A962" s="4" t="s">
        <v>212</v>
      </c>
      <c r="B962" s="34">
        <f>SUM(B$914:B$915)</f>
        <v>0</v>
      </c>
      <c r="C962" s="34">
        <f>SUM(C$914:C$915)</f>
        <v>0</v>
      </c>
      <c r="D962" s="34">
        <f>SUM(D$914:D$915)</f>
        <v>0</v>
      </c>
      <c r="E962" s="34">
        <f>SUM(E$914:E$915)</f>
        <v>0</v>
      </c>
      <c r="F962" s="34">
        <f>SUM(F$914:F$915)</f>
        <v>0</v>
      </c>
      <c r="G962" s="17"/>
    </row>
    <row r="963" spans="1:7">
      <c r="A963" s="4" t="s">
        <v>213</v>
      </c>
      <c r="B963" s="34">
        <f>SUM(B$917:B$917)</f>
        <v>0</v>
      </c>
      <c r="C963" s="34">
        <f>SUM(C$917:C$917)</f>
        <v>0</v>
      </c>
      <c r="D963" s="34">
        <f>SUM(D$917:D$917)</f>
        <v>0</v>
      </c>
      <c r="E963" s="34">
        <f>SUM(E$917:E$917)</f>
        <v>0</v>
      </c>
      <c r="F963" s="34">
        <f>SUM(F$917:F$917)</f>
        <v>0</v>
      </c>
      <c r="G963" s="17"/>
    </row>
    <row r="964" spans="1:7">
      <c r="A964" s="4" t="s">
        <v>214</v>
      </c>
      <c r="B964" s="34">
        <f>SUM(B$919:B$920)</f>
        <v>0</v>
      </c>
      <c r="C964" s="34">
        <f>SUM(C$919:C$920)</f>
        <v>0</v>
      </c>
      <c r="D964" s="34">
        <f>SUM(D$919:D$920)</f>
        <v>0</v>
      </c>
      <c r="E964" s="34">
        <f>SUM(E$919:E$920)</f>
        <v>0</v>
      </c>
      <c r="F964" s="34">
        <f>SUM(F$919:F$920)</f>
        <v>0</v>
      </c>
      <c r="G964" s="17"/>
    </row>
    <row r="965" spans="1:7">
      <c r="A965" s="4" t="s">
        <v>215</v>
      </c>
      <c r="B965" s="34">
        <f>SUM(B$922:B$922)</f>
        <v>0</v>
      </c>
      <c r="C965" s="34">
        <f>SUM(C$922:C$922)</f>
        <v>0</v>
      </c>
      <c r="D965" s="34">
        <f>SUM(D$922:D$922)</f>
        <v>0</v>
      </c>
      <c r="E965" s="34">
        <f>SUM(E$922:E$922)</f>
        <v>0</v>
      </c>
      <c r="F965" s="34">
        <f>SUM(F$922:F$922)</f>
        <v>0</v>
      </c>
      <c r="G965" s="17"/>
    </row>
    <row r="967" spans="1:7" ht="21" customHeight="1">
      <c r="A967" s="1" t="s">
        <v>1992</v>
      </c>
    </row>
    <row r="969" spans="1:7">
      <c r="B969" s="15" t="s">
        <v>1993</v>
      </c>
      <c r="C969" s="15" t="s">
        <v>1994</v>
      </c>
      <c r="D969" s="15" t="s">
        <v>1995</v>
      </c>
    </row>
    <row r="970" spans="1:7">
      <c r="A970" s="4" t="s">
        <v>1996</v>
      </c>
      <c r="B970" s="27">
        <v>1</v>
      </c>
      <c r="C970" s="27">
        <v>1</v>
      </c>
      <c r="D970" s="27">
        <v>1</v>
      </c>
      <c r="E970" s="17"/>
    </row>
    <row r="972" spans="1:7" ht="21" customHeight="1">
      <c r="A972" s="1" t="s">
        <v>1997</v>
      </c>
    </row>
    <row r="973" spans="1:7">
      <c r="A973" s="3" t="s">
        <v>546</v>
      </c>
    </row>
    <row r="974" spans="1:7">
      <c r="A974" s="31" t="s">
        <v>1998</v>
      </c>
    </row>
    <row r="975" spans="1:7">
      <c r="A975" s="31" t="s">
        <v>1999</v>
      </c>
    </row>
    <row r="976" spans="1:7">
      <c r="A976" s="31" t="s">
        <v>2000</v>
      </c>
    </row>
    <row r="977" spans="1:3">
      <c r="A977" s="31" t="s">
        <v>2001</v>
      </c>
    </row>
    <row r="978" spans="1:3">
      <c r="A978" s="31" t="s">
        <v>2002</v>
      </c>
    </row>
    <row r="979" spans="1:3">
      <c r="A979" s="31" t="s">
        <v>2003</v>
      </c>
    </row>
    <row r="980" spans="1:3">
      <c r="A980" s="31" t="s">
        <v>2004</v>
      </c>
    </row>
    <row r="981" spans="1:3">
      <c r="A981" s="31" t="s">
        <v>2005</v>
      </c>
    </row>
    <row r="982" spans="1:3">
      <c r="A982" s="3" t="s">
        <v>2006</v>
      </c>
    </row>
    <row r="984" spans="1:3">
      <c r="B984" s="15" t="s">
        <v>2007</v>
      </c>
    </row>
    <row r="985" spans="1:3">
      <c r="A985" s="4" t="s">
        <v>185</v>
      </c>
      <c r="B985" s="42">
        <f>IF(F935,(B935+C935*B$970+D935*C$970+E935*D$970)/F935*0.1,0)</f>
        <v>0</v>
      </c>
      <c r="C985" s="17"/>
    </row>
    <row r="986" spans="1:3">
      <c r="A986" s="4" t="s">
        <v>1961</v>
      </c>
      <c r="B986" s="42">
        <f>IF(F936,(B936+C936*B$970+D936*C$970+E936*D$970)/F936*0.1,0)</f>
        <v>0</v>
      </c>
      <c r="C986" s="17"/>
    </row>
    <row r="987" spans="1:3">
      <c r="A987" s="4" t="s">
        <v>187</v>
      </c>
      <c r="B987" s="42">
        <f>IF(F937,(B937+C937*B$970+D937*C$970+E937*D$970)/F937*0.1,0)</f>
        <v>0</v>
      </c>
      <c r="C987" s="17"/>
    </row>
    <row r="988" spans="1:3">
      <c r="A988" s="4" t="s">
        <v>1962</v>
      </c>
      <c r="B988" s="42">
        <f>IF(F938,(B938+C938*B$970+D938*C$970+E938*D$970)/F938*0.1,0)</f>
        <v>0</v>
      </c>
      <c r="C988" s="17"/>
    </row>
    <row r="989" spans="1:3">
      <c r="A989" s="4" t="s">
        <v>189</v>
      </c>
      <c r="B989" s="42">
        <f>IF(F939,(B939+C939*B$970+D939*C$970+E939*D$970)/F939*0.1,0)</f>
        <v>0</v>
      </c>
      <c r="C989" s="17"/>
    </row>
    <row r="990" spans="1:3">
      <c r="A990" s="4" t="s">
        <v>190</v>
      </c>
      <c r="B990" s="42">
        <f>IF(F940,(B940+C940*B$970+D940*C$970+E940*D$970)/F940*0.1,0)</f>
        <v>0</v>
      </c>
      <c r="C990" s="17"/>
    </row>
    <row r="991" spans="1:3">
      <c r="A991" s="4" t="s">
        <v>210</v>
      </c>
      <c r="B991" s="42">
        <f>IF(F941,(B941+C941*B$970+D941*C$970+E941*D$970)/F941*0.1,0)</f>
        <v>0</v>
      </c>
      <c r="C991" s="17"/>
    </row>
    <row r="992" spans="1:3">
      <c r="A992" s="4" t="s">
        <v>191</v>
      </c>
      <c r="B992" s="42">
        <f>IF(F942,(B942+C942*B$970+D942*C$970+E942*D$970)/F942*0.1,0)</f>
        <v>0</v>
      </c>
      <c r="C992" s="17"/>
    </row>
    <row r="993" spans="1:3">
      <c r="A993" s="4" t="s">
        <v>192</v>
      </c>
      <c r="B993" s="42">
        <f>IF(F943,(B943+C943*B$970+D943*C$970+E943*D$970)/F943*0.1,0)</f>
        <v>0</v>
      </c>
      <c r="C993" s="17"/>
    </row>
    <row r="994" spans="1:3">
      <c r="A994" s="4" t="s">
        <v>193</v>
      </c>
      <c r="B994" s="42">
        <f>IF(F944,(B944+C944*B$970+D944*C$970+E944*D$970)/F944*0.1,0)</f>
        <v>0</v>
      </c>
      <c r="C994" s="17"/>
    </row>
    <row r="995" spans="1:3">
      <c r="A995" s="4" t="s">
        <v>194</v>
      </c>
      <c r="B995" s="42">
        <f>IF(F945,(B945+C945*B$970+D945*C$970+E945*D$970)/F945*0.1,0)</f>
        <v>0</v>
      </c>
      <c r="C995" s="17"/>
    </row>
    <row r="996" spans="1:3">
      <c r="A996" s="4" t="s">
        <v>211</v>
      </c>
      <c r="B996" s="42">
        <f>IF(F946,(B946+C946*B$970+D946*C$970+E946*D$970)/F946*0.1,0)</f>
        <v>0</v>
      </c>
      <c r="C996" s="17"/>
    </row>
    <row r="997" spans="1:3">
      <c r="A997" s="4" t="s">
        <v>225</v>
      </c>
      <c r="B997" s="42">
        <f>IF(F947,(B947+C947*B$970+D947*C$970+E947*D$970)/F947*0.1,0)</f>
        <v>0</v>
      </c>
      <c r="C997" s="17"/>
    </row>
    <row r="998" spans="1:3">
      <c r="A998" s="4" t="s">
        <v>226</v>
      </c>
      <c r="B998" s="42">
        <f>IF(F948,(B948+C948*B$970+D948*C$970+E948*D$970)/F948*0.1,0)</f>
        <v>0</v>
      </c>
      <c r="C998" s="17"/>
    </row>
    <row r="999" spans="1:3">
      <c r="A999" s="4" t="s">
        <v>227</v>
      </c>
      <c r="B999" s="42">
        <f>IF(F949,(B949+C949*B$970+D949*C$970+E949*D$970)/F949*0.1,0)</f>
        <v>0</v>
      </c>
      <c r="C999" s="17"/>
    </row>
    <row r="1000" spans="1:3">
      <c r="A1000" s="4" t="s">
        <v>228</v>
      </c>
      <c r="B1000" s="42">
        <f>IF(F950,(B950+C950*B$970+D950*C$970+E950*D$970)/F950*0.1,0)</f>
        <v>0</v>
      </c>
      <c r="C1000" s="17"/>
    </row>
    <row r="1001" spans="1:3">
      <c r="A1001" s="4" t="s">
        <v>229</v>
      </c>
      <c r="B1001" s="42">
        <f>IF(F951,(B951+C951*B$970+D951*C$970+E951*D$970)/F951*0.1,0)</f>
        <v>0</v>
      </c>
      <c r="C1001" s="17"/>
    </row>
    <row r="1002" spans="1:3">
      <c r="A1002" s="4" t="s">
        <v>195</v>
      </c>
      <c r="B1002" s="42">
        <f>IF(F952,(B952+C952*B$970+D952*C$970+E952*D$970)/F952*0.1,0)</f>
        <v>0</v>
      </c>
      <c r="C1002" s="17"/>
    </row>
    <row r="1003" spans="1:3">
      <c r="A1003" s="4" t="s">
        <v>196</v>
      </c>
      <c r="B1003" s="42">
        <f>IF(F953,(B953+C953*B$970+D953*C$970+E953*D$970)/F953*0.1,0)</f>
        <v>0</v>
      </c>
      <c r="C1003" s="17"/>
    </row>
    <row r="1004" spans="1:3">
      <c r="A1004" s="4" t="s">
        <v>197</v>
      </c>
      <c r="B1004" s="42">
        <f>IF(F954,(B954+C954*B$970+D954*C$970+E954*D$970)/F954*0.1,0)</f>
        <v>0</v>
      </c>
      <c r="C1004" s="17"/>
    </row>
    <row r="1005" spans="1:3">
      <c r="A1005" s="4" t="s">
        <v>198</v>
      </c>
      <c r="B1005" s="42">
        <f>IF(F955,(B955+C955*B$970+D955*C$970+E955*D$970)/F955*0.1,0)</f>
        <v>0</v>
      </c>
      <c r="C1005" s="17"/>
    </row>
    <row r="1006" spans="1:3">
      <c r="A1006" s="4" t="s">
        <v>199</v>
      </c>
      <c r="B1006" s="42">
        <f>IF(F956,(B956+C956*B$970+D956*C$970+E956*D$970)/F956*0.1,0)</f>
        <v>0</v>
      </c>
      <c r="C1006" s="17"/>
    </row>
    <row r="1007" spans="1:3">
      <c r="A1007" s="4" t="s">
        <v>200</v>
      </c>
      <c r="B1007" s="42">
        <f>IF(F957,(B957+C957*B$970+D957*C$970+E957*D$970)/F957*0.1,0)</f>
        <v>0</v>
      </c>
      <c r="C1007" s="17"/>
    </row>
    <row r="1008" spans="1:3">
      <c r="A1008" s="4" t="s">
        <v>201</v>
      </c>
      <c r="B1008" s="42">
        <f>IF(F958,(B958+C958*B$970+D958*C$970+E958*D$970)/F958*0.1,0)</f>
        <v>0</v>
      </c>
      <c r="C1008" s="17"/>
    </row>
    <row r="1009" spans="1:3">
      <c r="A1009" s="4" t="s">
        <v>202</v>
      </c>
      <c r="B1009" s="42">
        <f>IF(F959,(B959+C959*B$970+D959*C$970+E959*D$970)/F959*0.1,0)</f>
        <v>0</v>
      </c>
      <c r="C1009" s="17"/>
    </row>
    <row r="1010" spans="1:3">
      <c r="A1010" s="4" t="s">
        <v>203</v>
      </c>
      <c r="B1010" s="42">
        <f>IF(F960,(B960+C960*B$970+D960*C$970+E960*D$970)/F960*0.1,0)</f>
        <v>0</v>
      </c>
      <c r="C1010" s="17"/>
    </row>
    <row r="1011" spans="1:3">
      <c r="A1011" s="4" t="s">
        <v>204</v>
      </c>
      <c r="B1011" s="42">
        <f>IF(F961,(B961+C961*B$970+D961*C$970+E961*D$970)/F961*0.1,0)</f>
        <v>0</v>
      </c>
      <c r="C1011" s="17"/>
    </row>
    <row r="1012" spans="1:3">
      <c r="A1012" s="4" t="s">
        <v>212</v>
      </c>
      <c r="B1012" s="42">
        <f>IF(F962,(B962+C962*B$970+D962*C$970+E962*D$970)/F962*0.1,0)</f>
        <v>0</v>
      </c>
      <c r="C1012" s="17"/>
    </row>
    <row r="1013" spans="1:3">
      <c r="A1013" s="4" t="s">
        <v>213</v>
      </c>
      <c r="B1013" s="42">
        <f>IF(F963,(B963+C963*B$970+D963*C$970+E963*D$970)/F963*0.1,0)</f>
        <v>0</v>
      </c>
      <c r="C1013" s="17"/>
    </row>
    <row r="1014" spans="1:3">
      <c r="A1014" s="4" t="s">
        <v>214</v>
      </c>
      <c r="B1014" s="42">
        <f>IF(F964,(B964+C964*B$970+D964*C$970+E964*D$970)/F964*0.1,0)</f>
        <v>0</v>
      </c>
      <c r="C1014" s="17"/>
    </row>
    <row r="1015" spans="1:3">
      <c r="A1015" s="4" t="s">
        <v>215</v>
      </c>
      <c r="B1015" s="42">
        <f>IF(F965,(B965+C965*B$970+D965*C$970+E965*D$970)/F965*0.1,0)</f>
        <v>0</v>
      </c>
      <c r="C1015" s="17"/>
    </row>
    <row r="1017" spans="1:3" ht="21" customHeight="1">
      <c r="A1017" s="1" t="s">
        <v>2008</v>
      </c>
    </row>
    <row r="1018" spans="1:3">
      <c r="A1018" s="3" t="s">
        <v>546</v>
      </c>
    </row>
    <row r="1019" spans="1:3">
      <c r="A1019" s="31" t="s">
        <v>2009</v>
      </c>
    </row>
    <row r="1020" spans="1:3">
      <c r="A1020" s="31" t="s">
        <v>2010</v>
      </c>
    </row>
    <row r="1021" spans="1:3">
      <c r="A1021" s="3" t="s">
        <v>2011</v>
      </c>
    </row>
    <row r="1023" spans="1:3">
      <c r="B1023" s="15" t="s">
        <v>2012</v>
      </c>
    </row>
    <row r="1024" spans="1:3">
      <c r="A1024" s="28" t="s">
        <v>185</v>
      </c>
      <c r="C1024" s="17"/>
    </row>
    <row r="1025" spans="1:3">
      <c r="A1025" s="4" t="s">
        <v>185</v>
      </c>
      <c r="B1025" s="40">
        <f>IF(B$985,1-B696/B$985,0)</f>
        <v>0</v>
      </c>
      <c r="C1025" s="17"/>
    </row>
    <row r="1026" spans="1:3">
      <c r="A1026" s="4" t="s">
        <v>242</v>
      </c>
      <c r="B1026" s="40">
        <f>IF(B$985,1-B697/B$985,0)</f>
        <v>0</v>
      </c>
      <c r="C1026" s="17"/>
    </row>
    <row r="1027" spans="1:3">
      <c r="A1027" s="4" t="s">
        <v>243</v>
      </c>
      <c r="B1027" s="40">
        <f>IF(B$985,1-B698/B$985,0)</f>
        <v>0</v>
      </c>
      <c r="C1027" s="17"/>
    </row>
    <row r="1028" spans="1:3">
      <c r="A1028" s="28" t="s">
        <v>1961</v>
      </c>
      <c r="C1028" s="17"/>
    </row>
    <row r="1029" spans="1:3">
      <c r="A1029" s="4" t="s">
        <v>186</v>
      </c>
      <c r="B1029" s="40">
        <f>IF(B$986,1-B700/B$986,0)</f>
        <v>0</v>
      </c>
      <c r="C1029" s="17"/>
    </row>
    <row r="1030" spans="1:3">
      <c r="A1030" s="4" t="s">
        <v>245</v>
      </c>
      <c r="B1030" s="40">
        <f>IF(B$986,1-B701/B$986,0)</f>
        <v>0</v>
      </c>
      <c r="C1030" s="17"/>
    </row>
    <row r="1031" spans="1:3">
      <c r="A1031" s="4" t="s">
        <v>246</v>
      </c>
      <c r="B1031" s="40">
        <f>IF(B$986,1-B702/B$986,0)</f>
        <v>0</v>
      </c>
      <c r="C1031" s="17"/>
    </row>
    <row r="1032" spans="1:3">
      <c r="A1032" s="4" t="s">
        <v>223</v>
      </c>
      <c r="B1032" s="40">
        <f>IF(B$986,1-B703/B$986,0)</f>
        <v>0</v>
      </c>
      <c r="C1032" s="17"/>
    </row>
    <row r="1033" spans="1:3">
      <c r="A1033" s="4" t="s">
        <v>248</v>
      </c>
      <c r="B1033" s="40">
        <f>IF(B$986,1-B704/B$986,0)</f>
        <v>0</v>
      </c>
      <c r="C1033" s="17"/>
    </row>
    <row r="1034" spans="1:3">
      <c r="A1034" s="4" t="s">
        <v>249</v>
      </c>
      <c r="B1034" s="40">
        <f>IF(B$986,1-B705/B$986,0)</f>
        <v>0</v>
      </c>
      <c r="C1034" s="17"/>
    </row>
    <row r="1035" spans="1:3">
      <c r="A1035" s="28" t="s">
        <v>187</v>
      </c>
      <c r="C1035" s="17"/>
    </row>
    <row r="1036" spans="1:3">
      <c r="A1036" s="4" t="s">
        <v>187</v>
      </c>
      <c r="B1036" s="40">
        <f>IF(B$987,1-B707/B$987,0)</f>
        <v>0</v>
      </c>
      <c r="C1036" s="17"/>
    </row>
    <row r="1037" spans="1:3">
      <c r="A1037" s="4" t="s">
        <v>251</v>
      </c>
      <c r="B1037" s="40">
        <f>IF(B$987,1-B708/B$987,0)</f>
        <v>0</v>
      </c>
      <c r="C1037" s="17"/>
    </row>
    <row r="1038" spans="1:3">
      <c r="A1038" s="4" t="s">
        <v>252</v>
      </c>
      <c r="B1038" s="40">
        <f>IF(B$987,1-B709/B$987,0)</f>
        <v>0</v>
      </c>
      <c r="C1038" s="17"/>
    </row>
    <row r="1039" spans="1:3">
      <c r="A1039" s="28" t="s">
        <v>1962</v>
      </c>
      <c r="C1039" s="17"/>
    </row>
    <row r="1040" spans="1:3">
      <c r="A1040" s="4" t="s">
        <v>188</v>
      </c>
      <c r="B1040" s="40">
        <f>IF(B$988,1-B711/B$988,0)</f>
        <v>0</v>
      </c>
      <c r="C1040" s="17"/>
    </row>
    <row r="1041" spans="1:3">
      <c r="A1041" s="4" t="s">
        <v>254</v>
      </c>
      <c r="B1041" s="40">
        <f>IF(B$988,1-B712/B$988,0)</f>
        <v>0</v>
      </c>
      <c r="C1041" s="17"/>
    </row>
    <row r="1042" spans="1:3">
      <c r="A1042" s="4" t="s">
        <v>255</v>
      </c>
      <c r="B1042" s="40">
        <f>IF(B$988,1-B713/B$988,0)</f>
        <v>0</v>
      </c>
      <c r="C1042" s="17"/>
    </row>
    <row r="1043" spans="1:3">
      <c r="A1043" s="4" t="s">
        <v>224</v>
      </c>
      <c r="B1043" s="40">
        <f>IF(B$988,1-B714/B$988,0)</f>
        <v>0</v>
      </c>
      <c r="C1043" s="17"/>
    </row>
    <row r="1044" spans="1:3">
      <c r="A1044" s="4" t="s">
        <v>257</v>
      </c>
      <c r="B1044" s="40">
        <f>IF(B$988,1-B715/B$988,0)</f>
        <v>0</v>
      </c>
      <c r="C1044" s="17"/>
    </row>
    <row r="1045" spans="1:3">
      <c r="A1045" s="4" t="s">
        <v>258</v>
      </c>
      <c r="B1045" s="40">
        <f>IF(B$988,1-B716/B$988,0)</f>
        <v>0</v>
      </c>
      <c r="C1045" s="17"/>
    </row>
    <row r="1046" spans="1:3">
      <c r="A1046" s="28" t="s">
        <v>189</v>
      </c>
      <c r="C1046" s="17"/>
    </row>
    <row r="1047" spans="1:3">
      <c r="A1047" s="4" t="s">
        <v>189</v>
      </c>
      <c r="B1047" s="40">
        <f>IF(B$989,1-B718/B$989,0)</f>
        <v>0</v>
      </c>
      <c r="C1047" s="17"/>
    </row>
    <row r="1048" spans="1:3">
      <c r="A1048" s="4" t="s">
        <v>260</v>
      </c>
      <c r="B1048" s="40">
        <f>IF(B$989,1-B719/B$989,0)</f>
        <v>0</v>
      </c>
      <c r="C1048" s="17"/>
    </row>
    <row r="1049" spans="1:3">
      <c r="A1049" s="4" t="s">
        <v>261</v>
      </c>
      <c r="B1049" s="40">
        <f>IF(B$989,1-B720/B$989,0)</f>
        <v>0</v>
      </c>
      <c r="C1049" s="17"/>
    </row>
    <row r="1050" spans="1:3">
      <c r="A1050" s="28" t="s">
        <v>190</v>
      </c>
      <c r="C1050" s="17"/>
    </row>
    <row r="1051" spans="1:3">
      <c r="A1051" s="4" t="s">
        <v>190</v>
      </c>
      <c r="B1051" s="40">
        <f>IF(B$990,1-B722/B$990,0)</f>
        <v>0</v>
      </c>
      <c r="C1051" s="17"/>
    </row>
    <row r="1052" spans="1:3">
      <c r="A1052" s="28" t="s">
        <v>210</v>
      </c>
      <c r="C1052" s="17"/>
    </row>
    <row r="1053" spans="1:3">
      <c r="A1053" s="4" t="s">
        <v>210</v>
      </c>
      <c r="B1053" s="40">
        <f>IF(B$991,1-B724/B$991,0)</f>
        <v>0</v>
      </c>
      <c r="C1053" s="17"/>
    </row>
    <row r="1054" spans="1:3">
      <c r="A1054" s="28" t="s">
        <v>191</v>
      </c>
      <c r="C1054" s="17"/>
    </row>
    <row r="1055" spans="1:3">
      <c r="A1055" s="4" t="s">
        <v>191</v>
      </c>
      <c r="B1055" s="40">
        <f>IF(B$992,1-B726/B$992,0)</f>
        <v>0</v>
      </c>
      <c r="C1055" s="17"/>
    </row>
    <row r="1056" spans="1:3">
      <c r="A1056" s="4" t="s">
        <v>265</v>
      </c>
      <c r="B1056" s="40">
        <f>IF(B$992,1-B727/B$992,0)</f>
        <v>0</v>
      </c>
      <c r="C1056" s="17"/>
    </row>
    <row r="1057" spans="1:3">
      <c r="A1057" s="4" t="s">
        <v>266</v>
      </c>
      <c r="B1057" s="40">
        <f>IF(B$992,1-B728/B$992,0)</f>
        <v>0</v>
      </c>
      <c r="C1057" s="17"/>
    </row>
    <row r="1058" spans="1:3">
      <c r="A1058" s="28" t="s">
        <v>192</v>
      </c>
      <c r="C1058" s="17"/>
    </row>
    <row r="1059" spans="1:3">
      <c r="A1059" s="4" t="s">
        <v>192</v>
      </c>
      <c r="B1059" s="40">
        <f>IF(B$993,1-B730/B$993,0)</f>
        <v>0</v>
      </c>
      <c r="C1059" s="17"/>
    </row>
    <row r="1060" spans="1:3">
      <c r="A1060" s="4" t="s">
        <v>268</v>
      </c>
      <c r="B1060" s="40">
        <f>IF(B$993,1-B731/B$993,0)</f>
        <v>0</v>
      </c>
      <c r="C1060" s="17"/>
    </row>
    <row r="1061" spans="1:3">
      <c r="A1061" s="4" t="s">
        <v>269</v>
      </c>
      <c r="B1061" s="40">
        <f>IF(B$993,1-B732/B$993,0)</f>
        <v>0</v>
      </c>
      <c r="C1061" s="17"/>
    </row>
    <row r="1062" spans="1:3">
      <c r="A1062" s="28" t="s">
        <v>193</v>
      </c>
      <c r="C1062" s="17"/>
    </row>
    <row r="1063" spans="1:3">
      <c r="A1063" s="4" t="s">
        <v>193</v>
      </c>
      <c r="B1063" s="40">
        <f>IF(B$994,1-B734/B$994,0)</f>
        <v>0</v>
      </c>
      <c r="C1063" s="17"/>
    </row>
    <row r="1064" spans="1:3">
      <c r="A1064" s="4" t="s">
        <v>271</v>
      </c>
      <c r="B1064" s="40">
        <f>IF(B$994,1-B735/B$994,0)</f>
        <v>0</v>
      </c>
      <c r="C1064" s="17"/>
    </row>
    <row r="1065" spans="1:3">
      <c r="A1065" s="4" t="s">
        <v>272</v>
      </c>
      <c r="B1065" s="40">
        <f>IF(B$994,1-B736/B$994,0)</f>
        <v>0</v>
      </c>
      <c r="C1065" s="17"/>
    </row>
    <row r="1066" spans="1:3">
      <c r="A1066" s="28" t="s">
        <v>194</v>
      </c>
      <c r="C1066" s="17"/>
    </row>
    <row r="1067" spans="1:3">
      <c r="A1067" s="4" t="s">
        <v>194</v>
      </c>
      <c r="B1067" s="40">
        <f>IF(B$995,1-B738/B$995,0)</f>
        <v>0</v>
      </c>
      <c r="C1067" s="17"/>
    </row>
    <row r="1068" spans="1:3">
      <c r="A1068" s="4" t="s">
        <v>274</v>
      </c>
      <c r="B1068" s="40">
        <f>IF(B$995,1-B739/B$995,0)</f>
        <v>0</v>
      </c>
      <c r="C1068" s="17"/>
    </row>
    <row r="1069" spans="1:3">
      <c r="A1069" s="28" t="s">
        <v>211</v>
      </c>
      <c r="C1069" s="17"/>
    </row>
    <row r="1070" spans="1:3">
      <c r="A1070" s="4" t="s">
        <v>211</v>
      </c>
      <c r="B1070" s="40">
        <f>IF(B$996,1-B741/B$996,0)</f>
        <v>0</v>
      </c>
      <c r="C1070" s="17"/>
    </row>
    <row r="1071" spans="1:3">
      <c r="A1071" s="4" t="s">
        <v>276</v>
      </c>
      <c r="B1071" s="40">
        <f>IF(B$996,1-B742/B$996,0)</f>
        <v>0</v>
      </c>
      <c r="C1071" s="17"/>
    </row>
    <row r="1072" spans="1:3">
      <c r="A1072" s="28" t="s">
        <v>225</v>
      </c>
      <c r="C1072" s="17"/>
    </row>
    <row r="1073" spans="1:3">
      <c r="A1073" s="4" t="s">
        <v>225</v>
      </c>
      <c r="B1073" s="40">
        <f>IF(B$997,1-B744/B$997,0)</f>
        <v>0</v>
      </c>
      <c r="C1073" s="17"/>
    </row>
    <row r="1074" spans="1:3">
      <c r="A1074" s="4" t="s">
        <v>278</v>
      </c>
      <c r="B1074" s="40">
        <f>IF(B$997,1-B745/B$997,0)</f>
        <v>0</v>
      </c>
      <c r="C1074" s="17"/>
    </row>
    <row r="1075" spans="1:3">
      <c r="A1075" s="4" t="s">
        <v>279</v>
      </c>
      <c r="B1075" s="40">
        <f>IF(B$997,1-B746/B$997,0)</f>
        <v>0</v>
      </c>
      <c r="C1075" s="17"/>
    </row>
    <row r="1076" spans="1:3">
      <c r="A1076" s="28" t="s">
        <v>226</v>
      </c>
      <c r="C1076" s="17"/>
    </row>
    <row r="1077" spans="1:3">
      <c r="A1077" s="4" t="s">
        <v>226</v>
      </c>
      <c r="B1077" s="40">
        <f>IF(B$998,1-B748/B$998,0)</f>
        <v>0</v>
      </c>
      <c r="C1077" s="17"/>
    </row>
    <row r="1078" spans="1:3">
      <c r="A1078" s="4" t="s">
        <v>281</v>
      </c>
      <c r="B1078" s="40">
        <f>IF(B$998,1-B749/B$998,0)</f>
        <v>0</v>
      </c>
      <c r="C1078" s="17"/>
    </row>
    <row r="1079" spans="1:3">
      <c r="A1079" s="4" t="s">
        <v>282</v>
      </c>
      <c r="B1079" s="40">
        <f>IF(B$998,1-B750/B$998,0)</f>
        <v>0</v>
      </c>
      <c r="C1079" s="17"/>
    </row>
    <row r="1080" spans="1:3">
      <c r="A1080" s="28" t="s">
        <v>227</v>
      </c>
      <c r="C1080" s="17"/>
    </row>
    <row r="1081" spans="1:3">
      <c r="A1081" s="4" t="s">
        <v>227</v>
      </c>
      <c r="B1081" s="40">
        <f>IF(B$999,1-B752/B$999,0)</f>
        <v>0</v>
      </c>
      <c r="C1081" s="17"/>
    </row>
    <row r="1082" spans="1:3">
      <c r="A1082" s="4" t="s">
        <v>284</v>
      </c>
      <c r="B1082" s="40">
        <f>IF(B$999,1-B753/B$999,0)</f>
        <v>0</v>
      </c>
      <c r="C1082" s="17"/>
    </row>
    <row r="1083" spans="1:3">
      <c r="A1083" s="4" t="s">
        <v>285</v>
      </c>
      <c r="B1083" s="40">
        <f>IF(B$999,1-B754/B$999,0)</f>
        <v>0</v>
      </c>
      <c r="C1083" s="17"/>
    </row>
    <row r="1084" spans="1:3">
      <c r="A1084" s="28" t="s">
        <v>228</v>
      </c>
      <c r="C1084" s="17"/>
    </row>
    <row r="1085" spans="1:3">
      <c r="A1085" s="4" t="s">
        <v>228</v>
      </c>
      <c r="B1085" s="40">
        <f>IF(B$1000,1-B756/B$1000,0)</f>
        <v>0</v>
      </c>
      <c r="C1085" s="17"/>
    </row>
    <row r="1086" spans="1:3">
      <c r="A1086" s="4" t="s">
        <v>287</v>
      </c>
      <c r="B1086" s="40">
        <f>IF(B$1000,1-B757/B$1000,0)</f>
        <v>0</v>
      </c>
      <c r="C1086" s="17"/>
    </row>
    <row r="1087" spans="1:3">
      <c r="A1087" s="4" t="s">
        <v>288</v>
      </c>
      <c r="B1087" s="40">
        <f>IF(B$1000,1-B758/B$1000,0)</f>
        <v>0</v>
      </c>
      <c r="C1087" s="17"/>
    </row>
    <row r="1088" spans="1:3">
      <c r="A1088" s="28" t="s">
        <v>229</v>
      </c>
      <c r="C1088" s="17"/>
    </row>
    <row r="1089" spans="1:3">
      <c r="A1089" s="4" t="s">
        <v>229</v>
      </c>
      <c r="B1089" s="40">
        <f>IF(B$1001,1-B760/B$1001,0)</f>
        <v>0</v>
      </c>
      <c r="C1089" s="17"/>
    </row>
    <row r="1090" spans="1:3">
      <c r="A1090" s="4" t="s">
        <v>290</v>
      </c>
      <c r="B1090" s="40">
        <f>IF(B$1001,1-B761/B$1001,0)</f>
        <v>0</v>
      </c>
      <c r="C1090" s="17"/>
    </row>
    <row r="1091" spans="1:3">
      <c r="A1091" s="4" t="s">
        <v>291</v>
      </c>
      <c r="B1091" s="40">
        <f>IF(B$1001,1-B762/B$1001,0)</f>
        <v>0</v>
      </c>
      <c r="C1091" s="17"/>
    </row>
    <row r="1092" spans="1:3">
      <c r="A1092" s="28" t="s">
        <v>195</v>
      </c>
      <c r="C1092" s="17"/>
    </row>
    <row r="1093" spans="1:3">
      <c r="A1093" s="4" t="s">
        <v>195</v>
      </c>
      <c r="B1093" s="40">
        <f>IF(B$1002,1-B764/B$1002,0)</f>
        <v>0</v>
      </c>
      <c r="C1093" s="17"/>
    </row>
    <row r="1094" spans="1:3">
      <c r="A1094" s="4" t="s">
        <v>293</v>
      </c>
      <c r="B1094" s="40">
        <f>IF(B$1002,1-B765/B$1002,0)</f>
        <v>0</v>
      </c>
      <c r="C1094" s="17"/>
    </row>
    <row r="1095" spans="1:3">
      <c r="A1095" s="4" t="s">
        <v>294</v>
      </c>
      <c r="B1095" s="40">
        <f>IF(B$1002,1-B766/B$1002,0)</f>
        <v>0</v>
      </c>
      <c r="C1095" s="17"/>
    </row>
    <row r="1096" spans="1:3">
      <c r="A1096" s="28" t="s">
        <v>196</v>
      </c>
      <c r="C1096" s="17"/>
    </row>
    <row r="1097" spans="1:3">
      <c r="A1097" s="4" t="s">
        <v>196</v>
      </c>
      <c r="B1097" s="40">
        <f>IF(B$1003,1-B768/B$1003,0)</f>
        <v>0</v>
      </c>
      <c r="C1097" s="17"/>
    </row>
    <row r="1098" spans="1:3">
      <c r="A1098" s="4" t="s">
        <v>296</v>
      </c>
      <c r="B1098" s="40">
        <f>IF(B$1003,1-B769/B$1003,0)</f>
        <v>0</v>
      </c>
      <c r="C1098" s="17"/>
    </row>
    <row r="1099" spans="1:3">
      <c r="A1099" s="28" t="s">
        <v>197</v>
      </c>
      <c r="C1099" s="17"/>
    </row>
    <row r="1100" spans="1:3">
      <c r="A1100" s="4" t="s">
        <v>197</v>
      </c>
      <c r="B1100" s="40">
        <f>IF(B$1004,1-B771/B$1004,0)</f>
        <v>0</v>
      </c>
      <c r="C1100" s="17"/>
    </row>
    <row r="1101" spans="1:3">
      <c r="A1101" s="4" t="s">
        <v>298</v>
      </c>
      <c r="B1101" s="40">
        <f>IF(B$1004,1-B772/B$1004,0)</f>
        <v>0</v>
      </c>
      <c r="C1101" s="17"/>
    </row>
    <row r="1102" spans="1:3">
      <c r="A1102" s="4" t="s">
        <v>299</v>
      </c>
      <c r="B1102" s="40">
        <f>IF(B$1004,1-B773/B$1004,0)</f>
        <v>0</v>
      </c>
      <c r="C1102" s="17"/>
    </row>
    <row r="1103" spans="1:3">
      <c r="A1103" s="28" t="s">
        <v>198</v>
      </c>
      <c r="C1103" s="17"/>
    </row>
    <row r="1104" spans="1:3">
      <c r="A1104" s="4" t="s">
        <v>198</v>
      </c>
      <c r="B1104" s="40">
        <f>IF(B$1005,1-B775/B$1005,0)</f>
        <v>0</v>
      </c>
      <c r="C1104" s="17"/>
    </row>
    <row r="1105" spans="1:3">
      <c r="A1105" s="28" t="s">
        <v>199</v>
      </c>
      <c r="C1105" s="17"/>
    </row>
    <row r="1106" spans="1:3">
      <c r="A1106" s="4" t="s">
        <v>199</v>
      </c>
      <c r="B1106" s="40">
        <f>IF(B$1006,1-B777/B$1006,0)</f>
        <v>0</v>
      </c>
      <c r="C1106" s="17"/>
    </row>
    <row r="1107" spans="1:3">
      <c r="A1107" s="4" t="s">
        <v>302</v>
      </c>
      <c r="B1107" s="40">
        <f>IF(B$1006,1-B778/B$1006,0)</f>
        <v>0</v>
      </c>
      <c r="C1107" s="17"/>
    </row>
    <row r="1108" spans="1:3">
      <c r="A1108" s="4" t="s">
        <v>303</v>
      </c>
      <c r="B1108" s="40">
        <f>IF(B$1006,1-B779/B$1006,0)</f>
        <v>0</v>
      </c>
      <c r="C1108" s="17"/>
    </row>
    <row r="1109" spans="1:3">
      <c r="A1109" s="28" t="s">
        <v>200</v>
      </c>
      <c r="C1109" s="17"/>
    </row>
    <row r="1110" spans="1:3">
      <c r="A1110" s="4" t="s">
        <v>200</v>
      </c>
      <c r="B1110" s="40">
        <f>IF(B$1007,1-B781/B$1007,0)</f>
        <v>0</v>
      </c>
      <c r="C1110" s="17"/>
    </row>
    <row r="1111" spans="1:3">
      <c r="A1111" s="28" t="s">
        <v>201</v>
      </c>
      <c r="C1111" s="17"/>
    </row>
    <row r="1112" spans="1:3">
      <c r="A1112" s="4" t="s">
        <v>201</v>
      </c>
      <c r="B1112" s="40">
        <f>IF(B$1008,1-B783/B$1008,0)</f>
        <v>0</v>
      </c>
      <c r="C1112" s="17"/>
    </row>
    <row r="1113" spans="1:3">
      <c r="A1113" s="4" t="s">
        <v>306</v>
      </c>
      <c r="B1113" s="40">
        <f>IF(B$1008,1-B784/B$1008,0)</f>
        <v>0</v>
      </c>
      <c r="C1113" s="17"/>
    </row>
    <row r="1114" spans="1:3">
      <c r="A1114" s="28" t="s">
        <v>202</v>
      </c>
      <c r="C1114" s="17"/>
    </row>
    <row r="1115" spans="1:3">
      <c r="A1115" s="4" t="s">
        <v>202</v>
      </c>
      <c r="B1115" s="40">
        <f>IF(B$1009,1-B786/B$1009,0)</f>
        <v>0</v>
      </c>
      <c r="C1115" s="17"/>
    </row>
    <row r="1116" spans="1:3">
      <c r="A1116" s="28" t="s">
        <v>203</v>
      </c>
      <c r="C1116" s="17"/>
    </row>
    <row r="1117" spans="1:3">
      <c r="A1117" s="4" t="s">
        <v>203</v>
      </c>
      <c r="B1117" s="40">
        <f>IF(B$1010,1-B788/B$1010,0)</f>
        <v>0</v>
      </c>
      <c r="C1117" s="17"/>
    </row>
    <row r="1118" spans="1:3">
      <c r="A1118" s="4" t="s">
        <v>309</v>
      </c>
      <c r="B1118" s="40">
        <f>IF(B$1010,1-B789/B$1010,0)</f>
        <v>0</v>
      </c>
      <c r="C1118" s="17"/>
    </row>
    <row r="1119" spans="1:3">
      <c r="A1119" s="28" t="s">
        <v>204</v>
      </c>
      <c r="C1119" s="17"/>
    </row>
    <row r="1120" spans="1:3">
      <c r="A1120" s="4" t="s">
        <v>204</v>
      </c>
      <c r="B1120" s="40">
        <f>IF(B$1011,1-B791/B$1011,0)</f>
        <v>0</v>
      </c>
      <c r="C1120" s="17"/>
    </row>
    <row r="1121" spans="1:3">
      <c r="A1121" s="28" t="s">
        <v>212</v>
      </c>
      <c r="C1121" s="17"/>
    </row>
    <row r="1122" spans="1:3">
      <c r="A1122" s="4" t="s">
        <v>212</v>
      </c>
      <c r="B1122" s="40">
        <f>IF(B$1012,1-B793/B$1012,0)</f>
        <v>0</v>
      </c>
      <c r="C1122" s="17"/>
    </row>
    <row r="1123" spans="1:3">
      <c r="A1123" s="4" t="s">
        <v>312</v>
      </c>
      <c r="B1123" s="40">
        <f>IF(B$1012,1-B794/B$1012,0)</f>
        <v>0</v>
      </c>
      <c r="C1123" s="17"/>
    </row>
    <row r="1124" spans="1:3">
      <c r="A1124" s="28" t="s">
        <v>213</v>
      </c>
      <c r="C1124" s="17"/>
    </row>
    <row r="1125" spans="1:3">
      <c r="A1125" s="4" t="s">
        <v>213</v>
      </c>
      <c r="B1125" s="40">
        <f>IF(B$1013,1-B796/B$1013,0)</f>
        <v>0</v>
      </c>
      <c r="C1125" s="17"/>
    </row>
    <row r="1126" spans="1:3">
      <c r="A1126" s="28" t="s">
        <v>214</v>
      </c>
      <c r="C1126" s="17"/>
    </row>
    <row r="1127" spans="1:3">
      <c r="A1127" s="4" t="s">
        <v>214</v>
      </c>
      <c r="B1127" s="40">
        <f>IF(B$1014,1-B798/B$1014,0)</f>
        <v>0</v>
      </c>
      <c r="C1127" s="17"/>
    </row>
    <row r="1128" spans="1:3">
      <c r="A1128" s="4" t="s">
        <v>315</v>
      </c>
      <c r="B1128" s="40">
        <f>IF(B$1014,1-B799/B$1014,0)</f>
        <v>0</v>
      </c>
      <c r="C1128" s="17"/>
    </row>
    <row r="1129" spans="1:3">
      <c r="A1129" s="28" t="s">
        <v>215</v>
      </c>
      <c r="C1129" s="17"/>
    </row>
    <row r="1130" spans="1:3">
      <c r="A1130" s="4" t="s">
        <v>215</v>
      </c>
      <c r="B1130" s="40">
        <f>IF(B$1015,1-B801/B$1015,0)</f>
        <v>0</v>
      </c>
      <c r="C1130" s="17"/>
    </row>
    <row r="1132" spans="1:3" ht="21" customHeight="1">
      <c r="A1132" s="1" t="s">
        <v>2013</v>
      </c>
    </row>
    <row r="1133" spans="1:3">
      <c r="A1133" s="3" t="s">
        <v>546</v>
      </c>
    </row>
    <row r="1134" spans="1:3">
      <c r="A1134" s="31" t="s">
        <v>2014</v>
      </c>
    </row>
    <row r="1135" spans="1:3">
      <c r="A1135" s="31" t="s">
        <v>2015</v>
      </c>
    </row>
    <row r="1136" spans="1:3">
      <c r="A1136" s="31" t="s">
        <v>2016</v>
      </c>
    </row>
    <row r="1137" spans="1:6">
      <c r="A1137" s="31" t="s">
        <v>2017</v>
      </c>
    </row>
    <row r="1138" spans="1:6">
      <c r="A1138" s="31" t="s">
        <v>2018</v>
      </c>
    </row>
    <row r="1139" spans="1:6">
      <c r="A1139" s="33" t="s">
        <v>553</v>
      </c>
      <c r="B1139" s="33" t="s">
        <v>879</v>
      </c>
      <c r="C1139" s="33" t="s">
        <v>879</v>
      </c>
      <c r="D1139" s="33" t="s">
        <v>879</v>
      </c>
      <c r="E1139" s="33" t="s">
        <v>879</v>
      </c>
    </row>
    <row r="1140" spans="1:6">
      <c r="A1140" s="33" t="s">
        <v>556</v>
      </c>
      <c r="B1140" s="33" t="s">
        <v>880</v>
      </c>
      <c r="C1140" s="33" t="s">
        <v>2019</v>
      </c>
      <c r="D1140" s="33" t="s">
        <v>2020</v>
      </c>
      <c r="E1140" s="33" t="s">
        <v>2021</v>
      </c>
    </row>
    <row r="1142" spans="1:6">
      <c r="B1142" s="15" t="s">
        <v>1956</v>
      </c>
      <c r="C1142" s="15" t="s">
        <v>1957</v>
      </c>
      <c r="D1142" s="15" t="s">
        <v>1958</v>
      </c>
      <c r="E1142" s="15" t="s">
        <v>1959</v>
      </c>
    </row>
    <row r="1143" spans="1:6">
      <c r="A1143" s="4" t="s">
        <v>2022</v>
      </c>
      <c r="B1143" s="34">
        <f>SUMPRODUCT(B$1024:B$1130,$B$816:$B$922)</f>
        <v>0</v>
      </c>
      <c r="C1143" s="34">
        <f>SUMPRODUCT(B$1024:B$1130,$C$816:$C$922)</f>
        <v>0</v>
      </c>
      <c r="D1143" s="34">
        <f>SUMPRODUCT(B$1024:B$1130,$D$816:$D$922)</f>
        <v>0</v>
      </c>
      <c r="E1143" s="34">
        <f>SUMPRODUCT(B$1024:B$1130,$E$816:$E$922)</f>
        <v>0</v>
      </c>
      <c r="F1143" s="17"/>
    </row>
    <row r="1145" spans="1:6" ht="21" customHeight="1">
      <c r="A1145" s="1" t="s">
        <v>2023</v>
      </c>
    </row>
    <row r="1146" spans="1:6">
      <c r="A1146" s="3" t="s">
        <v>546</v>
      </c>
    </row>
    <row r="1147" spans="1:6">
      <c r="A1147" s="31" t="s">
        <v>2024</v>
      </c>
    </row>
    <row r="1148" spans="1:6">
      <c r="A1148" s="31" t="s">
        <v>2025</v>
      </c>
    </row>
    <row r="1149" spans="1:6">
      <c r="A1149" s="31" t="s">
        <v>2026</v>
      </c>
    </row>
    <row r="1150" spans="1:6">
      <c r="A1150" s="31" t="s">
        <v>2027</v>
      </c>
    </row>
    <row r="1151" spans="1:6">
      <c r="A1151" s="31" t="s">
        <v>2028</v>
      </c>
    </row>
    <row r="1152" spans="1:6">
      <c r="A1152" s="31" t="s">
        <v>2029</v>
      </c>
    </row>
    <row r="1153" spans="1:5">
      <c r="A1153" s="31" t="s">
        <v>2030</v>
      </c>
    </row>
    <row r="1154" spans="1:5">
      <c r="A1154" s="31" t="s">
        <v>2005</v>
      </c>
    </row>
    <row r="1155" spans="1:5">
      <c r="A1155" s="31" t="s">
        <v>2031</v>
      </c>
    </row>
    <row r="1156" spans="1:5">
      <c r="A1156" s="31" t="s">
        <v>2032</v>
      </c>
    </row>
    <row r="1157" spans="1:5">
      <c r="A1157" s="31" t="s">
        <v>2033</v>
      </c>
    </row>
    <row r="1158" spans="1:5">
      <c r="A1158" s="31" t="s">
        <v>2034</v>
      </c>
    </row>
    <row r="1159" spans="1:5">
      <c r="A1159" s="31" t="s">
        <v>2035</v>
      </c>
    </row>
    <row r="1160" spans="1:5">
      <c r="A1160" s="33" t="s">
        <v>553</v>
      </c>
      <c r="B1160" s="33" t="s">
        <v>570</v>
      </c>
      <c r="C1160" s="33" t="s">
        <v>570</v>
      </c>
      <c r="D1160" s="33" t="s">
        <v>570</v>
      </c>
    </row>
    <row r="1161" spans="1:5">
      <c r="A1161" s="33" t="s">
        <v>556</v>
      </c>
      <c r="B1161" s="33" t="s">
        <v>2036</v>
      </c>
      <c r="C1161" s="33" t="s">
        <v>2037</v>
      </c>
      <c r="D1161" s="33" t="s">
        <v>2038</v>
      </c>
    </row>
    <row r="1163" spans="1:5">
      <c r="B1163" s="15" t="s">
        <v>2039</v>
      </c>
      <c r="C1163" s="15" t="s">
        <v>2040</v>
      </c>
      <c r="D1163" s="15" t="s">
        <v>2041</v>
      </c>
    </row>
    <row r="1164" spans="1:5">
      <c r="A1164" s="4" t="s">
        <v>2042</v>
      </c>
      <c r="B1164" s="46">
        <f>C1143*B970-C291</f>
        <v>0</v>
      </c>
      <c r="C1164" s="46">
        <f>D1143*C970-D291</f>
        <v>0</v>
      </c>
      <c r="D1164" s="46">
        <f>E1143*D970-E291+B1143-B291+B1164+C1164</f>
        <v>0</v>
      </c>
      <c r="E1164" s="17"/>
    </row>
    <row r="1166" spans="1:5" ht="21" customHeight="1">
      <c r="A1166" s="1" t="s">
        <v>2043</v>
      </c>
    </row>
    <row r="1168" spans="1:5">
      <c r="B1168" s="15" t="s">
        <v>1993</v>
      </c>
      <c r="C1168" s="15" t="s">
        <v>1994</v>
      </c>
      <c r="D1168" s="15" t="s">
        <v>1995</v>
      </c>
    </row>
    <row r="1169" spans="1:5">
      <c r="A1169" s="4" t="s">
        <v>2044</v>
      </c>
      <c r="B1169" s="27">
        <v>0.99</v>
      </c>
      <c r="C1169" s="27">
        <v>1</v>
      </c>
      <c r="D1169" s="27">
        <v>1</v>
      </c>
      <c r="E1169" s="17"/>
    </row>
    <row r="1171" spans="1:5" ht="21" customHeight="1">
      <c r="A1171" s="1" t="s">
        <v>2045</v>
      </c>
    </row>
    <row r="1172" spans="1:5">
      <c r="A1172" s="3" t="s">
        <v>546</v>
      </c>
    </row>
    <row r="1173" spans="1:5">
      <c r="A1173" s="31" t="s">
        <v>1998</v>
      </c>
    </row>
    <row r="1174" spans="1:5">
      <c r="A1174" s="31" t="s">
        <v>1999</v>
      </c>
    </row>
    <row r="1175" spans="1:5">
      <c r="A1175" s="31" t="s">
        <v>2000</v>
      </c>
    </row>
    <row r="1176" spans="1:5">
      <c r="A1176" s="31" t="s">
        <v>2046</v>
      </c>
    </row>
    <row r="1177" spans="1:5">
      <c r="A1177" s="31" t="s">
        <v>2002</v>
      </c>
    </row>
    <row r="1178" spans="1:5">
      <c r="A1178" s="31" t="s">
        <v>2047</v>
      </c>
    </row>
    <row r="1179" spans="1:5">
      <c r="A1179" s="31" t="s">
        <v>2004</v>
      </c>
    </row>
    <row r="1180" spans="1:5">
      <c r="A1180" s="31" t="s">
        <v>2048</v>
      </c>
    </row>
    <row r="1181" spans="1:5">
      <c r="A1181" s="3" t="s">
        <v>2006</v>
      </c>
    </row>
    <row r="1183" spans="1:5">
      <c r="B1183" s="15" t="s">
        <v>2007</v>
      </c>
    </row>
    <row r="1184" spans="1:5">
      <c r="A1184" s="4" t="s">
        <v>185</v>
      </c>
      <c r="B1184" s="42">
        <f>IF(F935,(B935+C935*B$1169+D935*C$1169+E935*D$1169)/F935*0.1,0)</f>
        <v>0</v>
      </c>
      <c r="C1184" s="17"/>
    </row>
    <row r="1185" spans="1:3">
      <c r="A1185" s="4" t="s">
        <v>1961</v>
      </c>
      <c r="B1185" s="42">
        <f>IF(F936,(B936+C936*B$1169+D936*C$1169+E936*D$1169)/F936*0.1,0)</f>
        <v>0</v>
      </c>
      <c r="C1185" s="17"/>
    </row>
    <row r="1186" spans="1:3">
      <c r="A1186" s="4" t="s">
        <v>187</v>
      </c>
      <c r="B1186" s="42">
        <f>IF(F937,(B937+C937*B$1169+D937*C$1169+E937*D$1169)/F937*0.1,0)</f>
        <v>0</v>
      </c>
      <c r="C1186" s="17"/>
    </row>
    <row r="1187" spans="1:3">
      <c r="A1187" s="4" t="s">
        <v>1962</v>
      </c>
      <c r="B1187" s="42">
        <f>IF(F938,(B938+C938*B$1169+D938*C$1169+E938*D$1169)/F938*0.1,0)</f>
        <v>0</v>
      </c>
      <c r="C1187" s="17"/>
    </row>
    <row r="1188" spans="1:3">
      <c r="A1188" s="4" t="s">
        <v>189</v>
      </c>
      <c r="B1188" s="42">
        <f>IF(F939,(B939+C939*B$1169+D939*C$1169+E939*D$1169)/F939*0.1,0)</f>
        <v>0</v>
      </c>
      <c r="C1188" s="17"/>
    </row>
    <row r="1189" spans="1:3">
      <c r="A1189" s="4" t="s">
        <v>190</v>
      </c>
      <c r="B1189" s="42">
        <f>IF(F940,(B940+C940*B$1169+D940*C$1169+E940*D$1169)/F940*0.1,0)</f>
        <v>0</v>
      </c>
      <c r="C1189" s="17"/>
    </row>
    <row r="1190" spans="1:3">
      <c r="A1190" s="4" t="s">
        <v>210</v>
      </c>
      <c r="B1190" s="42">
        <f>IF(F941,(B941+C941*B$1169+D941*C$1169+E941*D$1169)/F941*0.1,0)</f>
        <v>0</v>
      </c>
      <c r="C1190" s="17"/>
    </row>
    <row r="1191" spans="1:3">
      <c r="A1191" s="4" t="s">
        <v>191</v>
      </c>
      <c r="B1191" s="42">
        <f>IF(F942,(B942+C942*B$1169+D942*C$1169+E942*D$1169)/F942*0.1,0)</f>
        <v>0</v>
      </c>
      <c r="C1191" s="17"/>
    </row>
    <row r="1192" spans="1:3">
      <c r="A1192" s="4" t="s">
        <v>192</v>
      </c>
      <c r="B1192" s="42">
        <f>IF(F943,(B943+C943*B$1169+D943*C$1169+E943*D$1169)/F943*0.1,0)</f>
        <v>0</v>
      </c>
      <c r="C1192" s="17"/>
    </row>
    <row r="1193" spans="1:3">
      <c r="A1193" s="4" t="s">
        <v>193</v>
      </c>
      <c r="B1193" s="42">
        <f>IF(F944,(B944+C944*B$1169+D944*C$1169+E944*D$1169)/F944*0.1,0)</f>
        <v>0</v>
      </c>
      <c r="C1193" s="17"/>
    </row>
    <row r="1194" spans="1:3">
      <c r="A1194" s="4" t="s">
        <v>194</v>
      </c>
      <c r="B1194" s="42">
        <f>IF(F945,(B945+C945*B$1169+D945*C$1169+E945*D$1169)/F945*0.1,0)</f>
        <v>0</v>
      </c>
      <c r="C1194" s="17"/>
    </row>
    <row r="1195" spans="1:3">
      <c r="A1195" s="4" t="s">
        <v>211</v>
      </c>
      <c r="B1195" s="42">
        <f>IF(F946,(B946+C946*B$1169+D946*C$1169+E946*D$1169)/F946*0.1,0)</f>
        <v>0</v>
      </c>
      <c r="C1195" s="17"/>
    </row>
    <row r="1196" spans="1:3">
      <c r="A1196" s="4" t="s">
        <v>225</v>
      </c>
      <c r="B1196" s="42">
        <f>IF(F947,(B947+C947*B$1169+D947*C$1169+E947*D$1169)/F947*0.1,0)</f>
        <v>0</v>
      </c>
      <c r="C1196" s="17"/>
    </row>
    <row r="1197" spans="1:3">
      <c r="A1197" s="4" t="s">
        <v>226</v>
      </c>
      <c r="B1197" s="42">
        <f>IF(F948,(B948+C948*B$1169+D948*C$1169+E948*D$1169)/F948*0.1,0)</f>
        <v>0</v>
      </c>
      <c r="C1197" s="17"/>
    </row>
    <row r="1198" spans="1:3">
      <c r="A1198" s="4" t="s">
        <v>227</v>
      </c>
      <c r="B1198" s="42">
        <f>IF(F949,(B949+C949*B$1169+D949*C$1169+E949*D$1169)/F949*0.1,0)</f>
        <v>0</v>
      </c>
      <c r="C1198" s="17"/>
    </row>
    <row r="1199" spans="1:3">
      <c r="A1199" s="4" t="s">
        <v>228</v>
      </c>
      <c r="B1199" s="42">
        <f>IF(F950,(B950+C950*B$1169+D950*C$1169+E950*D$1169)/F950*0.1,0)</f>
        <v>0</v>
      </c>
      <c r="C1199" s="17"/>
    </row>
    <row r="1200" spans="1:3">
      <c r="A1200" s="4" t="s">
        <v>229</v>
      </c>
      <c r="B1200" s="42">
        <f>IF(F951,(B951+C951*B$1169+D951*C$1169+E951*D$1169)/F951*0.1,0)</f>
        <v>0</v>
      </c>
      <c r="C1200" s="17"/>
    </row>
    <row r="1201" spans="1:3">
      <c r="A1201" s="4" t="s">
        <v>195</v>
      </c>
      <c r="B1201" s="42">
        <f>IF(F952,(B952+C952*B$1169+D952*C$1169+E952*D$1169)/F952*0.1,0)</f>
        <v>0</v>
      </c>
      <c r="C1201" s="17"/>
    </row>
    <row r="1202" spans="1:3">
      <c r="A1202" s="4" t="s">
        <v>196</v>
      </c>
      <c r="B1202" s="42">
        <f>IF(F953,(B953+C953*B$1169+D953*C$1169+E953*D$1169)/F953*0.1,0)</f>
        <v>0</v>
      </c>
      <c r="C1202" s="17"/>
    </row>
    <row r="1203" spans="1:3">
      <c r="A1203" s="4" t="s">
        <v>197</v>
      </c>
      <c r="B1203" s="42">
        <f>IF(F954,(B954+C954*B$1169+D954*C$1169+E954*D$1169)/F954*0.1,0)</f>
        <v>0</v>
      </c>
      <c r="C1203" s="17"/>
    </row>
    <row r="1204" spans="1:3">
      <c r="A1204" s="4" t="s">
        <v>198</v>
      </c>
      <c r="B1204" s="42">
        <f>IF(F955,(B955+C955*B$1169+D955*C$1169+E955*D$1169)/F955*0.1,0)</f>
        <v>0</v>
      </c>
      <c r="C1204" s="17"/>
    </row>
    <row r="1205" spans="1:3">
      <c r="A1205" s="4" t="s">
        <v>199</v>
      </c>
      <c r="B1205" s="42">
        <f>IF(F956,(B956+C956*B$1169+D956*C$1169+E956*D$1169)/F956*0.1,0)</f>
        <v>0</v>
      </c>
      <c r="C1205" s="17"/>
    </row>
    <row r="1206" spans="1:3">
      <c r="A1206" s="4" t="s">
        <v>200</v>
      </c>
      <c r="B1206" s="42">
        <f>IF(F957,(B957+C957*B$1169+D957*C$1169+E957*D$1169)/F957*0.1,0)</f>
        <v>0</v>
      </c>
      <c r="C1206" s="17"/>
    </row>
    <row r="1207" spans="1:3">
      <c r="A1207" s="4" t="s">
        <v>201</v>
      </c>
      <c r="B1207" s="42">
        <f>IF(F958,(B958+C958*B$1169+D958*C$1169+E958*D$1169)/F958*0.1,0)</f>
        <v>0</v>
      </c>
      <c r="C1207" s="17"/>
    </row>
    <row r="1208" spans="1:3">
      <c r="A1208" s="4" t="s">
        <v>202</v>
      </c>
      <c r="B1208" s="42">
        <f>IF(F959,(B959+C959*B$1169+D959*C$1169+E959*D$1169)/F959*0.1,0)</f>
        <v>0</v>
      </c>
      <c r="C1208" s="17"/>
    </row>
    <row r="1209" spans="1:3">
      <c r="A1209" s="4" t="s">
        <v>203</v>
      </c>
      <c r="B1209" s="42">
        <f>IF(F960,(B960+C960*B$1169+D960*C$1169+E960*D$1169)/F960*0.1,0)</f>
        <v>0</v>
      </c>
      <c r="C1209" s="17"/>
    </row>
    <row r="1210" spans="1:3">
      <c r="A1210" s="4" t="s">
        <v>204</v>
      </c>
      <c r="B1210" s="42">
        <f>IF(F961,(B961+C961*B$1169+D961*C$1169+E961*D$1169)/F961*0.1,0)</f>
        <v>0</v>
      </c>
      <c r="C1210" s="17"/>
    </row>
    <row r="1211" spans="1:3">
      <c r="A1211" s="4" t="s">
        <v>212</v>
      </c>
      <c r="B1211" s="42">
        <f>IF(F962,(B962+C962*B$1169+D962*C$1169+E962*D$1169)/F962*0.1,0)</f>
        <v>0</v>
      </c>
      <c r="C1211" s="17"/>
    </row>
    <row r="1212" spans="1:3">
      <c r="A1212" s="4" t="s">
        <v>213</v>
      </c>
      <c r="B1212" s="42">
        <f>IF(F963,(B963+C963*B$1169+D963*C$1169+E963*D$1169)/F963*0.1,0)</f>
        <v>0</v>
      </c>
      <c r="C1212" s="17"/>
    </row>
    <row r="1213" spans="1:3">
      <c r="A1213" s="4" t="s">
        <v>214</v>
      </c>
      <c r="B1213" s="42">
        <f>IF(F964,(B964+C964*B$1169+D964*C$1169+E964*D$1169)/F964*0.1,0)</f>
        <v>0</v>
      </c>
      <c r="C1213" s="17"/>
    </row>
    <row r="1214" spans="1:3">
      <c r="A1214" s="4" t="s">
        <v>215</v>
      </c>
      <c r="B1214" s="42">
        <f>IF(F965,(B965+C965*B$1169+D965*C$1169+E965*D$1169)/F965*0.1,0)</f>
        <v>0</v>
      </c>
      <c r="C1214" s="17"/>
    </row>
    <row r="1216" spans="1:3" ht="21" customHeight="1">
      <c r="A1216" s="1" t="s">
        <v>2049</v>
      </c>
    </row>
    <row r="1217" spans="1:3">
      <c r="A1217" s="3" t="s">
        <v>546</v>
      </c>
    </row>
    <row r="1218" spans="1:3">
      <c r="A1218" s="31" t="s">
        <v>2050</v>
      </c>
    </row>
    <row r="1219" spans="1:3">
      <c r="A1219" s="31" t="s">
        <v>2010</v>
      </c>
    </row>
    <row r="1220" spans="1:3">
      <c r="A1220" s="3" t="s">
        <v>2011</v>
      </c>
    </row>
    <row r="1222" spans="1:3">
      <c r="B1222" s="15" t="s">
        <v>2012</v>
      </c>
    </row>
    <row r="1223" spans="1:3">
      <c r="A1223" s="28" t="s">
        <v>185</v>
      </c>
      <c r="C1223" s="17"/>
    </row>
    <row r="1224" spans="1:3">
      <c r="A1224" s="4" t="s">
        <v>185</v>
      </c>
      <c r="B1224" s="40">
        <f>IF(B$1184,1-B696/B$1184,0)</f>
        <v>0</v>
      </c>
      <c r="C1224" s="17"/>
    </row>
    <row r="1225" spans="1:3">
      <c r="A1225" s="4" t="s">
        <v>242</v>
      </c>
      <c r="B1225" s="40">
        <f>IF(B$1184,1-B697/B$1184,0)</f>
        <v>0</v>
      </c>
      <c r="C1225" s="17"/>
    </row>
    <row r="1226" spans="1:3">
      <c r="A1226" s="4" t="s">
        <v>243</v>
      </c>
      <c r="B1226" s="40">
        <f>IF(B$1184,1-B698/B$1184,0)</f>
        <v>0</v>
      </c>
      <c r="C1226" s="17"/>
    </row>
    <row r="1227" spans="1:3">
      <c r="A1227" s="28" t="s">
        <v>1961</v>
      </c>
      <c r="C1227" s="17"/>
    </row>
    <row r="1228" spans="1:3">
      <c r="A1228" s="4" t="s">
        <v>186</v>
      </c>
      <c r="B1228" s="40">
        <f>IF(B$1185,1-B700/B$1185,0)</f>
        <v>0</v>
      </c>
      <c r="C1228" s="17"/>
    </row>
    <row r="1229" spans="1:3">
      <c r="A1229" s="4" t="s">
        <v>245</v>
      </c>
      <c r="B1229" s="40">
        <f>IF(B$1185,1-B701/B$1185,0)</f>
        <v>0</v>
      </c>
      <c r="C1229" s="17"/>
    </row>
    <row r="1230" spans="1:3">
      <c r="A1230" s="4" t="s">
        <v>246</v>
      </c>
      <c r="B1230" s="40">
        <f>IF(B$1185,1-B702/B$1185,0)</f>
        <v>0</v>
      </c>
      <c r="C1230" s="17"/>
    </row>
    <row r="1231" spans="1:3">
      <c r="A1231" s="4" t="s">
        <v>223</v>
      </c>
      <c r="B1231" s="40">
        <f>IF(B$1185,1-B703/B$1185,0)</f>
        <v>0</v>
      </c>
      <c r="C1231" s="17"/>
    </row>
    <row r="1232" spans="1:3">
      <c r="A1232" s="4" t="s">
        <v>248</v>
      </c>
      <c r="B1232" s="40">
        <f>IF(B$1185,1-B704/B$1185,0)</f>
        <v>0</v>
      </c>
      <c r="C1232" s="17"/>
    </row>
    <row r="1233" spans="1:3">
      <c r="A1233" s="4" t="s">
        <v>249</v>
      </c>
      <c r="B1233" s="40">
        <f>IF(B$1185,1-B705/B$1185,0)</f>
        <v>0</v>
      </c>
      <c r="C1233" s="17"/>
    </row>
    <row r="1234" spans="1:3">
      <c r="A1234" s="28" t="s">
        <v>187</v>
      </c>
      <c r="C1234" s="17"/>
    </row>
    <row r="1235" spans="1:3">
      <c r="A1235" s="4" t="s">
        <v>187</v>
      </c>
      <c r="B1235" s="40">
        <f>IF(B$1186,1-B707/B$1186,0)</f>
        <v>0</v>
      </c>
      <c r="C1235" s="17"/>
    </row>
    <row r="1236" spans="1:3">
      <c r="A1236" s="4" t="s">
        <v>251</v>
      </c>
      <c r="B1236" s="40">
        <f>IF(B$1186,1-B708/B$1186,0)</f>
        <v>0</v>
      </c>
      <c r="C1236" s="17"/>
    </row>
    <row r="1237" spans="1:3">
      <c r="A1237" s="4" t="s">
        <v>252</v>
      </c>
      <c r="B1237" s="40">
        <f>IF(B$1186,1-B709/B$1186,0)</f>
        <v>0</v>
      </c>
      <c r="C1237" s="17"/>
    </row>
    <row r="1238" spans="1:3">
      <c r="A1238" s="28" t="s">
        <v>1962</v>
      </c>
      <c r="C1238" s="17"/>
    </row>
    <row r="1239" spans="1:3">
      <c r="A1239" s="4" t="s">
        <v>188</v>
      </c>
      <c r="B1239" s="40">
        <f>IF(B$1187,1-B711/B$1187,0)</f>
        <v>0</v>
      </c>
      <c r="C1239" s="17"/>
    </row>
    <row r="1240" spans="1:3">
      <c r="A1240" s="4" t="s">
        <v>254</v>
      </c>
      <c r="B1240" s="40">
        <f>IF(B$1187,1-B712/B$1187,0)</f>
        <v>0</v>
      </c>
      <c r="C1240" s="17"/>
    </row>
    <row r="1241" spans="1:3">
      <c r="A1241" s="4" t="s">
        <v>255</v>
      </c>
      <c r="B1241" s="40">
        <f>IF(B$1187,1-B713/B$1187,0)</f>
        <v>0</v>
      </c>
      <c r="C1241" s="17"/>
    </row>
    <row r="1242" spans="1:3">
      <c r="A1242" s="4" t="s">
        <v>224</v>
      </c>
      <c r="B1242" s="40">
        <f>IF(B$1187,1-B714/B$1187,0)</f>
        <v>0</v>
      </c>
      <c r="C1242" s="17"/>
    </row>
    <row r="1243" spans="1:3">
      <c r="A1243" s="4" t="s">
        <v>257</v>
      </c>
      <c r="B1243" s="40">
        <f>IF(B$1187,1-B715/B$1187,0)</f>
        <v>0</v>
      </c>
      <c r="C1243" s="17"/>
    </row>
    <row r="1244" spans="1:3">
      <c r="A1244" s="4" t="s">
        <v>258</v>
      </c>
      <c r="B1244" s="40">
        <f>IF(B$1187,1-B716/B$1187,0)</f>
        <v>0</v>
      </c>
      <c r="C1244" s="17"/>
    </row>
    <row r="1245" spans="1:3">
      <c r="A1245" s="28" t="s">
        <v>189</v>
      </c>
      <c r="C1245" s="17"/>
    </row>
    <row r="1246" spans="1:3">
      <c r="A1246" s="4" t="s">
        <v>189</v>
      </c>
      <c r="B1246" s="40">
        <f>IF(B$1188,1-B718/B$1188,0)</f>
        <v>0</v>
      </c>
      <c r="C1246" s="17"/>
    </row>
    <row r="1247" spans="1:3">
      <c r="A1247" s="4" t="s">
        <v>260</v>
      </c>
      <c r="B1247" s="40">
        <f>IF(B$1188,1-B719/B$1188,0)</f>
        <v>0</v>
      </c>
      <c r="C1247" s="17"/>
    </row>
    <row r="1248" spans="1:3">
      <c r="A1248" s="4" t="s">
        <v>261</v>
      </c>
      <c r="B1248" s="40">
        <f>IF(B$1188,1-B720/B$1188,0)</f>
        <v>0</v>
      </c>
      <c r="C1248" s="17"/>
    </row>
    <row r="1249" spans="1:3">
      <c r="A1249" s="28" t="s">
        <v>190</v>
      </c>
      <c r="C1249" s="17"/>
    </row>
    <row r="1250" spans="1:3">
      <c r="A1250" s="4" t="s">
        <v>190</v>
      </c>
      <c r="B1250" s="40">
        <f>IF(B$1189,1-B722/B$1189,0)</f>
        <v>0</v>
      </c>
      <c r="C1250" s="17"/>
    </row>
    <row r="1251" spans="1:3">
      <c r="A1251" s="28" t="s">
        <v>210</v>
      </c>
      <c r="C1251" s="17"/>
    </row>
    <row r="1252" spans="1:3">
      <c r="A1252" s="4" t="s">
        <v>210</v>
      </c>
      <c r="B1252" s="40">
        <f>IF(B$1190,1-B724/B$1190,0)</f>
        <v>0</v>
      </c>
      <c r="C1252" s="17"/>
    </row>
    <row r="1253" spans="1:3">
      <c r="A1253" s="28" t="s">
        <v>191</v>
      </c>
      <c r="C1253" s="17"/>
    </row>
    <row r="1254" spans="1:3">
      <c r="A1254" s="4" t="s">
        <v>191</v>
      </c>
      <c r="B1254" s="40">
        <f>IF(B$1191,1-B726/B$1191,0)</f>
        <v>0</v>
      </c>
      <c r="C1254" s="17"/>
    </row>
    <row r="1255" spans="1:3">
      <c r="A1255" s="4" t="s">
        <v>265</v>
      </c>
      <c r="B1255" s="40">
        <f>IF(B$1191,1-B727/B$1191,0)</f>
        <v>0</v>
      </c>
      <c r="C1255" s="17"/>
    </row>
    <row r="1256" spans="1:3">
      <c r="A1256" s="4" t="s">
        <v>266</v>
      </c>
      <c r="B1256" s="40">
        <f>IF(B$1191,1-B728/B$1191,0)</f>
        <v>0</v>
      </c>
      <c r="C1256" s="17"/>
    </row>
    <row r="1257" spans="1:3">
      <c r="A1257" s="28" t="s">
        <v>192</v>
      </c>
      <c r="C1257" s="17"/>
    </row>
    <row r="1258" spans="1:3">
      <c r="A1258" s="4" t="s">
        <v>192</v>
      </c>
      <c r="B1258" s="40">
        <f>IF(B$1192,1-B730/B$1192,0)</f>
        <v>0</v>
      </c>
      <c r="C1258" s="17"/>
    </row>
    <row r="1259" spans="1:3">
      <c r="A1259" s="4" t="s">
        <v>268</v>
      </c>
      <c r="B1259" s="40">
        <f>IF(B$1192,1-B731/B$1192,0)</f>
        <v>0</v>
      </c>
      <c r="C1259" s="17"/>
    </row>
    <row r="1260" spans="1:3">
      <c r="A1260" s="4" t="s">
        <v>269</v>
      </c>
      <c r="B1260" s="40">
        <f>IF(B$1192,1-B732/B$1192,0)</f>
        <v>0</v>
      </c>
      <c r="C1260" s="17"/>
    </row>
    <row r="1261" spans="1:3">
      <c r="A1261" s="28" t="s">
        <v>193</v>
      </c>
      <c r="C1261" s="17"/>
    </row>
    <row r="1262" spans="1:3">
      <c r="A1262" s="4" t="s">
        <v>193</v>
      </c>
      <c r="B1262" s="40">
        <f>IF(B$1193,1-B734/B$1193,0)</f>
        <v>0</v>
      </c>
      <c r="C1262" s="17"/>
    </row>
    <row r="1263" spans="1:3">
      <c r="A1263" s="4" t="s">
        <v>271</v>
      </c>
      <c r="B1263" s="40">
        <f>IF(B$1193,1-B735/B$1193,0)</f>
        <v>0</v>
      </c>
      <c r="C1263" s="17"/>
    </row>
    <row r="1264" spans="1:3">
      <c r="A1264" s="4" t="s">
        <v>272</v>
      </c>
      <c r="B1264" s="40">
        <f>IF(B$1193,1-B736/B$1193,0)</f>
        <v>0</v>
      </c>
      <c r="C1264" s="17"/>
    </row>
    <row r="1265" spans="1:3">
      <c r="A1265" s="28" t="s">
        <v>194</v>
      </c>
      <c r="C1265" s="17"/>
    </row>
    <row r="1266" spans="1:3">
      <c r="A1266" s="4" t="s">
        <v>194</v>
      </c>
      <c r="B1266" s="40">
        <f>IF(B$1194,1-B738/B$1194,0)</f>
        <v>0</v>
      </c>
      <c r="C1266" s="17"/>
    </row>
    <row r="1267" spans="1:3">
      <c r="A1267" s="4" t="s">
        <v>274</v>
      </c>
      <c r="B1267" s="40">
        <f>IF(B$1194,1-B739/B$1194,0)</f>
        <v>0</v>
      </c>
      <c r="C1267" s="17"/>
    </row>
    <row r="1268" spans="1:3">
      <c r="A1268" s="28" t="s">
        <v>211</v>
      </c>
      <c r="C1268" s="17"/>
    </row>
    <row r="1269" spans="1:3">
      <c r="A1269" s="4" t="s">
        <v>211</v>
      </c>
      <c r="B1269" s="40">
        <f>IF(B$1195,1-B741/B$1195,0)</f>
        <v>0</v>
      </c>
      <c r="C1269" s="17"/>
    </row>
    <row r="1270" spans="1:3">
      <c r="A1270" s="4" t="s">
        <v>276</v>
      </c>
      <c r="B1270" s="40">
        <f>IF(B$1195,1-B742/B$1195,0)</f>
        <v>0</v>
      </c>
      <c r="C1270" s="17"/>
    </row>
    <row r="1271" spans="1:3">
      <c r="A1271" s="28" t="s">
        <v>225</v>
      </c>
      <c r="C1271" s="17"/>
    </row>
    <row r="1272" spans="1:3">
      <c r="A1272" s="4" t="s">
        <v>225</v>
      </c>
      <c r="B1272" s="40">
        <f>IF(B$1196,1-B744/B$1196,0)</f>
        <v>0</v>
      </c>
      <c r="C1272" s="17"/>
    </row>
    <row r="1273" spans="1:3">
      <c r="A1273" s="4" t="s">
        <v>278</v>
      </c>
      <c r="B1273" s="40">
        <f>IF(B$1196,1-B745/B$1196,0)</f>
        <v>0</v>
      </c>
      <c r="C1273" s="17"/>
    </row>
    <row r="1274" spans="1:3">
      <c r="A1274" s="4" t="s">
        <v>279</v>
      </c>
      <c r="B1274" s="40">
        <f>IF(B$1196,1-B746/B$1196,0)</f>
        <v>0</v>
      </c>
      <c r="C1274" s="17"/>
    </row>
    <row r="1275" spans="1:3">
      <c r="A1275" s="28" t="s">
        <v>226</v>
      </c>
      <c r="C1275" s="17"/>
    </row>
    <row r="1276" spans="1:3">
      <c r="A1276" s="4" t="s">
        <v>226</v>
      </c>
      <c r="B1276" s="40">
        <f>IF(B$1197,1-B748/B$1197,0)</f>
        <v>0</v>
      </c>
      <c r="C1276" s="17"/>
    </row>
    <row r="1277" spans="1:3">
      <c r="A1277" s="4" t="s">
        <v>281</v>
      </c>
      <c r="B1277" s="40">
        <f>IF(B$1197,1-B749/B$1197,0)</f>
        <v>0</v>
      </c>
      <c r="C1277" s="17"/>
    </row>
    <row r="1278" spans="1:3">
      <c r="A1278" s="4" t="s">
        <v>282</v>
      </c>
      <c r="B1278" s="40">
        <f>IF(B$1197,1-B750/B$1197,0)</f>
        <v>0</v>
      </c>
      <c r="C1278" s="17"/>
    </row>
    <row r="1279" spans="1:3">
      <c r="A1279" s="28" t="s">
        <v>227</v>
      </c>
      <c r="C1279" s="17"/>
    </row>
    <row r="1280" spans="1:3">
      <c r="A1280" s="4" t="s">
        <v>227</v>
      </c>
      <c r="B1280" s="40">
        <f>IF(B$1198,1-B752/B$1198,0)</f>
        <v>0</v>
      </c>
      <c r="C1280" s="17"/>
    </row>
    <row r="1281" spans="1:3">
      <c r="A1281" s="4" t="s">
        <v>284</v>
      </c>
      <c r="B1281" s="40">
        <f>IF(B$1198,1-B753/B$1198,0)</f>
        <v>0</v>
      </c>
      <c r="C1281" s="17"/>
    </row>
    <row r="1282" spans="1:3">
      <c r="A1282" s="4" t="s">
        <v>285</v>
      </c>
      <c r="B1282" s="40">
        <f>IF(B$1198,1-B754/B$1198,0)</f>
        <v>0</v>
      </c>
      <c r="C1282" s="17"/>
    </row>
    <row r="1283" spans="1:3">
      <c r="A1283" s="28" t="s">
        <v>228</v>
      </c>
      <c r="C1283" s="17"/>
    </row>
    <row r="1284" spans="1:3">
      <c r="A1284" s="4" t="s">
        <v>228</v>
      </c>
      <c r="B1284" s="40">
        <f>IF(B$1199,1-B756/B$1199,0)</f>
        <v>0</v>
      </c>
      <c r="C1284" s="17"/>
    </row>
    <row r="1285" spans="1:3">
      <c r="A1285" s="4" t="s">
        <v>287</v>
      </c>
      <c r="B1285" s="40">
        <f>IF(B$1199,1-B757/B$1199,0)</f>
        <v>0</v>
      </c>
      <c r="C1285" s="17"/>
    </row>
    <row r="1286" spans="1:3">
      <c r="A1286" s="4" t="s">
        <v>288</v>
      </c>
      <c r="B1286" s="40">
        <f>IF(B$1199,1-B758/B$1199,0)</f>
        <v>0</v>
      </c>
      <c r="C1286" s="17"/>
    </row>
    <row r="1287" spans="1:3">
      <c r="A1287" s="28" t="s">
        <v>229</v>
      </c>
      <c r="C1287" s="17"/>
    </row>
    <row r="1288" spans="1:3">
      <c r="A1288" s="4" t="s">
        <v>229</v>
      </c>
      <c r="B1288" s="40">
        <f>IF(B$1200,1-B760/B$1200,0)</f>
        <v>0</v>
      </c>
      <c r="C1288" s="17"/>
    </row>
    <row r="1289" spans="1:3">
      <c r="A1289" s="4" t="s">
        <v>290</v>
      </c>
      <c r="B1289" s="40">
        <f>IF(B$1200,1-B761/B$1200,0)</f>
        <v>0</v>
      </c>
      <c r="C1289" s="17"/>
    </row>
    <row r="1290" spans="1:3">
      <c r="A1290" s="4" t="s">
        <v>291</v>
      </c>
      <c r="B1290" s="40">
        <f>IF(B$1200,1-B762/B$1200,0)</f>
        <v>0</v>
      </c>
      <c r="C1290" s="17"/>
    </row>
    <row r="1291" spans="1:3">
      <c r="A1291" s="28" t="s">
        <v>195</v>
      </c>
      <c r="C1291" s="17"/>
    </row>
    <row r="1292" spans="1:3">
      <c r="A1292" s="4" t="s">
        <v>195</v>
      </c>
      <c r="B1292" s="40">
        <f>IF(B$1201,1-B764/B$1201,0)</f>
        <v>0</v>
      </c>
      <c r="C1292" s="17"/>
    </row>
    <row r="1293" spans="1:3">
      <c r="A1293" s="4" t="s">
        <v>293</v>
      </c>
      <c r="B1293" s="40">
        <f>IF(B$1201,1-B765/B$1201,0)</f>
        <v>0</v>
      </c>
      <c r="C1293" s="17"/>
    </row>
    <row r="1294" spans="1:3">
      <c r="A1294" s="4" t="s">
        <v>294</v>
      </c>
      <c r="B1294" s="40">
        <f>IF(B$1201,1-B766/B$1201,0)</f>
        <v>0</v>
      </c>
      <c r="C1294" s="17"/>
    </row>
    <row r="1295" spans="1:3">
      <c r="A1295" s="28" t="s">
        <v>196</v>
      </c>
      <c r="C1295" s="17"/>
    </row>
    <row r="1296" spans="1:3">
      <c r="A1296" s="4" t="s">
        <v>196</v>
      </c>
      <c r="B1296" s="40">
        <f>IF(B$1202,1-B768/B$1202,0)</f>
        <v>0</v>
      </c>
      <c r="C1296" s="17"/>
    </row>
    <row r="1297" spans="1:3">
      <c r="A1297" s="4" t="s">
        <v>296</v>
      </c>
      <c r="B1297" s="40">
        <f>IF(B$1202,1-B769/B$1202,0)</f>
        <v>0</v>
      </c>
      <c r="C1297" s="17"/>
    </row>
    <row r="1298" spans="1:3">
      <c r="A1298" s="28" t="s">
        <v>197</v>
      </c>
      <c r="C1298" s="17"/>
    </row>
    <row r="1299" spans="1:3">
      <c r="A1299" s="4" t="s">
        <v>197</v>
      </c>
      <c r="B1299" s="40">
        <f>IF(B$1203,1-B771/B$1203,0)</f>
        <v>0</v>
      </c>
      <c r="C1299" s="17"/>
    </row>
    <row r="1300" spans="1:3">
      <c r="A1300" s="4" t="s">
        <v>298</v>
      </c>
      <c r="B1300" s="40">
        <f>IF(B$1203,1-B772/B$1203,0)</f>
        <v>0</v>
      </c>
      <c r="C1300" s="17"/>
    </row>
    <row r="1301" spans="1:3">
      <c r="A1301" s="4" t="s">
        <v>299</v>
      </c>
      <c r="B1301" s="40">
        <f>IF(B$1203,1-B773/B$1203,0)</f>
        <v>0</v>
      </c>
      <c r="C1301" s="17"/>
    </row>
    <row r="1302" spans="1:3">
      <c r="A1302" s="28" t="s">
        <v>198</v>
      </c>
      <c r="C1302" s="17"/>
    </row>
    <row r="1303" spans="1:3">
      <c r="A1303" s="4" t="s">
        <v>198</v>
      </c>
      <c r="B1303" s="40">
        <f>IF(B$1204,1-B775/B$1204,0)</f>
        <v>0</v>
      </c>
      <c r="C1303" s="17"/>
    </row>
    <row r="1304" spans="1:3">
      <c r="A1304" s="28" t="s">
        <v>199</v>
      </c>
      <c r="C1304" s="17"/>
    </row>
    <row r="1305" spans="1:3">
      <c r="A1305" s="4" t="s">
        <v>199</v>
      </c>
      <c r="B1305" s="40">
        <f>IF(B$1205,1-B777/B$1205,0)</f>
        <v>0</v>
      </c>
      <c r="C1305" s="17"/>
    </row>
    <row r="1306" spans="1:3">
      <c r="A1306" s="4" t="s">
        <v>302</v>
      </c>
      <c r="B1306" s="40">
        <f>IF(B$1205,1-B778/B$1205,0)</f>
        <v>0</v>
      </c>
      <c r="C1306" s="17"/>
    </row>
    <row r="1307" spans="1:3">
      <c r="A1307" s="4" t="s">
        <v>303</v>
      </c>
      <c r="B1307" s="40">
        <f>IF(B$1205,1-B779/B$1205,0)</f>
        <v>0</v>
      </c>
      <c r="C1307" s="17"/>
    </row>
    <row r="1308" spans="1:3">
      <c r="A1308" s="28" t="s">
        <v>200</v>
      </c>
      <c r="C1308" s="17"/>
    </row>
    <row r="1309" spans="1:3">
      <c r="A1309" s="4" t="s">
        <v>200</v>
      </c>
      <c r="B1309" s="40">
        <f>IF(B$1206,1-B781/B$1206,0)</f>
        <v>0</v>
      </c>
      <c r="C1309" s="17"/>
    </row>
    <row r="1310" spans="1:3">
      <c r="A1310" s="28" t="s">
        <v>201</v>
      </c>
      <c r="C1310" s="17"/>
    </row>
    <row r="1311" spans="1:3">
      <c r="A1311" s="4" t="s">
        <v>201</v>
      </c>
      <c r="B1311" s="40">
        <f>IF(B$1207,1-B783/B$1207,0)</f>
        <v>0</v>
      </c>
      <c r="C1311" s="17"/>
    </row>
    <row r="1312" spans="1:3">
      <c r="A1312" s="4" t="s">
        <v>306</v>
      </c>
      <c r="B1312" s="40">
        <f>IF(B$1207,1-B784/B$1207,0)</f>
        <v>0</v>
      </c>
      <c r="C1312" s="17"/>
    </row>
    <row r="1313" spans="1:3">
      <c r="A1313" s="28" t="s">
        <v>202</v>
      </c>
      <c r="C1313" s="17"/>
    </row>
    <row r="1314" spans="1:3">
      <c r="A1314" s="4" t="s">
        <v>202</v>
      </c>
      <c r="B1314" s="40">
        <f>IF(B$1208,1-B786/B$1208,0)</f>
        <v>0</v>
      </c>
      <c r="C1314" s="17"/>
    </row>
    <row r="1315" spans="1:3">
      <c r="A1315" s="28" t="s">
        <v>203</v>
      </c>
      <c r="C1315" s="17"/>
    </row>
    <row r="1316" spans="1:3">
      <c r="A1316" s="4" t="s">
        <v>203</v>
      </c>
      <c r="B1316" s="40">
        <f>IF(B$1209,1-B788/B$1209,0)</f>
        <v>0</v>
      </c>
      <c r="C1316" s="17"/>
    </row>
    <row r="1317" spans="1:3">
      <c r="A1317" s="4" t="s">
        <v>309</v>
      </c>
      <c r="B1317" s="40">
        <f>IF(B$1209,1-B789/B$1209,0)</f>
        <v>0</v>
      </c>
      <c r="C1317" s="17"/>
    </row>
    <row r="1318" spans="1:3">
      <c r="A1318" s="28" t="s">
        <v>204</v>
      </c>
      <c r="C1318" s="17"/>
    </row>
    <row r="1319" spans="1:3">
      <c r="A1319" s="4" t="s">
        <v>204</v>
      </c>
      <c r="B1319" s="40">
        <f>IF(B$1210,1-B791/B$1210,0)</f>
        <v>0</v>
      </c>
      <c r="C1319" s="17"/>
    </row>
    <row r="1320" spans="1:3">
      <c r="A1320" s="28" t="s">
        <v>212</v>
      </c>
      <c r="C1320" s="17"/>
    </row>
    <row r="1321" spans="1:3">
      <c r="A1321" s="4" t="s">
        <v>212</v>
      </c>
      <c r="B1321" s="40">
        <f>IF(B$1211,1-B793/B$1211,0)</f>
        <v>0</v>
      </c>
      <c r="C1321" s="17"/>
    </row>
    <row r="1322" spans="1:3">
      <c r="A1322" s="4" t="s">
        <v>312</v>
      </c>
      <c r="B1322" s="40">
        <f>IF(B$1211,1-B794/B$1211,0)</f>
        <v>0</v>
      </c>
      <c r="C1322" s="17"/>
    </row>
    <row r="1323" spans="1:3">
      <c r="A1323" s="28" t="s">
        <v>213</v>
      </c>
      <c r="C1323" s="17"/>
    </row>
    <row r="1324" spans="1:3">
      <c r="A1324" s="4" t="s">
        <v>213</v>
      </c>
      <c r="B1324" s="40">
        <f>IF(B$1212,1-B796/B$1212,0)</f>
        <v>0</v>
      </c>
      <c r="C1324" s="17"/>
    </row>
    <row r="1325" spans="1:3">
      <c r="A1325" s="28" t="s">
        <v>214</v>
      </c>
      <c r="C1325" s="17"/>
    </row>
    <row r="1326" spans="1:3">
      <c r="A1326" s="4" t="s">
        <v>214</v>
      </c>
      <c r="B1326" s="40">
        <f>IF(B$1213,1-B798/B$1213,0)</f>
        <v>0</v>
      </c>
      <c r="C1326" s="17"/>
    </row>
    <row r="1327" spans="1:3">
      <c r="A1327" s="4" t="s">
        <v>315</v>
      </c>
      <c r="B1327" s="40">
        <f>IF(B$1213,1-B799/B$1213,0)</f>
        <v>0</v>
      </c>
      <c r="C1327" s="17"/>
    </row>
    <row r="1328" spans="1:3">
      <c r="A1328" s="28" t="s">
        <v>215</v>
      </c>
      <c r="C1328" s="17"/>
    </row>
    <row r="1329" spans="1:6">
      <c r="A1329" s="4" t="s">
        <v>215</v>
      </c>
      <c r="B1329" s="40">
        <f>IF(B$1214,1-B801/B$1214,0)</f>
        <v>0</v>
      </c>
      <c r="C1329" s="17"/>
    </row>
    <row r="1331" spans="1:6" ht="21" customHeight="1">
      <c r="A1331" s="1" t="s">
        <v>2051</v>
      </c>
    </row>
    <row r="1332" spans="1:6">
      <c r="A1332" s="3" t="s">
        <v>546</v>
      </c>
    </row>
    <row r="1333" spans="1:6">
      <c r="A1333" s="31" t="s">
        <v>2052</v>
      </c>
    </row>
    <row r="1334" spans="1:6">
      <c r="A1334" s="31" t="s">
        <v>2015</v>
      </c>
    </row>
    <row r="1335" spans="1:6">
      <c r="A1335" s="31" t="s">
        <v>2016</v>
      </c>
    </row>
    <row r="1336" spans="1:6">
      <c r="A1336" s="31" t="s">
        <v>2017</v>
      </c>
    </row>
    <row r="1337" spans="1:6">
      <c r="A1337" s="31" t="s">
        <v>2018</v>
      </c>
    </row>
    <row r="1338" spans="1:6">
      <c r="A1338" s="33" t="s">
        <v>553</v>
      </c>
      <c r="B1338" s="33" t="s">
        <v>879</v>
      </c>
      <c r="C1338" s="33" t="s">
        <v>879</v>
      </c>
      <c r="D1338" s="33" t="s">
        <v>879</v>
      </c>
      <c r="E1338" s="33" t="s">
        <v>879</v>
      </c>
    </row>
    <row r="1339" spans="1:6">
      <c r="A1339" s="33" t="s">
        <v>556</v>
      </c>
      <c r="B1339" s="33" t="s">
        <v>880</v>
      </c>
      <c r="C1339" s="33" t="s">
        <v>2019</v>
      </c>
      <c r="D1339" s="33" t="s">
        <v>2020</v>
      </c>
      <c r="E1339" s="33" t="s">
        <v>2021</v>
      </c>
    </row>
    <row r="1341" spans="1:6">
      <c r="B1341" s="15" t="s">
        <v>1956</v>
      </c>
      <c r="C1341" s="15" t="s">
        <v>1957</v>
      </c>
      <c r="D1341" s="15" t="s">
        <v>1958</v>
      </c>
      <c r="E1341" s="15" t="s">
        <v>1959</v>
      </c>
    </row>
    <row r="1342" spans="1:6">
      <c r="A1342" s="4" t="s">
        <v>2022</v>
      </c>
      <c r="B1342" s="34">
        <f>SUMPRODUCT(B$1223:B$1329,$B$816:$B$922)</f>
        <v>0</v>
      </c>
      <c r="C1342" s="34">
        <f>SUMPRODUCT(B$1223:B$1329,$C$816:$C$922)</f>
        <v>0</v>
      </c>
      <c r="D1342" s="34">
        <f>SUMPRODUCT(B$1223:B$1329,$D$816:$D$922)</f>
        <v>0</v>
      </c>
      <c r="E1342" s="34">
        <f>SUMPRODUCT(B$1223:B$1329,$E$816:$E$922)</f>
        <v>0</v>
      </c>
      <c r="F1342" s="17"/>
    </row>
    <row r="1344" spans="1:6" ht="21" customHeight="1">
      <c r="A1344" s="1" t="s">
        <v>2053</v>
      </c>
    </row>
    <row r="1345" spans="1:4">
      <c r="A1345" s="3" t="s">
        <v>546</v>
      </c>
    </row>
    <row r="1346" spans="1:4">
      <c r="A1346" s="31" t="s">
        <v>2054</v>
      </c>
    </row>
    <row r="1347" spans="1:4">
      <c r="A1347" s="31" t="s">
        <v>2055</v>
      </c>
    </row>
    <row r="1348" spans="1:4">
      <c r="A1348" s="31" t="s">
        <v>2026</v>
      </c>
    </row>
    <row r="1349" spans="1:4">
      <c r="A1349" s="31" t="s">
        <v>2056</v>
      </c>
    </row>
    <row r="1350" spans="1:4">
      <c r="A1350" s="31" t="s">
        <v>2057</v>
      </c>
    </row>
    <row r="1351" spans="1:4">
      <c r="A1351" s="31" t="s">
        <v>2029</v>
      </c>
    </row>
    <row r="1352" spans="1:4">
      <c r="A1352" s="31" t="s">
        <v>2058</v>
      </c>
    </row>
    <row r="1353" spans="1:4">
      <c r="A1353" s="31" t="s">
        <v>2048</v>
      </c>
    </row>
    <row r="1354" spans="1:4">
      <c r="A1354" s="31" t="s">
        <v>2031</v>
      </c>
    </row>
    <row r="1355" spans="1:4">
      <c r="A1355" s="31" t="s">
        <v>2059</v>
      </c>
    </row>
    <row r="1356" spans="1:4">
      <c r="A1356" s="31" t="s">
        <v>2033</v>
      </c>
    </row>
    <row r="1357" spans="1:4">
      <c r="A1357" s="31" t="s">
        <v>2060</v>
      </c>
    </row>
    <row r="1358" spans="1:4">
      <c r="A1358" s="31" t="s">
        <v>2061</v>
      </c>
    </row>
    <row r="1359" spans="1:4">
      <c r="A1359" s="33" t="s">
        <v>553</v>
      </c>
      <c r="B1359" s="33" t="s">
        <v>570</v>
      </c>
      <c r="C1359" s="33" t="s">
        <v>570</v>
      </c>
      <c r="D1359" s="33" t="s">
        <v>570</v>
      </c>
    </row>
    <row r="1360" spans="1:4">
      <c r="A1360" s="33" t="s">
        <v>556</v>
      </c>
      <c r="B1360" s="33" t="s">
        <v>2036</v>
      </c>
      <c r="C1360" s="33" t="s">
        <v>2037</v>
      </c>
      <c r="D1360" s="33" t="s">
        <v>2038</v>
      </c>
    </row>
    <row r="1362" spans="1:5">
      <c r="B1362" s="15" t="s">
        <v>2039</v>
      </c>
      <c r="C1362" s="15" t="s">
        <v>2040</v>
      </c>
      <c r="D1362" s="15" t="s">
        <v>2041</v>
      </c>
    </row>
    <row r="1363" spans="1:5">
      <c r="A1363" s="4" t="s">
        <v>2062</v>
      </c>
      <c r="B1363" s="46">
        <f>C1342*B1169-C291</f>
        <v>0</v>
      </c>
      <c r="C1363" s="46">
        <f>D1342*C1169-D291</f>
        <v>0</v>
      </c>
      <c r="D1363" s="46">
        <f>E1342*D1169-E291+B1342-B291+B1363+C1363</f>
        <v>0</v>
      </c>
      <c r="E1363" s="17"/>
    </row>
    <row r="1365" spans="1:5" ht="21" customHeight="1">
      <c r="A1365" s="1" t="s">
        <v>2063</v>
      </c>
    </row>
    <row r="1367" spans="1:5">
      <c r="B1367" s="15" t="s">
        <v>1993</v>
      </c>
      <c r="C1367" s="15" t="s">
        <v>1994</v>
      </c>
      <c r="D1367" s="15" t="s">
        <v>1995</v>
      </c>
    </row>
    <row r="1368" spans="1:5">
      <c r="A1368" s="4" t="s">
        <v>2064</v>
      </c>
      <c r="B1368" s="27">
        <v>0.99</v>
      </c>
      <c r="C1368" s="27">
        <v>0.99</v>
      </c>
      <c r="D1368" s="27">
        <v>1</v>
      </c>
      <c r="E1368" s="17"/>
    </row>
    <row r="1370" spans="1:5" ht="21" customHeight="1">
      <c r="A1370" s="1" t="s">
        <v>2065</v>
      </c>
    </row>
    <row r="1371" spans="1:5">
      <c r="A1371" s="3" t="s">
        <v>546</v>
      </c>
    </row>
    <row r="1372" spans="1:5">
      <c r="A1372" s="31" t="s">
        <v>1998</v>
      </c>
    </row>
    <row r="1373" spans="1:5">
      <c r="A1373" s="31" t="s">
        <v>1999</v>
      </c>
    </row>
    <row r="1374" spans="1:5">
      <c r="A1374" s="31" t="s">
        <v>2000</v>
      </c>
    </row>
    <row r="1375" spans="1:5">
      <c r="A1375" s="31" t="s">
        <v>2066</v>
      </c>
    </row>
    <row r="1376" spans="1:5">
      <c r="A1376" s="31" t="s">
        <v>2002</v>
      </c>
    </row>
    <row r="1377" spans="1:3">
      <c r="A1377" s="31" t="s">
        <v>2067</v>
      </c>
    </row>
    <row r="1378" spans="1:3">
      <c r="A1378" s="31" t="s">
        <v>2004</v>
      </c>
    </row>
    <row r="1379" spans="1:3">
      <c r="A1379" s="31" t="s">
        <v>2068</v>
      </c>
    </row>
    <row r="1380" spans="1:3">
      <c r="A1380" s="3" t="s">
        <v>2006</v>
      </c>
    </row>
    <row r="1382" spans="1:3">
      <c r="B1382" s="15" t="s">
        <v>2007</v>
      </c>
    </row>
    <row r="1383" spans="1:3">
      <c r="A1383" s="4" t="s">
        <v>185</v>
      </c>
      <c r="B1383" s="42">
        <f>IF(F935,(B935+C935*B$1368+D935*C$1368+E935*D$1368)/F935*0.1,0)</f>
        <v>0</v>
      </c>
      <c r="C1383" s="17"/>
    </row>
    <row r="1384" spans="1:3">
      <c r="A1384" s="4" t="s">
        <v>1961</v>
      </c>
      <c r="B1384" s="42">
        <f>IF(F936,(B936+C936*B$1368+D936*C$1368+E936*D$1368)/F936*0.1,0)</f>
        <v>0</v>
      </c>
      <c r="C1384" s="17"/>
    </row>
    <row r="1385" spans="1:3">
      <c r="A1385" s="4" t="s">
        <v>187</v>
      </c>
      <c r="B1385" s="42">
        <f>IF(F937,(B937+C937*B$1368+D937*C$1368+E937*D$1368)/F937*0.1,0)</f>
        <v>0</v>
      </c>
      <c r="C1385" s="17"/>
    </row>
    <row r="1386" spans="1:3">
      <c r="A1386" s="4" t="s">
        <v>1962</v>
      </c>
      <c r="B1386" s="42">
        <f>IF(F938,(B938+C938*B$1368+D938*C$1368+E938*D$1368)/F938*0.1,0)</f>
        <v>0</v>
      </c>
      <c r="C1386" s="17"/>
    </row>
    <row r="1387" spans="1:3">
      <c r="A1387" s="4" t="s">
        <v>189</v>
      </c>
      <c r="B1387" s="42">
        <f>IF(F939,(B939+C939*B$1368+D939*C$1368+E939*D$1368)/F939*0.1,0)</f>
        <v>0</v>
      </c>
      <c r="C1387" s="17"/>
    </row>
    <row r="1388" spans="1:3">
      <c r="A1388" s="4" t="s">
        <v>190</v>
      </c>
      <c r="B1388" s="42">
        <f>IF(F940,(B940+C940*B$1368+D940*C$1368+E940*D$1368)/F940*0.1,0)</f>
        <v>0</v>
      </c>
      <c r="C1388" s="17"/>
    </row>
    <row r="1389" spans="1:3">
      <c r="A1389" s="4" t="s">
        <v>210</v>
      </c>
      <c r="B1389" s="42">
        <f>IF(F941,(B941+C941*B$1368+D941*C$1368+E941*D$1368)/F941*0.1,0)</f>
        <v>0</v>
      </c>
      <c r="C1389" s="17"/>
    </row>
    <row r="1390" spans="1:3">
      <c r="A1390" s="4" t="s">
        <v>191</v>
      </c>
      <c r="B1390" s="42">
        <f>IF(F942,(B942+C942*B$1368+D942*C$1368+E942*D$1368)/F942*0.1,0)</f>
        <v>0</v>
      </c>
      <c r="C1390" s="17"/>
    </row>
    <row r="1391" spans="1:3">
      <c r="A1391" s="4" t="s">
        <v>192</v>
      </c>
      <c r="B1391" s="42">
        <f>IF(F943,(B943+C943*B$1368+D943*C$1368+E943*D$1368)/F943*0.1,0)</f>
        <v>0</v>
      </c>
      <c r="C1391" s="17"/>
    </row>
    <row r="1392" spans="1:3">
      <c r="A1392" s="4" t="s">
        <v>193</v>
      </c>
      <c r="B1392" s="42">
        <f>IF(F944,(B944+C944*B$1368+D944*C$1368+E944*D$1368)/F944*0.1,0)</f>
        <v>0</v>
      </c>
      <c r="C1392" s="17"/>
    </row>
    <row r="1393" spans="1:3">
      <c r="A1393" s="4" t="s">
        <v>194</v>
      </c>
      <c r="B1393" s="42">
        <f>IF(F945,(B945+C945*B$1368+D945*C$1368+E945*D$1368)/F945*0.1,0)</f>
        <v>0</v>
      </c>
      <c r="C1393" s="17"/>
    </row>
    <row r="1394" spans="1:3">
      <c r="A1394" s="4" t="s">
        <v>211</v>
      </c>
      <c r="B1394" s="42">
        <f>IF(F946,(B946+C946*B$1368+D946*C$1368+E946*D$1368)/F946*0.1,0)</f>
        <v>0</v>
      </c>
      <c r="C1394" s="17"/>
    </row>
    <row r="1395" spans="1:3">
      <c r="A1395" s="4" t="s">
        <v>225</v>
      </c>
      <c r="B1395" s="42">
        <f>IF(F947,(B947+C947*B$1368+D947*C$1368+E947*D$1368)/F947*0.1,0)</f>
        <v>0</v>
      </c>
      <c r="C1395" s="17"/>
    </row>
    <row r="1396" spans="1:3">
      <c r="A1396" s="4" t="s">
        <v>226</v>
      </c>
      <c r="B1396" s="42">
        <f>IF(F948,(B948+C948*B$1368+D948*C$1368+E948*D$1368)/F948*0.1,0)</f>
        <v>0</v>
      </c>
      <c r="C1396" s="17"/>
    </row>
    <row r="1397" spans="1:3">
      <c r="A1397" s="4" t="s">
        <v>227</v>
      </c>
      <c r="B1397" s="42">
        <f>IF(F949,(B949+C949*B$1368+D949*C$1368+E949*D$1368)/F949*0.1,0)</f>
        <v>0</v>
      </c>
      <c r="C1397" s="17"/>
    </row>
    <row r="1398" spans="1:3">
      <c r="A1398" s="4" t="s">
        <v>228</v>
      </c>
      <c r="B1398" s="42">
        <f>IF(F950,(B950+C950*B$1368+D950*C$1368+E950*D$1368)/F950*0.1,0)</f>
        <v>0</v>
      </c>
      <c r="C1398" s="17"/>
    </row>
    <row r="1399" spans="1:3">
      <c r="A1399" s="4" t="s">
        <v>229</v>
      </c>
      <c r="B1399" s="42">
        <f>IF(F951,(B951+C951*B$1368+D951*C$1368+E951*D$1368)/F951*0.1,0)</f>
        <v>0</v>
      </c>
      <c r="C1399" s="17"/>
    </row>
    <row r="1400" spans="1:3">
      <c r="A1400" s="4" t="s">
        <v>195</v>
      </c>
      <c r="B1400" s="42">
        <f>IF(F952,(B952+C952*B$1368+D952*C$1368+E952*D$1368)/F952*0.1,0)</f>
        <v>0</v>
      </c>
      <c r="C1400" s="17"/>
    </row>
    <row r="1401" spans="1:3">
      <c r="A1401" s="4" t="s">
        <v>196</v>
      </c>
      <c r="B1401" s="42">
        <f>IF(F953,(B953+C953*B$1368+D953*C$1368+E953*D$1368)/F953*0.1,0)</f>
        <v>0</v>
      </c>
      <c r="C1401" s="17"/>
    </row>
    <row r="1402" spans="1:3">
      <c r="A1402" s="4" t="s">
        <v>197</v>
      </c>
      <c r="B1402" s="42">
        <f>IF(F954,(B954+C954*B$1368+D954*C$1368+E954*D$1368)/F954*0.1,0)</f>
        <v>0</v>
      </c>
      <c r="C1402" s="17"/>
    </row>
    <row r="1403" spans="1:3">
      <c r="A1403" s="4" t="s">
        <v>198</v>
      </c>
      <c r="B1403" s="42">
        <f>IF(F955,(B955+C955*B$1368+D955*C$1368+E955*D$1368)/F955*0.1,0)</f>
        <v>0</v>
      </c>
      <c r="C1403" s="17"/>
    </row>
    <row r="1404" spans="1:3">
      <c r="A1404" s="4" t="s">
        <v>199</v>
      </c>
      <c r="B1404" s="42">
        <f>IF(F956,(B956+C956*B$1368+D956*C$1368+E956*D$1368)/F956*0.1,0)</f>
        <v>0</v>
      </c>
      <c r="C1404" s="17"/>
    </row>
    <row r="1405" spans="1:3">
      <c r="A1405" s="4" t="s">
        <v>200</v>
      </c>
      <c r="B1405" s="42">
        <f>IF(F957,(B957+C957*B$1368+D957*C$1368+E957*D$1368)/F957*0.1,0)</f>
        <v>0</v>
      </c>
      <c r="C1405" s="17"/>
    </row>
    <row r="1406" spans="1:3">
      <c r="A1406" s="4" t="s">
        <v>201</v>
      </c>
      <c r="B1406" s="42">
        <f>IF(F958,(B958+C958*B$1368+D958*C$1368+E958*D$1368)/F958*0.1,0)</f>
        <v>0</v>
      </c>
      <c r="C1406" s="17"/>
    </row>
    <row r="1407" spans="1:3">
      <c r="A1407" s="4" t="s">
        <v>202</v>
      </c>
      <c r="B1407" s="42">
        <f>IF(F959,(B959+C959*B$1368+D959*C$1368+E959*D$1368)/F959*0.1,0)</f>
        <v>0</v>
      </c>
      <c r="C1407" s="17"/>
    </row>
    <row r="1408" spans="1:3">
      <c r="A1408" s="4" t="s">
        <v>203</v>
      </c>
      <c r="B1408" s="42">
        <f>IF(F960,(B960+C960*B$1368+D960*C$1368+E960*D$1368)/F960*0.1,0)</f>
        <v>0</v>
      </c>
      <c r="C1408" s="17"/>
    </row>
    <row r="1409" spans="1:3">
      <c r="A1409" s="4" t="s">
        <v>204</v>
      </c>
      <c r="B1409" s="42">
        <f>IF(F961,(B961+C961*B$1368+D961*C$1368+E961*D$1368)/F961*0.1,0)</f>
        <v>0</v>
      </c>
      <c r="C1409" s="17"/>
    </row>
    <row r="1410" spans="1:3">
      <c r="A1410" s="4" t="s">
        <v>212</v>
      </c>
      <c r="B1410" s="42">
        <f>IF(F962,(B962+C962*B$1368+D962*C$1368+E962*D$1368)/F962*0.1,0)</f>
        <v>0</v>
      </c>
      <c r="C1410" s="17"/>
    </row>
    <row r="1411" spans="1:3">
      <c r="A1411" s="4" t="s">
        <v>213</v>
      </c>
      <c r="B1411" s="42">
        <f>IF(F963,(B963+C963*B$1368+D963*C$1368+E963*D$1368)/F963*0.1,0)</f>
        <v>0</v>
      </c>
      <c r="C1411" s="17"/>
    </row>
    <row r="1412" spans="1:3">
      <c r="A1412" s="4" t="s">
        <v>214</v>
      </c>
      <c r="B1412" s="42">
        <f>IF(F964,(B964+C964*B$1368+D964*C$1368+E964*D$1368)/F964*0.1,0)</f>
        <v>0</v>
      </c>
      <c r="C1412" s="17"/>
    </row>
    <row r="1413" spans="1:3">
      <c r="A1413" s="4" t="s">
        <v>215</v>
      </c>
      <c r="B1413" s="42">
        <f>IF(F965,(B965+C965*B$1368+D965*C$1368+E965*D$1368)/F965*0.1,0)</f>
        <v>0</v>
      </c>
      <c r="C1413" s="17"/>
    </row>
    <row r="1415" spans="1:3" ht="21" customHeight="1">
      <c r="A1415" s="1" t="s">
        <v>2069</v>
      </c>
    </row>
    <row r="1416" spans="1:3">
      <c r="A1416" s="3" t="s">
        <v>546</v>
      </c>
    </row>
    <row r="1417" spans="1:3">
      <c r="A1417" s="31" t="s">
        <v>2070</v>
      </c>
    </row>
    <row r="1418" spans="1:3">
      <c r="A1418" s="31" t="s">
        <v>2010</v>
      </c>
    </row>
    <row r="1419" spans="1:3">
      <c r="A1419" s="3" t="s">
        <v>2011</v>
      </c>
    </row>
    <row r="1421" spans="1:3">
      <c r="B1421" s="15" t="s">
        <v>2012</v>
      </c>
    </row>
    <row r="1422" spans="1:3">
      <c r="A1422" s="28" t="s">
        <v>185</v>
      </c>
      <c r="C1422" s="17"/>
    </row>
    <row r="1423" spans="1:3">
      <c r="A1423" s="4" t="s">
        <v>185</v>
      </c>
      <c r="B1423" s="40">
        <f>IF(B$1383,1-B696/B$1383,0)</f>
        <v>0</v>
      </c>
      <c r="C1423" s="17"/>
    </row>
    <row r="1424" spans="1:3">
      <c r="A1424" s="4" t="s">
        <v>242</v>
      </c>
      <c r="B1424" s="40">
        <f>IF(B$1383,1-B697/B$1383,0)</f>
        <v>0</v>
      </c>
      <c r="C1424" s="17"/>
    </row>
    <row r="1425" spans="1:3">
      <c r="A1425" s="4" t="s">
        <v>243</v>
      </c>
      <c r="B1425" s="40">
        <f>IF(B$1383,1-B698/B$1383,0)</f>
        <v>0</v>
      </c>
      <c r="C1425" s="17"/>
    </row>
    <row r="1426" spans="1:3">
      <c r="A1426" s="28" t="s">
        <v>1961</v>
      </c>
      <c r="C1426" s="17"/>
    </row>
    <row r="1427" spans="1:3">
      <c r="A1427" s="4" t="s">
        <v>186</v>
      </c>
      <c r="B1427" s="40">
        <f>IF(B$1384,1-B700/B$1384,0)</f>
        <v>0</v>
      </c>
      <c r="C1427" s="17"/>
    </row>
    <row r="1428" spans="1:3">
      <c r="A1428" s="4" t="s">
        <v>245</v>
      </c>
      <c r="B1428" s="40">
        <f>IF(B$1384,1-B701/B$1384,0)</f>
        <v>0</v>
      </c>
      <c r="C1428" s="17"/>
    </row>
    <row r="1429" spans="1:3">
      <c r="A1429" s="4" t="s">
        <v>246</v>
      </c>
      <c r="B1429" s="40">
        <f>IF(B$1384,1-B702/B$1384,0)</f>
        <v>0</v>
      </c>
      <c r="C1429" s="17"/>
    </row>
    <row r="1430" spans="1:3">
      <c r="A1430" s="4" t="s">
        <v>223</v>
      </c>
      <c r="B1430" s="40">
        <f>IF(B$1384,1-B703/B$1384,0)</f>
        <v>0</v>
      </c>
      <c r="C1430" s="17"/>
    </row>
    <row r="1431" spans="1:3">
      <c r="A1431" s="4" t="s">
        <v>248</v>
      </c>
      <c r="B1431" s="40">
        <f>IF(B$1384,1-B704/B$1384,0)</f>
        <v>0</v>
      </c>
      <c r="C1431" s="17"/>
    </row>
    <row r="1432" spans="1:3">
      <c r="A1432" s="4" t="s">
        <v>249</v>
      </c>
      <c r="B1432" s="40">
        <f>IF(B$1384,1-B705/B$1384,0)</f>
        <v>0</v>
      </c>
      <c r="C1432" s="17"/>
    </row>
    <row r="1433" spans="1:3">
      <c r="A1433" s="28" t="s">
        <v>187</v>
      </c>
      <c r="C1433" s="17"/>
    </row>
    <row r="1434" spans="1:3">
      <c r="A1434" s="4" t="s">
        <v>187</v>
      </c>
      <c r="B1434" s="40">
        <f>IF(B$1385,1-B707/B$1385,0)</f>
        <v>0</v>
      </c>
      <c r="C1434" s="17"/>
    </row>
    <row r="1435" spans="1:3">
      <c r="A1435" s="4" t="s">
        <v>251</v>
      </c>
      <c r="B1435" s="40">
        <f>IF(B$1385,1-B708/B$1385,0)</f>
        <v>0</v>
      </c>
      <c r="C1435" s="17"/>
    </row>
    <row r="1436" spans="1:3">
      <c r="A1436" s="4" t="s">
        <v>252</v>
      </c>
      <c r="B1436" s="40">
        <f>IF(B$1385,1-B709/B$1385,0)</f>
        <v>0</v>
      </c>
      <c r="C1436" s="17"/>
    </row>
    <row r="1437" spans="1:3">
      <c r="A1437" s="28" t="s">
        <v>1962</v>
      </c>
      <c r="C1437" s="17"/>
    </row>
    <row r="1438" spans="1:3">
      <c r="A1438" s="4" t="s">
        <v>188</v>
      </c>
      <c r="B1438" s="40">
        <f>IF(B$1386,1-B711/B$1386,0)</f>
        <v>0</v>
      </c>
      <c r="C1438" s="17"/>
    </row>
    <row r="1439" spans="1:3">
      <c r="A1439" s="4" t="s">
        <v>254</v>
      </c>
      <c r="B1439" s="40">
        <f>IF(B$1386,1-B712/B$1386,0)</f>
        <v>0</v>
      </c>
      <c r="C1439" s="17"/>
    </row>
    <row r="1440" spans="1:3">
      <c r="A1440" s="4" t="s">
        <v>255</v>
      </c>
      <c r="B1440" s="40">
        <f>IF(B$1386,1-B713/B$1386,0)</f>
        <v>0</v>
      </c>
      <c r="C1440" s="17"/>
    </row>
    <row r="1441" spans="1:3">
      <c r="A1441" s="4" t="s">
        <v>224</v>
      </c>
      <c r="B1441" s="40">
        <f>IF(B$1386,1-B714/B$1386,0)</f>
        <v>0</v>
      </c>
      <c r="C1441" s="17"/>
    </row>
    <row r="1442" spans="1:3">
      <c r="A1442" s="4" t="s">
        <v>257</v>
      </c>
      <c r="B1442" s="40">
        <f>IF(B$1386,1-B715/B$1386,0)</f>
        <v>0</v>
      </c>
      <c r="C1442" s="17"/>
    </row>
    <row r="1443" spans="1:3">
      <c r="A1443" s="4" t="s">
        <v>258</v>
      </c>
      <c r="B1443" s="40">
        <f>IF(B$1386,1-B716/B$1386,0)</f>
        <v>0</v>
      </c>
      <c r="C1443" s="17"/>
    </row>
    <row r="1444" spans="1:3">
      <c r="A1444" s="28" t="s">
        <v>189</v>
      </c>
      <c r="C1444" s="17"/>
    </row>
    <row r="1445" spans="1:3">
      <c r="A1445" s="4" t="s">
        <v>189</v>
      </c>
      <c r="B1445" s="40">
        <f>IF(B$1387,1-B718/B$1387,0)</f>
        <v>0</v>
      </c>
      <c r="C1445" s="17"/>
    </row>
    <row r="1446" spans="1:3">
      <c r="A1446" s="4" t="s">
        <v>260</v>
      </c>
      <c r="B1446" s="40">
        <f>IF(B$1387,1-B719/B$1387,0)</f>
        <v>0</v>
      </c>
      <c r="C1446" s="17"/>
    </row>
    <row r="1447" spans="1:3">
      <c r="A1447" s="4" t="s">
        <v>261</v>
      </c>
      <c r="B1447" s="40">
        <f>IF(B$1387,1-B720/B$1387,0)</f>
        <v>0</v>
      </c>
      <c r="C1447" s="17"/>
    </row>
    <row r="1448" spans="1:3">
      <c r="A1448" s="28" t="s">
        <v>190</v>
      </c>
      <c r="C1448" s="17"/>
    </row>
    <row r="1449" spans="1:3">
      <c r="A1449" s="4" t="s">
        <v>190</v>
      </c>
      <c r="B1449" s="40">
        <f>IF(B$1388,1-B722/B$1388,0)</f>
        <v>0</v>
      </c>
      <c r="C1449" s="17"/>
    </row>
    <row r="1450" spans="1:3">
      <c r="A1450" s="28" t="s">
        <v>210</v>
      </c>
      <c r="C1450" s="17"/>
    </row>
    <row r="1451" spans="1:3">
      <c r="A1451" s="4" t="s">
        <v>210</v>
      </c>
      <c r="B1451" s="40">
        <f>IF(B$1389,1-B724/B$1389,0)</f>
        <v>0</v>
      </c>
      <c r="C1451" s="17"/>
    </row>
    <row r="1452" spans="1:3">
      <c r="A1452" s="28" t="s">
        <v>191</v>
      </c>
      <c r="C1452" s="17"/>
    </row>
    <row r="1453" spans="1:3">
      <c r="A1453" s="4" t="s">
        <v>191</v>
      </c>
      <c r="B1453" s="40">
        <f>IF(B$1390,1-B726/B$1390,0)</f>
        <v>0</v>
      </c>
      <c r="C1453" s="17"/>
    </row>
    <row r="1454" spans="1:3">
      <c r="A1454" s="4" t="s">
        <v>265</v>
      </c>
      <c r="B1454" s="40">
        <f>IF(B$1390,1-B727/B$1390,0)</f>
        <v>0</v>
      </c>
      <c r="C1454" s="17"/>
    </row>
    <row r="1455" spans="1:3">
      <c r="A1455" s="4" t="s">
        <v>266</v>
      </c>
      <c r="B1455" s="40">
        <f>IF(B$1390,1-B728/B$1390,0)</f>
        <v>0</v>
      </c>
      <c r="C1455" s="17"/>
    </row>
    <row r="1456" spans="1:3">
      <c r="A1456" s="28" t="s">
        <v>192</v>
      </c>
      <c r="C1456" s="17"/>
    </row>
    <row r="1457" spans="1:3">
      <c r="A1457" s="4" t="s">
        <v>192</v>
      </c>
      <c r="B1457" s="40">
        <f>IF(B$1391,1-B730/B$1391,0)</f>
        <v>0</v>
      </c>
      <c r="C1457" s="17"/>
    </row>
    <row r="1458" spans="1:3">
      <c r="A1458" s="4" t="s">
        <v>268</v>
      </c>
      <c r="B1458" s="40">
        <f>IF(B$1391,1-B731/B$1391,0)</f>
        <v>0</v>
      </c>
      <c r="C1458" s="17"/>
    </row>
    <row r="1459" spans="1:3">
      <c r="A1459" s="4" t="s">
        <v>269</v>
      </c>
      <c r="B1459" s="40">
        <f>IF(B$1391,1-B732/B$1391,0)</f>
        <v>0</v>
      </c>
      <c r="C1459" s="17"/>
    </row>
    <row r="1460" spans="1:3">
      <c r="A1460" s="28" t="s">
        <v>193</v>
      </c>
      <c r="C1460" s="17"/>
    </row>
    <row r="1461" spans="1:3">
      <c r="A1461" s="4" t="s">
        <v>193</v>
      </c>
      <c r="B1461" s="40">
        <f>IF(B$1392,1-B734/B$1392,0)</f>
        <v>0</v>
      </c>
      <c r="C1461" s="17"/>
    </row>
    <row r="1462" spans="1:3">
      <c r="A1462" s="4" t="s">
        <v>271</v>
      </c>
      <c r="B1462" s="40">
        <f>IF(B$1392,1-B735/B$1392,0)</f>
        <v>0</v>
      </c>
      <c r="C1462" s="17"/>
    </row>
    <row r="1463" spans="1:3">
      <c r="A1463" s="4" t="s">
        <v>272</v>
      </c>
      <c r="B1463" s="40">
        <f>IF(B$1392,1-B736/B$1392,0)</f>
        <v>0</v>
      </c>
      <c r="C1463" s="17"/>
    </row>
    <row r="1464" spans="1:3">
      <c r="A1464" s="28" t="s">
        <v>194</v>
      </c>
      <c r="C1464" s="17"/>
    </row>
    <row r="1465" spans="1:3">
      <c r="A1465" s="4" t="s">
        <v>194</v>
      </c>
      <c r="B1465" s="40">
        <f>IF(B$1393,1-B738/B$1393,0)</f>
        <v>0</v>
      </c>
      <c r="C1465" s="17"/>
    </row>
    <row r="1466" spans="1:3">
      <c r="A1466" s="4" t="s">
        <v>274</v>
      </c>
      <c r="B1466" s="40">
        <f>IF(B$1393,1-B739/B$1393,0)</f>
        <v>0</v>
      </c>
      <c r="C1466" s="17"/>
    </row>
    <row r="1467" spans="1:3">
      <c r="A1467" s="28" t="s">
        <v>211</v>
      </c>
      <c r="C1467" s="17"/>
    </row>
    <row r="1468" spans="1:3">
      <c r="A1468" s="4" t="s">
        <v>211</v>
      </c>
      <c r="B1468" s="40">
        <f>IF(B$1394,1-B741/B$1394,0)</f>
        <v>0</v>
      </c>
      <c r="C1468" s="17"/>
    </row>
    <row r="1469" spans="1:3">
      <c r="A1469" s="4" t="s">
        <v>276</v>
      </c>
      <c r="B1469" s="40">
        <f>IF(B$1394,1-B742/B$1394,0)</f>
        <v>0</v>
      </c>
      <c r="C1469" s="17"/>
    </row>
    <row r="1470" spans="1:3">
      <c r="A1470" s="28" t="s">
        <v>225</v>
      </c>
      <c r="C1470" s="17"/>
    </row>
    <row r="1471" spans="1:3">
      <c r="A1471" s="4" t="s">
        <v>225</v>
      </c>
      <c r="B1471" s="40">
        <f>IF(B$1395,1-B744/B$1395,0)</f>
        <v>0</v>
      </c>
      <c r="C1471" s="17"/>
    </row>
    <row r="1472" spans="1:3">
      <c r="A1472" s="4" t="s">
        <v>278</v>
      </c>
      <c r="B1472" s="40">
        <f>IF(B$1395,1-B745/B$1395,0)</f>
        <v>0</v>
      </c>
      <c r="C1472" s="17"/>
    </row>
    <row r="1473" spans="1:3">
      <c r="A1473" s="4" t="s">
        <v>279</v>
      </c>
      <c r="B1473" s="40">
        <f>IF(B$1395,1-B746/B$1395,0)</f>
        <v>0</v>
      </c>
      <c r="C1473" s="17"/>
    </row>
    <row r="1474" spans="1:3">
      <c r="A1474" s="28" t="s">
        <v>226</v>
      </c>
      <c r="C1474" s="17"/>
    </row>
    <row r="1475" spans="1:3">
      <c r="A1475" s="4" t="s">
        <v>226</v>
      </c>
      <c r="B1475" s="40">
        <f>IF(B$1396,1-B748/B$1396,0)</f>
        <v>0</v>
      </c>
      <c r="C1475" s="17"/>
    </row>
    <row r="1476" spans="1:3">
      <c r="A1476" s="4" t="s">
        <v>281</v>
      </c>
      <c r="B1476" s="40">
        <f>IF(B$1396,1-B749/B$1396,0)</f>
        <v>0</v>
      </c>
      <c r="C1476" s="17"/>
    </row>
    <row r="1477" spans="1:3">
      <c r="A1477" s="4" t="s">
        <v>282</v>
      </c>
      <c r="B1477" s="40">
        <f>IF(B$1396,1-B750/B$1396,0)</f>
        <v>0</v>
      </c>
      <c r="C1477" s="17"/>
    </row>
    <row r="1478" spans="1:3">
      <c r="A1478" s="28" t="s">
        <v>227</v>
      </c>
      <c r="C1478" s="17"/>
    </row>
    <row r="1479" spans="1:3">
      <c r="A1479" s="4" t="s">
        <v>227</v>
      </c>
      <c r="B1479" s="40">
        <f>IF(B$1397,1-B752/B$1397,0)</f>
        <v>0</v>
      </c>
      <c r="C1479" s="17"/>
    </row>
    <row r="1480" spans="1:3">
      <c r="A1480" s="4" t="s">
        <v>284</v>
      </c>
      <c r="B1480" s="40">
        <f>IF(B$1397,1-B753/B$1397,0)</f>
        <v>0</v>
      </c>
      <c r="C1480" s="17"/>
    </row>
    <row r="1481" spans="1:3">
      <c r="A1481" s="4" t="s">
        <v>285</v>
      </c>
      <c r="B1481" s="40">
        <f>IF(B$1397,1-B754/B$1397,0)</f>
        <v>0</v>
      </c>
      <c r="C1481" s="17"/>
    </row>
    <row r="1482" spans="1:3">
      <c r="A1482" s="28" t="s">
        <v>228</v>
      </c>
      <c r="C1482" s="17"/>
    </row>
    <row r="1483" spans="1:3">
      <c r="A1483" s="4" t="s">
        <v>228</v>
      </c>
      <c r="B1483" s="40">
        <f>IF(B$1398,1-B756/B$1398,0)</f>
        <v>0</v>
      </c>
      <c r="C1483" s="17"/>
    </row>
    <row r="1484" spans="1:3">
      <c r="A1484" s="4" t="s">
        <v>287</v>
      </c>
      <c r="B1484" s="40">
        <f>IF(B$1398,1-B757/B$1398,0)</f>
        <v>0</v>
      </c>
      <c r="C1484" s="17"/>
    </row>
    <row r="1485" spans="1:3">
      <c r="A1485" s="4" t="s">
        <v>288</v>
      </c>
      <c r="B1485" s="40">
        <f>IF(B$1398,1-B758/B$1398,0)</f>
        <v>0</v>
      </c>
      <c r="C1485" s="17"/>
    </row>
    <row r="1486" spans="1:3">
      <c r="A1486" s="28" t="s">
        <v>229</v>
      </c>
      <c r="C1486" s="17"/>
    </row>
    <row r="1487" spans="1:3">
      <c r="A1487" s="4" t="s">
        <v>229</v>
      </c>
      <c r="B1487" s="40">
        <f>IF(B$1399,1-B760/B$1399,0)</f>
        <v>0</v>
      </c>
      <c r="C1487" s="17"/>
    </row>
    <row r="1488" spans="1:3">
      <c r="A1488" s="4" t="s">
        <v>290</v>
      </c>
      <c r="B1488" s="40">
        <f>IF(B$1399,1-B761/B$1399,0)</f>
        <v>0</v>
      </c>
      <c r="C1488" s="17"/>
    </row>
    <row r="1489" spans="1:3">
      <c r="A1489" s="4" t="s">
        <v>291</v>
      </c>
      <c r="B1489" s="40">
        <f>IF(B$1399,1-B762/B$1399,0)</f>
        <v>0</v>
      </c>
      <c r="C1489" s="17"/>
    </row>
    <row r="1490" spans="1:3">
      <c r="A1490" s="28" t="s">
        <v>195</v>
      </c>
      <c r="C1490" s="17"/>
    </row>
    <row r="1491" spans="1:3">
      <c r="A1491" s="4" t="s">
        <v>195</v>
      </c>
      <c r="B1491" s="40">
        <f>IF(B$1400,1-B764/B$1400,0)</f>
        <v>0</v>
      </c>
      <c r="C1491" s="17"/>
    </row>
    <row r="1492" spans="1:3">
      <c r="A1492" s="4" t="s">
        <v>293</v>
      </c>
      <c r="B1492" s="40">
        <f>IF(B$1400,1-B765/B$1400,0)</f>
        <v>0</v>
      </c>
      <c r="C1492" s="17"/>
    </row>
    <row r="1493" spans="1:3">
      <c r="A1493" s="4" t="s">
        <v>294</v>
      </c>
      <c r="B1493" s="40">
        <f>IF(B$1400,1-B766/B$1400,0)</f>
        <v>0</v>
      </c>
      <c r="C1493" s="17"/>
    </row>
    <row r="1494" spans="1:3">
      <c r="A1494" s="28" t="s">
        <v>196</v>
      </c>
      <c r="C1494" s="17"/>
    </row>
    <row r="1495" spans="1:3">
      <c r="A1495" s="4" t="s">
        <v>196</v>
      </c>
      <c r="B1495" s="40">
        <f>IF(B$1401,1-B768/B$1401,0)</f>
        <v>0</v>
      </c>
      <c r="C1495" s="17"/>
    </row>
    <row r="1496" spans="1:3">
      <c r="A1496" s="4" t="s">
        <v>296</v>
      </c>
      <c r="B1496" s="40">
        <f>IF(B$1401,1-B769/B$1401,0)</f>
        <v>0</v>
      </c>
      <c r="C1496" s="17"/>
    </row>
    <row r="1497" spans="1:3">
      <c r="A1497" s="28" t="s">
        <v>197</v>
      </c>
      <c r="C1497" s="17"/>
    </row>
    <row r="1498" spans="1:3">
      <c r="A1498" s="4" t="s">
        <v>197</v>
      </c>
      <c r="B1498" s="40">
        <f>IF(B$1402,1-B771/B$1402,0)</f>
        <v>0</v>
      </c>
      <c r="C1498" s="17"/>
    </row>
    <row r="1499" spans="1:3">
      <c r="A1499" s="4" t="s">
        <v>298</v>
      </c>
      <c r="B1499" s="40">
        <f>IF(B$1402,1-B772/B$1402,0)</f>
        <v>0</v>
      </c>
      <c r="C1499" s="17"/>
    </row>
    <row r="1500" spans="1:3">
      <c r="A1500" s="4" t="s">
        <v>299</v>
      </c>
      <c r="B1500" s="40">
        <f>IF(B$1402,1-B773/B$1402,0)</f>
        <v>0</v>
      </c>
      <c r="C1500" s="17"/>
    </row>
    <row r="1501" spans="1:3">
      <c r="A1501" s="28" t="s">
        <v>198</v>
      </c>
      <c r="C1501" s="17"/>
    </row>
    <row r="1502" spans="1:3">
      <c r="A1502" s="4" t="s">
        <v>198</v>
      </c>
      <c r="B1502" s="40">
        <f>IF(B$1403,1-B775/B$1403,0)</f>
        <v>0</v>
      </c>
      <c r="C1502" s="17"/>
    </row>
    <row r="1503" spans="1:3">
      <c r="A1503" s="28" t="s">
        <v>199</v>
      </c>
      <c r="C1503" s="17"/>
    </row>
    <row r="1504" spans="1:3">
      <c r="A1504" s="4" t="s">
        <v>199</v>
      </c>
      <c r="B1504" s="40">
        <f>IF(B$1404,1-B777/B$1404,0)</f>
        <v>0</v>
      </c>
      <c r="C1504" s="17"/>
    </row>
    <row r="1505" spans="1:3">
      <c r="A1505" s="4" t="s">
        <v>302</v>
      </c>
      <c r="B1505" s="40">
        <f>IF(B$1404,1-B778/B$1404,0)</f>
        <v>0</v>
      </c>
      <c r="C1505" s="17"/>
    </row>
    <row r="1506" spans="1:3">
      <c r="A1506" s="4" t="s">
        <v>303</v>
      </c>
      <c r="B1506" s="40">
        <f>IF(B$1404,1-B779/B$1404,0)</f>
        <v>0</v>
      </c>
      <c r="C1506" s="17"/>
    </row>
    <row r="1507" spans="1:3">
      <c r="A1507" s="28" t="s">
        <v>200</v>
      </c>
      <c r="C1507" s="17"/>
    </row>
    <row r="1508" spans="1:3">
      <c r="A1508" s="4" t="s">
        <v>200</v>
      </c>
      <c r="B1508" s="40">
        <f>IF(B$1405,1-B781/B$1405,0)</f>
        <v>0</v>
      </c>
      <c r="C1508" s="17"/>
    </row>
    <row r="1509" spans="1:3">
      <c r="A1509" s="28" t="s">
        <v>201</v>
      </c>
      <c r="C1509" s="17"/>
    </row>
    <row r="1510" spans="1:3">
      <c r="A1510" s="4" t="s">
        <v>201</v>
      </c>
      <c r="B1510" s="40">
        <f>IF(B$1406,1-B783/B$1406,0)</f>
        <v>0</v>
      </c>
      <c r="C1510" s="17"/>
    </row>
    <row r="1511" spans="1:3">
      <c r="A1511" s="4" t="s">
        <v>306</v>
      </c>
      <c r="B1511" s="40">
        <f>IF(B$1406,1-B784/B$1406,0)</f>
        <v>0</v>
      </c>
      <c r="C1511" s="17"/>
    </row>
    <row r="1512" spans="1:3">
      <c r="A1512" s="28" t="s">
        <v>202</v>
      </c>
      <c r="C1512" s="17"/>
    </row>
    <row r="1513" spans="1:3">
      <c r="A1513" s="4" t="s">
        <v>202</v>
      </c>
      <c r="B1513" s="40">
        <f>IF(B$1407,1-B786/B$1407,0)</f>
        <v>0</v>
      </c>
      <c r="C1513" s="17"/>
    </row>
    <row r="1514" spans="1:3">
      <c r="A1514" s="28" t="s">
        <v>203</v>
      </c>
      <c r="C1514" s="17"/>
    </row>
    <row r="1515" spans="1:3">
      <c r="A1515" s="4" t="s">
        <v>203</v>
      </c>
      <c r="B1515" s="40">
        <f>IF(B$1408,1-B788/B$1408,0)</f>
        <v>0</v>
      </c>
      <c r="C1515" s="17"/>
    </row>
    <row r="1516" spans="1:3">
      <c r="A1516" s="4" t="s">
        <v>309</v>
      </c>
      <c r="B1516" s="40">
        <f>IF(B$1408,1-B789/B$1408,0)</f>
        <v>0</v>
      </c>
      <c r="C1516" s="17"/>
    </row>
    <row r="1517" spans="1:3">
      <c r="A1517" s="28" t="s">
        <v>204</v>
      </c>
      <c r="C1517" s="17"/>
    </row>
    <row r="1518" spans="1:3">
      <c r="A1518" s="4" t="s">
        <v>204</v>
      </c>
      <c r="B1518" s="40">
        <f>IF(B$1409,1-B791/B$1409,0)</f>
        <v>0</v>
      </c>
      <c r="C1518" s="17"/>
    </row>
    <row r="1519" spans="1:3">
      <c r="A1519" s="28" t="s">
        <v>212</v>
      </c>
      <c r="C1519" s="17"/>
    </row>
    <row r="1520" spans="1:3">
      <c r="A1520" s="4" t="s">
        <v>212</v>
      </c>
      <c r="B1520" s="40">
        <f>IF(B$1410,1-B793/B$1410,0)</f>
        <v>0</v>
      </c>
      <c r="C1520" s="17"/>
    </row>
    <row r="1521" spans="1:3">
      <c r="A1521" s="4" t="s">
        <v>312</v>
      </c>
      <c r="B1521" s="40">
        <f>IF(B$1410,1-B794/B$1410,0)</f>
        <v>0</v>
      </c>
      <c r="C1521" s="17"/>
    </row>
    <row r="1522" spans="1:3">
      <c r="A1522" s="28" t="s">
        <v>213</v>
      </c>
      <c r="C1522" s="17"/>
    </row>
    <row r="1523" spans="1:3">
      <c r="A1523" s="4" t="s">
        <v>213</v>
      </c>
      <c r="B1523" s="40">
        <f>IF(B$1411,1-B796/B$1411,0)</f>
        <v>0</v>
      </c>
      <c r="C1523" s="17"/>
    </row>
    <row r="1524" spans="1:3">
      <c r="A1524" s="28" t="s">
        <v>214</v>
      </c>
      <c r="C1524" s="17"/>
    </row>
    <row r="1525" spans="1:3">
      <c r="A1525" s="4" t="s">
        <v>214</v>
      </c>
      <c r="B1525" s="40">
        <f>IF(B$1412,1-B798/B$1412,0)</f>
        <v>0</v>
      </c>
      <c r="C1525" s="17"/>
    </row>
    <row r="1526" spans="1:3">
      <c r="A1526" s="4" t="s">
        <v>315</v>
      </c>
      <c r="B1526" s="40">
        <f>IF(B$1412,1-B799/B$1412,0)</f>
        <v>0</v>
      </c>
      <c r="C1526" s="17"/>
    </row>
    <row r="1527" spans="1:3">
      <c r="A1527" s="28" t="s">
        <v>215</v>
      </c>
      <c r="C1527" s="17"/>
    </row>
    <row r="1528" spans="1:3">
      <c r="A1528" s="4" t="s">
        <v>215</v>
      </c>
      <c r="B1528" s="40">
        <f>IF(B$1413,1-B801/B$1413,0)</f>
        <v>0</v>
      </c>
      <c r="C1528" s="17"/>
    </row>
    <row r="1530" spans="1:3" ht="21" customHeight="1">
      <c r="A1530" s="1" t="s">
        <v>2071</v>
      </c>
    </row>
    <row r="1531" spans="1:3">
      <c r="A1531" s="3" t="s">
        <v>546</v>
      </c>
    </row>
    <row r="1532" spans="1:3">
      <c r="A1532" s="31" t="s">
        <v>2072</v>
      </c>
    </row>
    <row r="1533" spans="1:3">
      <c r="A1533" s="31" t="s">
        <v>2015</v>
      </c>
    </row>
    <row r="1534" spans="1:3">
      <c r="A1534" s="31" t="s">
        <v>2016</v>
      </c>
    </row>
    <row r="1535" spans="1:3">
      <c r="A1535" s="31" t="s">
        <v>2017</v>
      </c>
    </row>
    <row r="1536" spans="1:3">
      <c r="A1536" s="31" t="s">
        <v>2018</v>
      </c>
    </row>
    <row r="1537" spans="1:6">
      <c r="A1537" s="33" t="s">
        <v>553</v>
      </c>
      <c r="B1537" s="33" t="s">
        <v>879</v>
      </c>
      <c r="C1537" s="33" t="s">
        <v>879</v>
      </c>
      <c r="D1537" s="33" t="s">
        <v>879</v>
      </c>
      <c r="E1537" s="33" t="s">
        <v>879</v>
      </c>
    </row>
    <row r="1538" spans="1:6">
      <c r="A1538" s="33" t="s">
        <v>556</v>
      </c>
      <c r="B1538" s="33" t="s">
        <v>880</v>
      </c>
      <c r="C1538" s="33" t="s">
        <v>2019</v>
      </c>
      <c r="D1538" s="33" t="s">
        <v>2020</v>
      </c>
      <c r="E1538" s="33" t="s">
        <v>2021</v>
      </c>
    </row>
    <row r="1540" spans="1:6">
      <c r="B1540" s="15" t="s">
        <v>1956</v>
      </c>
      <c r="C1540" s="15" t="s">
        <v>1957</v>
      </c>
      <c r="D1540" s="15" t="s">
        <v>1958</v>
      </c>
      <c r="E1540" s="15" t="s">
        <v>1959</v>
      </c>
    </row>
    <row r="1541" spans="1:6">
      <c r="A1541" s="4" t="s">
        <v>2022</v>
      </c>
      <c r="B1541" s="34">
        <f>SUMPRODUCT(B$1422:B$1528,$B$816:$B$922)</f>
        <v>0</v>
      </c>
      <c r="C1541" s="34">
        <f>SUMPRODUCT(B$1422:B$1528,$C$816:$C$922)</f>
        <v>0</v>
      </c>
      <c r="D1541" s="34">
        <f>SUMPRODUCT(B$1422:B$1528,$D$816:$D$922)</f>
        <v>0</v>
      </c>
      <c r="E1541" s="34">
        <f>SUMPRODUCT(B$1422:B$1528,$E$816:$E$922)</f>
        <v>0</v>
      </c>
      <c r="F1541" s="17"/>
    </row>
    <row r="1543" spans="1:6" ht="21" customHeight="1">
      <c r="A1543" s="1" t="s">
        <v>2073</v>
      </c>
    </row>
    <row r="1544" spans="1:6">
      <c r="A1544" s="3" t="s">
        <v>546</v>
      </c>
    </row>
    <row r="1545" spans="1:6">
      <c r="A1545" s="31" t="s">
        <v>2074</v>
      </c>
    </row>
    <row r="1546" spans="1:6">
      <c r="A1546" s="31" t="s">
        <v>2075</v>
      </c>
    </row>
    <row r="1547" spans="1:6">
      <c r="A1547" s="31" t="s">
        <v>2026</v>
      </c>
    </row>
    <row r="1548" spans="1:6">
      <c r="A1548" s="31" t="s">
        <v>2076</v>
      </c>
    </row>
    <row r="1549" spans="1:6">
      <c r="A1549" s="31" t="s">
        <v>2077</v>
      </c>
    </row>
    <row r="1550" spans="1:6">
      <c r="A1550" s="31" t="s">
        <v>2029</v>
      </c>
    </row>
    <row r="1551" spans="1:6">
      <c r="A1551" s="31" t="s">
        <v>2078</v>
      </c>
    </row>
    <row r="1552" spans="1:6">
      <c r="A1552" s="31" t="s">
        <v>2068</v>
      </c>
    </row>
    <row r="1553" spans="1:5">
      <c r="A1553" s="31" t="s">
        <v>2031</v>
      </c>
    </row>
    <row r="1554" spans="1:5">
      <c r="A1554" s="31" t="s">
        <v>2079</v>
      </c>
    </row>
    <row r="1555" spans="1:5">
      <c r="A1555" s="31" t="s">
        <v>2033</v>
      </c>
    </row>
    <row r="1556" spans="1:5">
      <c r="A1556" s="31" t="s">
        <v>2080</v>
      </c>
    </row>
    <row r="1557" spans="1:5">
      <c r="A1557" s="31" t="s">
        <v>2081</v>
      </c>
    </row>
    <row r="1558" spans="1:5">
      <c r="A1558" s="33" t="s">
        <v>553</v>
      </c>
      <c r="B1558" s="33" t="s">
        <v>570</v>
      </c>
      <c r="C1558" s="33" t="s">
        <v>570</v>
      </c>
      <c r="D1558" s="33" t="s">
        <v>570</v>
      </c>
    </row>
    <row r="1559" spans="1:5">
      <c r="A1559" s="33" t="s">
        <v>556</v>
      </c>
      <c r="B1559" s="33" t="s">
        <v>2036</v>
      </c>
      <c r="C1559" s="33" t="s">
        <v>2037</v>
      </c>
      <c r="D1559" s="33" t="s">
        <v>2038</v>
      </c>
    </row>
    <row r="1561" spans="1:5">
      <c r="B1561" s="15" t="s">
        <v>2039</v>
      </c>
      <c r="C1561" s="15" t="s">
        <v>2040</v>
      </c>
      <c r="D1561" s="15" t="s">
        <v>2041</v>
      </c>
    </row>
    <row r="1562" spans="1:5">
      <c r="A1562" s="4" t="s">
        <v>2082</v>
      </c>
      <c r="B1562" s="46">
        <f>C1541*B1368-C291</f>
        <v>0</v>
      </c>
      <c r="C1562" s="46">
        <f>D1541*C1368-D291</f>
        <v>0</v>
      </c>
      <c r="D1562" s="46">
        <f>E1541*D1368-E291+B1541-B291+B1562+C1562</f>
        <v>0</v>
      </c>
      <c r="E1562" s="17"/>
    </row>
    <row r="1564" spans="1:5" ht="21" customHeight="1">
      <c r="A1564" s="1" t="s">
        <v>2083</v>
      </c>
    </row>
    <row r="1566" spans="1:5">
      <c r="B1566" s="15" t="s">
        <v>1993</v>
      </c>
      <c r="C1566" s="15" t="s">
        <v>1994</v>
      </c>
      <c r="D1566" s="15" t="s">
        <v>1995</v>
      </c>
    </row>
    <row r="1567" spans="1:5">
      <c r="A1567" s="4" t="s">
        <v>2084</v>
      </c>
      <c r="B1567" s="27">
        <v>0.99</v>
      </c>
      <c r="C1567" s="27">
        <v>0.99</v>
      </c>
      <c r="D1567" s="27">
        <v>0.99</v>
      </c>
      <c r="E1567" s="17"/>
    </row>
    <row r="1569" spans="1:3" ht="21" customHeight="1">
      <c r="A1569" s="1" t="s">
        <v>2085</v>
      </c>
    </row>
    <row r="1570" spans="1:3">
      <c r="A1570" s="3" t="s">
        <v>546</v>
      </c>
    </row>
    <row r="1571" spans="1:3">
      <c r="A1571" s="31" t="s">
        <v>1998</v>
      </c>
    </row>
    <row r="1572" spans="1:3">
      <c r="A1572" s="31" t="s">
        <v>1999</v>
      </c>
    </row>
    <row r="1573" spans="1:3">
      <c r="A1573" s="31" t="s">
        <v>2000</v>
      </c>
    </row>
    <row r="1574" spans="1:3">
      <c r="A1574" s="31" t="s">
        <v>2086</v>
      </c>
    </row>
    <row r="1575" spans="1:3">
      <c r="A1575" s="31" t="s">
        <v>2002</v>
      </c>
    </row>
    <row r="1576" spans="1:3">
      <c r="A1576" s="31" t="s">
        <v>2087</v>
      </c>
    </row>
    <row r="1577" spans="1:3">
      <c r="A1577" s="31" t="s">
        <v>2004</v>
      </c>
    </row>
    <row r="1578" spans="1:3">
      <c r="A1578" s="31" t="s">
        <v>2088</v>
      </c>
    </row>
    <row r="1579" spans="1:3">
      <c r="A1579" s="3" t="s">
        <v>2006</v>
      </c>
    </row>
    <row r="1581" spans="1:3">
      <c r="B1581" s="15" t="s">
        <v>2007</v>
      </c>
    </row>
    <row r="1582" spans="1:3">
      <c r="A1582" s="4" t="s">
        <v>185</v>
      </c>
      <c r="B1582" s="42">
        <f>IF(F935,(B935+C935*B$1567+D935*C$1567+E935*D$1567)/F935*0.1,0)</f>
        <v>0</v>
      </c>
      <c r="C1582" s="17"/>
    </row>
    <row r="1583" spans="1:3">
      <c r="A1583" s="4" t="s">
        <v>1961</v>
      </c>
      <c r="B1583" s="42">
        <f>IF(F936,(B936+C936*B$1567+D936*C$1567+E936*D$1567)/F936*0.1,0)</f>
        <v>0</v>
      </c>
      <c r="C1583" s="17"/>
    </row>
    <row r="1584" spans="1:3">
      <c r="A1584" s="4" t="s">
        <v>187</v>
      </c>
      <c r="B1584" s="42">
        <f>IF(F937,(B937+C937*B$1567+D937*C$1567+E937*D$1567)/F937*0.1,0)</f>
        <v>0</v>
      </c>
      <c r="C1584" s="17"/>
    </row>
    <row r="1585" spans="1:3">
      <c r="A1585" s="4" t="s">
        <v>1962</v>
      </c>
      <c r="B1585" s="42">
        <f>IF(F938,(B938+C938*B$1567+D938*C$1567+E938*D$1567)/F938*0.1,0)</f>
        <v>0</v>
      </c>
      <c r="C1585" s="17"/>
    </row>
    <row r="1586" spans="1:3">
      <c r="A1586" s="4" t="s">
        <v>189</v>
      </c>
      <c r="B1586" s="42">
        <f>IF(F939,(B939+C939*B$1567+D939*C$1567+E939*D$1567)/F939*0.1,0)</f>
        <v>0</v>
      </c>
      <c r="C1586" s="17"/>
    </row>
    <row r="1587" spans="1:3">
      <c r="A1587" s="4" t="s">
        <v>190</v>
      </c>
      <c r="B1587" s="42">
        <f>IF(F940,(B940+C940*B$1567+D940*C$1567+E940*D$1567)/F940*0.1,0)</f>
        <v>0</v>
      </c>
      <c r="C1587" s="17"/>
    </row>
    <row r="1588" spans="1:3">
      <c r="A1588" s="4" t="s">
        <v>210</v>
      </c>
      <c r="B1588" s="42">
        <f>IF(F941,(B941+C941*B$1567+D941*C$1567+E941*D$1567)/F941*0.1,0)</f>
        <v>0</v>
      </c>
      <c r="C1588" s="17"/>
    </row>
    <row r="1589" spans="1:3">
      <c r="A1589" s="4" t="s">
        <v>191</v>
      </c>
      <c r="B1589" s="42">
        <f>IF(F942,(B942+C942*B$1567+D942*C$1567+E942*D$1567)/F942*0.1,0)</f>
        <v>0</v>
      </c>
      <c r="C1589" s="17"/>
    </row>
    <row r="1590" spans="1:3">
      <c r="A1590" s="4" t="s">
        <v>192</v>
      </c>
      <c r="B1590" s="42">
        <f>IF(F943,(B943+C943*B$1567+D943*C$1567+E943*D$1567)/F943*0.1,0)</f>
        <v>0</v>
      </c>
      <c r="C1590" s="17"/>
    </row>
    <row r="1591" spans="1:3">
      <c r="A1591" s="4" t="s">
        <v>193</v>
      </c>
      <c r="B1591" s="42">
        <f>IF(F944,(B944+C944*B$1567+D944*C$1567+E944*D$1567)/F944*0.1,0)</f>
        <v>0</v>
      </c>
      <c r="C1591" s="17"/>
    </row>
    <row r="1592" spans="1:3">
      <c r="A1592" s="4" t="s">
        <v>194</v>
      </c>
      <c r="B1592" s="42">
        <f>IF(F945,(B945+C945*B$1567+D945*C$1567+E945*D$1567)/F945*0.1,0)</f>
        <v>0</v>
      </c>
      <c r="C1592" s="17"/>
    </row>
    <row r="1593" spans="1:3">
      <c r="A1593" s="4" t="s">
        <v>211</v>
      </c>
      <c r="B1593" s="42">
        <f>IF(F946,(B946+C946*B$1567+D946*C$1567+E946*D$1567)/F946*0.1,0)</f>
        <v>0</v>
      </c>
      <c r="C1593" s="17"/>
    </row>
    <row r="1594" spans="1:3">
      <c r="A1594" s="4" t="s">
        <v>225</v>
      </c>
      <c r="B1594" s="42">
        <f>IF(F947,(B947+C947*B$1567+D947*C$1567+E947*D$1567)/F947*0.1,0)</f>
        <v>0</v>
      </c>
      <c r="C1594" s="17"/>
    </row>
    <row r="1595" spans="1:3">
      <c r="A1595" s="4" t="s">
        <v>226</v>
      </c>
      <c r="B1595" s="42">
        <f>IF(F948,(B948+C948*B$1567+D948*C$1567+E948*D$1567)/F948*0.1,0)</f>
        <v>0</v>
      </c>
      <c r="C1595" s="17"/>
    </row>
    <row r="1596" spans="1:3">
      <c r="A1596" s="4" t="s">
        <v>227</v>
      </c>
      <c r="B1596" s="42">
        <f>IF(F949,(B949+C949*B$1567+D949*C$1567+E949*D$1567)/F949*0.1,0)</f>
        <v>0</v>
      </c>
      <c r="C1596" s="17"/>
    </row>
    <row r="1597" spans="1:3">
      <c r="A1597" s="4" t="s">
        <v>228</v>
      </c>
      <c r="B1597" s="42">
        <f>IF(F950,(B950+C950*B$1567+D950*C$1567+E950*D$1567)/F950*0.1,0)</f>
        <v>0</v>
      </c>
      <c r="C1597" s="17"/>
    </row>
    <row r="1598" spans="1:3">
      <c r="A1598" s="4" t="s">
        <v>229</v>
      </c>
      <c r="B1598" s="42">
        <f>IF(F951,(B951+C951*B$1567+D951*C$1567+E951*D$1567)/F951*0.1,0)</f>
        <v>0</v>
      </c>
      <c r="C1598" s="17"/>
    </row>
    <row r="1599" spans="1:3">
      <c r="A1599" s="4" t="s">
        <v>195</v>
      </c>
      <c r="B1599" s="42">
        <f>IF(F952,(B952+C952*B$1567+D952*C$1567+E952*D$1567)/F952*0.1,0)</f>
        <v>0</v>
      </c>
      <c r="C1599" s="17"/>
    </row>
    <row r="1600" spans="1:3">
      <c r="A1600" s="4" t="s">
        <v>196</v>
      </c>
      <c r="B1600" s="42">
        <f>IF(F953,(B953+C953*B$1567+D953*C$1567+E953*D$1567)/F953*0.1,0)</f>
        <v>0</v>
      </c>
      <c r="C1600" s="17"/>
    </row>
    <row r="1601" spans="1:3">
      <c r="A1601" s="4" t="s">
        <v>197</v>
      </c>
      <c r="B1601" s="42">
        <f>IF(F954,(B954+C954*B$1567+D954*C$1567+E954*D$1567)/F954*0.1,0)</f>
        <v>0</v>
      </c>
      <c r="C1601" s="17"/>
    </row>
    <row r="1602" spans="1:3">
      <c r="A1602" s="4" t="s">
        <v>198</v>
      </c>
      <c r="B1602" s="42">
        <f>IF(F955,(B955+C955*B$1567+D955*C$1567+E955*D$1567)/F955*0.1,0)</f>
        <v>0</v>
      </c>
      <c r="C1602" s="17"/>
    </row>
    <row r="1603" spans="1:3">
      <c r="A1603" s="4" t="s">
        <v>199</v>
      </c>
      <c r="B1603" s="42">
        <f>IF(F956,(B956+C956*B$1567+D956*C$1567+E956*D$1567)/F956*0.1,0)</f>
        <v>0</v>
      </c>
      <c r="C1603" s="17"/>
    </row>
    <row r="1604" spans="1:3">
      <c r="A1604" s="4" t="s">
        <v>200</v>
      </c>
      <c r="B1604" s="42">
        <f>IF(F957,(B957+C957*B$1567+D957*C$1567+E957*D$1567)/F957*0.1,0)</f>
        <v>0</v>
      </c>
      <c r="C1604" s="17"/>
    </row>
    <row r="1605" spans="1:3">
      <c r="A1605" s="4" t="s">
        <v>201</v>
      </c>
      <c r="B1605" s="42">
        <f>IF(F958,(B958+C958*B$1567+D958*C$1567+E958*D$1567)/F958*0.1,0)</f>
        <v>0</v>
      </c>
      <c r="C1605" s="17"/>
    </row>
    <row r="1606" spans="1:3">
      <c r="A1606" s="4" t="s">
        <v>202</v>
      </c>
      <c r="B1606" s="42">
        <f>IF(F959,(B959+C959*B$1567+D959*C$1567+E959*D$1567)/F959*0.1,0)</f>
        <v>0</v>
      </c>
      <c r="C1606" s="17"/>
    </row>
    <row r="1607" spans="1:3">
      <c r="A1607" s="4" t="s">
        <v>203</v>
      </c>
      <c r="B1607" s="42">
        <f>IF(F960,(B960+C960*B$1567+D960*C$1567+E960*D$1567)/F960*0.1,0)</f>
        <v>0</v>
      </c>
      <c r="C1607" s="17"/>
    </row>
    <row r="1608" spans="1:3">
      <c r="A1608" s="4" t="s">
        <v>204</v>
      </c>
      <c r="B1608" s="42">
        <f>IF(F961,(B961+C961*B$1567+D961*C$1567+E961*D$1567)/F961*0.1,0)</f>
        <v>0</v>
      </c>
      <c r="C1608" s="17"/>
    </row>
    <row r="1609" spans="1:3">
      <c r="A1609" s="4" t="s">
        <v>212</v>
      </c>
      <c r="B1609" s="42">
        <f>IF(F962,(B962+C962*B$1567+D962*C$1567+E962*D$1567)/F962*0.1,0)</f>
        <v>0</v>
      </c>
      <c r="C1609" s="17"/>
    </row>
    <row r="1610" spans="1:3">
      <c r="A1610" s="4" t="s">
        <v>213</v>
      </c>
      <c r="B1610" s="42">
        <f>IF(F963,(B963+C963*B$1567+D963*C$1567+E963*D$1567)/F963*0.1,0)</f>
        <v>0</v>
      </c>
      <c r="C1610" s="17"/>
    </row>
    <row r="1611" spans="1:3">
      <c r="A1611" s="4" t="s">
        <v>214</v>
      </c>
      <c r="B1611" s="42">
        <f>IF(F964,(B964+C964*B$1567+D964*C$1567+E964*D$1567)/F964*0.1,0)</f>
        <v>0</v>
      </c>
      <c r="C1611" s="17"/>
    </row>
    <row r="1612" spans="1:3">
      <c r="A1612" s="4" t="s">
        <v>215</v>
      </c>
      <c r="B1612" s="42">
        <f>IF(F965,(B965+C965*B$1567+D965*C$1567+E965*D$1567)/F965*0.1,0)</f>
        <v>0</v>
      </c>
      <c r="C1612" s="17"/>
    </row>
    <row r="1614" spans="1:3" ht="21" customHeight="1">
      <c r="A1614" s="1" t="s">
        <v>2089</v>
      </c>
    </row>
    <row r="1615" spans="1:3">
      <c r="A1615" s="3" t="s">
        <v>546</v>
      </c>
    </row>
    <row r="1616" spans="1:3">
      <c r="A1616" s="31" t="s">
        <v>2090</v>
      </c>
    </row>
    <row r="1617" spans="1:3">
      <c r="A1617" s="31" t="s">
        <v>2010</v>
      </c>
    </row>
    <row r="1618" spans="1:3">
      <c r="A1618" s="3" t="s">
        <v>2011</v>
      </c>
    </row>
    <row r="1620" spans="1:3">
      <c r="B1620" s="15" t="s">
        <v>2012</v>
      </c>
    </row>
    <row r="1621" spans="1:3">
      <c r="A1621" s="28" t="s">
        <v>185</v>
      </c>
      <c r="C1621" s="17"/>
    </row>
    <row r="1622" spans="1:3">
      <c r="A1622" s="4" t="s">
        <v>185</v>
      </c>
      <c r="B1622" s="40">
        <f>IF(B$1582,1-B696/B$1582,0)</f>
        <v>0</v>
      </c>
      <c r="C1622" s="17"/>
    </row>
    <row r="1623" spans="1:3">
      <c r="A1623" s="4" t="s">
        <v>242</v>
      </c>
      <c r="B1623" s="40">
        <f>IF(B$1582,1-B697/B$1582,0)</f>
        <v>0</v>
      </c>
      <c r="C1623" s="17"/>
    </row>
    <row r="1624" spans="1:3">
      <c r="A1624" s="4" t="s">
        <v>243</v>
      </c>
      <c r="B1624" s="40">
        <f>IF(B$1582,1-B698/B$1582,0)</f>
        <v>0</v>
      </c>
      <c r="C1624" s="17"/>
    </row>
    <row r="1625" spans="1:3">
      <c r="A1625" s="28" t="s">
        <v>1961</v>
      </c>
      <c r="C1625" s="17"/>
    </row>
    <row r="1626" spans="1:3">
      <c r="A1626" s="4" t="s">
        <v>186</v>
      </c>
      <c r="B1626" s="40">
        <f>IF(B$1583,1-B700/B$1583,0)</f>
        <v>0</v>
      </c>
      <c r="C1626" s="17"/>
    </row>
    <row r="1627" spans="1:3">
      <c r="A1627" s="4" t="s">
        <v>245</v>
      </c>
      <c r="B1627" s="40">
        <f>IF(B$1583,1-B701/B$1583,0)</f>
        <v>0</v>
      </c>
      <c r="C1627" s="17"/>
    </row>
    <row r="1628" spans="1:3">
      <c r="A1628" s="4" t="s">
        <v>246</v>
      </c>
      <c r="B1628" s="40">
        <f>IF(B$1583,1-B702/B$1583,0)</f>
        <v>0</v>
      </c>
      <c r="C1628" s="17"/>
    </row>
    <row r="1629" spans="1:3">
      <c r="A1629" s="4" t="s">
        <v>223</v>
      </c>
      <c r="B1629" s="40">
        <f>IF(B$1583,1-B703/B$1583,0)</f>
        <v>0</v>
      </c>
      <c r="C1629" s="17"/>
    </row>
    <row r="1630" spans="1:3">
      <c r="A1630" s="4" t="s">
        <v>248</v>
      </c>
      <c r="B1630" s="40">
        <f>IF(B$1583,1-B704/B$1583,0)</f>
        <v>0</v>
      </c>
      <c r="C1630" s="17"/>
    </row>
    <row r="1631" spans="1:3">
      <c r="A1631" s="4" t="s">
        <v>249</v>
      </c>
      <c r="B1631" s="40">
        <f>IF(B$1583,1-B705/B$1583,0)</f>
        <v>0</v>
      </c>
      <c r="C1631" s="17"/>
    </row>
    <row r="1632" spans="1:3">
      <c r="A1632" s="28" t="s">
        <v>187</v>
      </c>
      <c r="C1632" s="17"/>
    </row>
    <row r="1633" spans="1:3">
      <c r="A1633" s="4" t="s">
        <v>187</v>
      </c>
      <c r="B1633" s="40">
        <f>IF(B$1584,1-B707/B$1584,0)</f>
        <v>0</v>
      </c>
      <c r="C1633" s="17"/>
    </row>
    <row r="1634" spans="1:3">
      <c r="A1634" s="4" t="s">
        <v>251</v>
      </c>
      <c r="B1634" s="40">
        <f>IF(B$1584,1-B708/B$1584,0)</f>
        <v>0</v>
      </c>
      <c r="C1634" s="17"/>
    </row>
    <row r="1635" spans="1:3">
      <c r="A1635" s="4" t="s">
        <v>252</v>
      </c>
      <c r="B1635" s="40">
        <f>IF(B$1584,1-B709/B$1584,0)</f>
        <v>0</v>
      </c>
      <c r="C1635" s="17"/>
    </row>
    <row r="1636" spans="1:3">
      <c r="A1636" s="28" t="s">
        <v>1962</v>
      </c>
      <c r="C1636" s="17"/>
    </row>
    <row r="1637" spans="1:3">
      <c r="A1637" s="4" t="s">
        <v>188</v>
      </c>
      <c r="B1637" s="40">
        <f>IF(B$1585,1-B711/B$1585,0)</f>
        <v>0</v>
      </c>
      <c r="C1637" s="17"/>
    </row>
    <row r="1638" spans="1:3">
      <c r="A1638" s="4" t="s">
        <v>254</v>
      </c>
      <c r="B1638" s="40">
        <f>IF(B$1585,1-B712/B$1585,0)</f>
        <v>0</v>
      </c>
      <c r="C1638" s="17"/>
    </row>
    <row r="1639" spans="1:3">
      <c r="A1639" s="4" t="s">
        <v>255</v>
      </c>
      <c r="B1639" s="40">
        <f>IF(B$1585,1-B713/B$1585,0)</f>
        <v>0</v>
      </c>
      <c r="C1639" s="17"/>
    </row>
    <row r="1640" spans="1:3">
      <c r="A1640" s="4" t="s">
        <v>224</v>
      </c>
      <c r="B1640" s="40">
        <f>IF(B$1585,1-B714/B$1585,0)</f>
        <v>0</v>
      </c>
      <c r="C1640" s="17"/>
    </row>
    <row r="1641" spans="1:3">
      <c r="A1641" s="4" t="s">
        <v>257</v>
      </c>
      <c r="B1641" s="40">
        <f>IF(B$1585,1-B715/B$1585,0)</f>
        <v>0</v>
      </c>
      <c r="C1641" s="17"/>
    </row>
    <row r="1642" spans="1:3">
      <c r="A1642" s="4" t="s">
        <v>258</v>
      </c>
      <c r="B1642" s="40">
        <f>IF(B$1585,1-B716/B$1585,0)</f>
        <v>0</v>
      </c>
      <c r="C1642" s="17"/>
    </row>
    <row r="1643" spans="1:3">
      <c r="A1643" s="28" t="s">
        <v>189</v>
      </c>
      <c r="C1643" s="17"/>
    </row>
    <row r="1644" spans="1:3">
      <c r="A1644" s="4" t="s">
        <v>189</v>
      </c>
      <c r="B1644" s="40">
        <f>IF(B$1586,1-B718/B$1586,0)</f>
        <v>0</v>
      </c>
      <c r="C1644" s="17"/>
    </row>
    <row r="1645" spans="1:3">
      <c r="A1645" s="4" t="s">
        <v>260</v>
      </c>
      <c r="B1645" s="40">
        <f>IF(B$1586,1-B719/B$1586,0)</f>
        <v>0</v>
      </c>
      <c r="C1645" s="17"/>
    </row>
    <row r="1646" spans="1:3">
      <c r="A1646" s="4" t="s">
        <v>261</v>
      </c>
      <c r="B1646" s="40">
        <f>IF(B$1586,1-B720/B$1586,0)</f>
        <v>0</v>
      </c>
      <c r="C1646" s="17"/>
    </row>
    <row r="1647" spans="1:3">
      <c r="A1647" s="28" t="s">
        <v>190</v>
      </c>
      <c r="C1647" s="17"/>
    </row>
    <row r="1648" spans="1:3">
      <c r="A1648" s="4" t="s">
        <v>190</v>
      </c>
      <c r="B1648" s="40">
        <f>IF(B$1587,1-B722/B$1587,0)</f>
        <v>0</v>
      </c>
      <c r="C1648" s="17"/>
    </row>
    <row r="1649" spans="1:3">
      <c r="A1649" s="28" t="s">
        <v>210</v>
      </c>
      <c r="C1649" s="17"/>
    </row>
    <row r="1650" spans="1:3">
      <c r="A1650" s="4" t="s">
        <v>210</v>
      </c>
      <c r="B1650" s="40">
        <f>IF(B$1588,1-B724/B$1588,0)</f>
        <v>0</v>
      </c>
      <c r="C1650" s="17"/>
    </row>
    <row r="1651" spans="1:3">
      <c r="A1651" s="28" t="s">
        <v>191</v>
      </c>
      <c r="C1651" s="17"/>
    </row>
    <row r="1652" spans="1:3">
      <c r="A1652" s="4" t="s">
        <v>191</v>
      </c>
      <c r="B1652" s="40">
        <f>IF(B$1589,1-B726/B$1589,0)</f>
        <v>0</v>
      </c>
      <c r="C1652" s="17"/>
    </row>
    <row r="1653" spans="1:3">
      <c r="A1653" s="4" t="s">
        <v>265</v>
      </c>
      <c r="B1653" s="40">
        <f>IF(B$1589,1-B727/B$1589,0)</f>
        <v>0</v>
      </c>
      <c r="C1653" s="17"/>
    </row>
    <row r="1654" spans="1:3">
      <c r="A1654" s="4" t="s">
        <v>266</v>
      </c>
      <c r="B1654" s="40">
        <f>IF(B$1589,1-B728/B$1589,0)</f>
        <v>0</v>
      </c>
      <c r="C1654" s="17"/>
    </row>
    <row r="1655" spans="1:3">
      <c r="A1655" s="28" t="s">
        <v>192</v>
      </c>
      <c r="C1655" s="17"/>
    </row>
    <row r="1656" spans="1:3">
      <c r="A1656" s="4" t="s">
        <v>192</v>
      </c>
      <c r="B1656" s="40">
        <f>IF(B$1590,1-B730/B$1590,0)</f>
        <v>0</v>
      </c>
      <c r="C1656" s="17"/>
    </row>
    <row r="1657" spans="1:3">
      <c r="A1657" s="4" t="s">
        <v>268</v>
      </c>
      <c r="B1657" s="40">
        <f>IF(B$1590,1-B731/B$1590,0)</f>
        <v>0</v>
      </c>
      <c r="C1657" s="17"/>
    </row>
    <row r="1658" spans="1:3">
      <c r="A1658" s="4" t="s">
        <v>269</v>
      </c>
      <c r="B1658" s="40">
        <f>IF(B$1590,1-B732/B$1590,0)</f>
        <v>0</v>
      </c>
      <c r="C1658" s="17"/>
    </row>
    <row r="1659" spans="1:3">
      <c r="A1659" s="28" t="s">
        <v>193</v>
      </c>
      <c r="C1659" s="17"/>
    </row>
    <row r="1660" spans="1:3">
      <c r="A1660" s="4" t="s">
        <v>193</v>
      </c>
      <c r="B1660" s="40">
        <f>IF(B$1591,1-B734/B$1591,0)</f>
        <v>0</v>
      </c>
      <c r="C1660" s="17"/>
    </row>
    <row r="1661" spans="1:3">
      <c r="A1661" s="4" t="s">
        <v>271</v>
      </c>
      <c r="B1661" s="40">
        <f>IF(B$1591,1-B735/B$1591,0)</f>
        <v>0</v>
      </c>
      <c r="C1661" s="17"/>
    </row>
    <row r="1662" spans="1:3">
      <c r="A1662" s="4" t="s">
        <v>272</v>
      </c>
      <c r="B1662" s="40">
        <f>IF(B$1591,1-B736/B$1591,0)</f>
        <v>0</v>
      </c>
      <c r="C1662" s="17"/>
    </row>
    <row r="1663" spans="1:3">
      <c r="A1663" s="28" t="s">
        <v>194</v>
      </c>
      <c r="C1663" s="17"/>
    </row>
    <row r="1664" spans="1:3">
      <c r="A1664" s="4" t="s">
        <v>194</v>
      </c>
      <c r="B1664" s="40">
        <f>IF(B$1592,1-B738/B$1592,0)</f>
        <v>0</v>
      </c>
      <c r="C1664" s="17"/>
    </row>
    <row r="1665" spans="1:3">
      <c r="A1665" s="4" t="s">
        <v>274</v>
      </c>
      <c r="B1665" s="40">
        <f>IF(B$1592,1-B739/B$1592,0)</f>
        <v>0</v>
      </c>
      <c r="C1665" s="17"/>
    </row>
    <row r="1666" spans="1:3">
      <c r="A1666" s="28" t="s">
        <v>211</v>
      </c>
      <c r="C1666" s="17"/>
    </row>
    <row r="1667" spans="1:3">
      <c r="A1667" s="4" t="s">
        <v>211</v>
      </c>
      <c r="B1667" s="40">
        <f>IF(B$1593,1-B741/B$1593,0)</f>
        <v>0</v>
      </c>
      <c r="C1667" s="17"/>
    </row>
    <row r="1668" spans="1:3">
      <c r="A1668" s="4" t="s">
        <v>276</v>
      </c>
      <c r="B1668" s="40">
        <f>IF(B$1593,1-B742/B$1593,0)</f>
        <v>0</v>
      </c>
      <c r="C1668" s="17"/>
    </row>
    <row r="1669" spans="1:3">
      <c r="A1669" s="28" t="s">
        <v>225</v>
      </c>
      <c r="C1669" s="17"/>
    </row>
    <row r="1670" spans="1:3">
      <c r="A1670" s="4" t="s">
        <v>225</v>
      </c>
      <c r="B1670" s="40">
        <f>IF(B$1594,1-B744/B$1594,0)</f>
        <v>0</v>
      </c>
      <c r="C1670" s="17"/>
    </row>
    <row r="1671" spans="1:3">
      <c r="A1671" s="4" t="s">
        <v>278</v>
      </c>
      <c r="B1671" s="40">
        <f>IF(B$1594,1-B745/B$1594,0)</f>
        <v>0</v>
      </c>
      <c r="C1671" s="17"/>
    </row>
    <row r="1672" spans="1:3">
      <c r="A1672" s="4" t="s">
        <v>279</v>
      </c>
      <c r="B1672" s="40">
        <f>IF(B$1594,1-B746/B$1594,0)</f>
        <v>0</v>
      </c>
      <c r="C1672" s="17"/>
    </row>
    <row r="1673" spans="1:3">
      <c r="A1673" s="28" t="s">
        <v>226</v>
      </c>
      <c r="C1673" s="17"/>
    </row>
    <row r="1674" spans="1:3">
      <c r="A1674" s="4" t="s">
        <v>226</v>
      </c>
      <c r="B1674" s="40">
        <f>IF(B$1595,1-B748/B$1595,0)</f>
        <v>0</v>
      </c>
      <c r="C1674" s="17"/>
    </row>
    <row r="1675" spans="1:3">
      <c r="A1675" s="4" t="s">
        <v>281</v>
      </c>
      <c r="B1675" s="40">
        <f>IF(B$1595,1-B749/B$1595,0)</f>
        <v>0</v>
      </c>
      <c r="C1675" s="17"/>
    </row>
    <row r="1676" spans="1:3">
      <c r="A1676" s="4" t="s">
        <v>282</v>
      </c>
      <c r="B1676" s="40">
        <f>IF(B$1595,1-B750/B$1595,0)</f>
        <v>0</v>
      </c>
      <c r="C1676" s="17"/>
    </row>
    <row r="1677" spans="1:3">
      <c r="A1677" s="28" t="s">
        <v>227</v>
      </c>
      <c r="C1677" s="17"/>
    </row>
    <row r="1678" spans="1:3">
      <c r="A1678" s="4" t="s">
        <v>227</v>
      </c>
      <c r="B1678" s="40">
        <f>IF(B$1596,1-B752/B$1596,0)</f>
        <v>0</v>
      </c>
      <c r="C1678" s="17"/>
    </row>
    <row r="1679" spans="1:3">
      <c r="A1679" s="4" t="s">
        <v>284</v>
      </c>
      <c r="B1679" s="40">
        <f>IF(B$1596,1-B753/B$1596,0)</f>
        <v>0</v>
      </c>
      <c r="C1679" s="17"/>
    </row>
    <row r="1680" spans="1:3">
      <c r="A1680" s="4" t="s">
        <v>285</v>
      </c>
      <c r="B1680" s="40">
        <f>IF(B$1596,1-B754/B$1596,0)</f>
        <v>0</v>
      </c>
      <c r="C1680" s="17"/>
    </row>
    <row r="1681" spans="1:3">
      <c r="A1681" s="28" t="s">
        <v>228</v>
      </c>
      <c r="C1681" s="17"/>
    </row>
    <row r="1682" spans="1:3">
      <c r="A1682" s="4" t="s">
        <v>228</v>
      </c>
      <c r="B1682" s="40">
        <f>IF(B$1597,1-B756/B$1597,0)</f>
        <v>0</v>
      </c>
      <c r="C1682" s="17"/>
    </row>
    <row r="1683" spans="1:3">
      <c r="A1683" s="4" t="s">
        <v>287</v>
      </c>
      <c r="B1683" s="40">
        <f>IF(B$1597,1-B757/B$1597,0)</f>
        <v>0</v>
      </c>
      <c r="C1683" s="17"/>
    </row>
    <row r="1684" spans="1:3">
      <c r="A1684" s="4" t="s">
        <v>288</v>
      </c>
      <c r="B1684" s="40">
        <f>IF(B$1597,1-B758/B$1597,0)</f>
        <v>0</v>
      </c>
      <c r="C1684" s="17"/>
    </row>
    <row r="1685" spans="1:3">
      <c r="A1685" s="28" t="s">
        <v>229</v>
      </c>
      <c r="C1685" s="17"/>
    </row>
    <row r="1686" spans="1:3">
      <c r="A1686" s="4" t="s">
        <v>229</v>
      </c>
      <c r="B1686" s="40">
        <f>IF(B$1598,1-B760/B$1598,0)</f>
        <v>0</v>
      </c>
      <c r="C1686" s="17"/>
    </row>
    <row r="1687" spans="1:3">
      <c r="A1687" s="4" t="s">
        <v>290</v>
      </c>
      <c r="B1687" s="40">
        <f>IF(B$1598,1-B761/B$1598,0)</f>
        <v>0</v>
      </c>
      <c r="C1687" s="17"/>
    </row>
    <row r="1688" spans="1:3">
      <c r="A1688" s="4" t="s">
        <v>291</v>
      </c>
      <c r="B1688" s="40">
        <f>IF(B$1598,1-B762/B$1598,0)</f>
        <v>0</v>
      </c>
      <c r="C1688" s="17"/>
    </row>
    <row r="1689" spans="1:3">
      <c r="A1689" s="28" t="s">
        <v>195</v>
      </c>
      <c r="C1689" s="17"/>
    </row>
    <row r="1690" spans="1:3">
      <c r="A1690" s="4" t="s">
        <v>195</v>
      </c>
      <c r="B1690" s="40">
        <f>IF(B$1599,1-B764/B$1599,0)</f>
        <v>0</v>
      </c>
      <c r="C1690" s="17"/>
    </row>
    <row r="1691" spans="1:3">
      <c r="A1691" s="4" t="s">
        <v>293</v>
      </c>
      <c r="B1691" s="40">
        <f>IF(B$1599,1-B765/B$1599,0)</f>
        <v>0</v>
      </c>
      <c r="C1691" s="17"/>
    </row>
    <row r="1692" spans="1:3">
      <c r="A1692" s="4" t="s">
        <v>294</v>
      </c>
      <c r="B1692" s="40">
        <f>IF(B$1599,1-B766/B$1599,0)</f>
        <v>0</v>
      </c>
      <c r="C1692" s="17"/>
    </row>
    <row r="1693" spans="1:3">
      <c r="A1693" s="28" t="s">
        <v>196</v>
      </c>
      <c r="C1693" s="17"/>
    </row>
    <row r="1694" spans="1:3">
      <c r="A1694" s="4" t="s">
        <v>196</v>
      </c>
      <c r="B1694" s="40">
        <f>IF(B$1600,1-B768/B$1600,0)</f>
        <v>0</v>
      </c>
      <c r="C1694" s="17"/>
    </row>
    <row r="1695" spans="1:3">
      <c r="A1695" s="4" t="s">
        <v>296</v>
      </c>
      <c r="B1695" s="40">
        <f>IF(B$1600,1-B769/B$1600,0)</f>
        <v>0</v>
      </c>
      <c r="C1695" s="17"/>
    </row>
    <row r="1696" spans="1:3">
      <c r="A1696" s="28" t="s">
        <v>197</v>
      </c>
      <c r="C1696" s="17"/>
    </row>
    <row r="1697" spans="1:3">
      <c r="A1697" s="4" t="s">
        <v>197</v>
      </c>
      <c r="B1697" s="40">
        <f>IF(B$1601,1-B771/B$1601,0)</f>
        <v>0</v>
      </c>
      <c r="C1697" s="17"/>
    </row>
    <row r="1698" spans="1:3">
      <c r="A1698" s="4" t="s">
        <v>298</v>
      </c>
      <c r="B1698" s="40">
        <f>IF(B$1601,1-B772/B$1601,0)</f>
        <v>0</v>
      </c>
      <c r="C1698" s="17"/>
    </row>
    <row r="1699" spans="1:3">
      <c r="A1699" s="4" t="s">
        <v>299</v>
      </c>
      <c r="B1699" s="40">
        <f>IF(B$1601,1-B773/B$1601,0)</f>
        <v>0</v>
      </c>
      <c r="C1699" s="17"/>
    </row>
    <row r="1700" spans="1:3">
      <c r="A1700" s="28" t="s">
        <v>198</v>
      </c>
      <c r="C1700" s="17"/>
    </row>
    <row r="1701" spans="1:3">
      <c r="A1701" s="4" t="s">
        <v>198</v>
      </c>
      <c r="B1701" s="40">
        <f>IF(B$1602,1-B775/B$1602,0)</f>
        <v>0</v>
      </c>
      <c r="C1701" s="17"/>
    </row>
    <row r="1702" spans="1:3">
      <c r="A1702" s="28" t="s">
        <v>199</v>
      </c>
      <c r="C1702" s="17"/>
    </row>
    <row r="1703" spans="1:3">
      <c r="A1703" s="4" t="s">
        <v>199</v>
      </c>
      <c r="B1703" s="40">
        <f>IF(B$1603,1-B777/B$1603,0)</f>
        <v>0</v>
      </c>
      <c r="C1703" s="17"/>
    </row>
    <row r="1704" spans="1:3">
      <c r="A1704" s="4" t="s">
        <v>302</v>
      </c>
      <c r="B1704" s="40">
        <f>IF(B$1603,1-B778/B$1603,0)</f>
        <v>0</v>
      </c>
      <c r="C1704" s="17"/>
    </row>
    <row r="1705" spans="1:3">
      <c r="A1705" s="4" t="s">
        <v>303</v>
      </c>
      <c r="B1705" s="40">
        <f>IF(B$1603,1-B779/B$1603,0)</f>
        <v>0</v>
      </c>
      <c r="C1705" s="17"/>
    </row>
    <row r="1706" spans="1:3">
      <c r="A1706" s="28" t="s">
        <v>200</v>
      </c>
      <c r="C1706" s="17"/>
    </row>
    <row r="1707" spans="1:3">
      <c r="A1707" s="4" t="s">
        <v>200</v>
      </c>
      <c r="B1707" s="40">
        <f>IF(B$1604,1-B781/B$1604,0)</f>
        <v>0</v>
      </c>
      <c r="C1707" s="17"/>
    </row>
    <row r="1708" spans="1:3">
      <c r="A1708" s="28" t="s">
        <v>201</v>
      </c>
      <c r="C1708" s="17"/>
    </row>
    <row r="1709" spans="1:3">
      <c r="A1709" s="4" t="s">
        <v>201</v>
      </c>
      <c r="B1709" s="40">
        <f>IF(B$1605,1-B783/B$1605,0)</f>
        <v>0</v>
      </c>
      <c r="C1709" s="17"/>
    </row>
    <row r="1710" spans="1:3">
      <c r="A1710" s="4" t="s">
        <v>306</v>
      </c>
      <c r="B1710" s="40">
        <f>IF(B$1605,1-B784/B$1605,0)</f>
        <v>0</v>
      </c>
      <c r="C1710" s="17"/>
    </row>
    <row r="1711" spans="1:3">
      <c r="A1711" s="28" t="s">
        <v>202</v>
      </c>
      <c r="C1711" s="17"/>
    </row>
    <row r="1712" spans="1:3">
      <c r="A1712" s="4" t="s">
        <v>202</v>
      </c>
      <c r="B1712" s="40">
        <f>IF(B$1606,1-B786/B$1606,0)</f>
        <v>0</v>
      </c>
      <c r="C1712" s="17"/>
    </row>
    <row r="1713" spans="1:3">
      <c r="A1713" s="28" t="s">
        <v>203</v>
      </c>
      <c r="C1713" s="17"/>
    </row>
    <row r="1714" spans="1:3">
      <c r="A1714" s="4" t="s">
        <v>203</v>
      </c>
      <c r="B1714" s="40">
        <f>IF(B$1607,1-B788/B$1607,0)</f>
        <v>0</v>
      </c>
      <c r="C1714" s="17"/>
    </row>
    <row r="1715" spans="1:3">
      <c r="A1715" s="4" t="s">
        <v>309</v>
      </c>
      <c r="B1715" s="40">
        <f>IF(B$1607,1-B789/B$1607,0)</f>
        <v>0</v>
      </c>
      <c r="C1715" s="17"/>
    </row>
    <row r="1716" spans="1:3">
      <c r="A1716" s="28" t="s">
        <v>204</v>
      </c>
      <c r="C1716" s="17"/>
    </row>
    <row r="1717" spans="1:3">
      <c r="A1717" s="4" t="s">
        <v>204</v>
      </c>
      <c r="B1717" s="40">
        <f>IF(B$1608,1-B791/B$1608,0)</f>
        <v>0</v>
      </c>
      <c r="C1717" s="17"/>
    </row>
    <row r="1718" spans="1:3">
      <c r="A1718" s="28" t="s">
        <v>212</v>
      </c>
      <c r="C1718" s="17"/>
    </row>
    <row r="1719" spans="1:3">
      <c r="A1719" s="4" t="s">
        <v>212</v>
      </c>
      <c r="B1719" s="40">
        <f>IF(B$1609,1-B793/B$1609,0)</f>
        <v>0</v>
      </c>
      <c r="C1719" s="17"/>
    </row>
    <row r="1720" spans="1:3">
      <c r="A1720" s="4" t="s">
        <v>312</v>
      </c>
      <c r="B1720" s="40">
        <f>IF(B$1609,1-B794/B$1609,0)</f>
        <v>0</v>
      </c>
      <c r="C1720" s="17"/>
    </row>
    <row r="1721" spans="1:3">
      <c r="A1721" s="28" t="s">
        <v>213</v>
      </c>
      <c r="C1721" s="17"/>
    </row>
    <row r="1722" spans="1:3">
      <c r="A1722" s="4" t="s">
        <v>213</v>
      </c>
      <c r="B1722" s="40">
        <f>IF(B$1610,1-B796/B$1610,0)</f>
        <v>0</v>
      </c>
      <c r="C1722" s="17"/>
    </row>
    <row r="1723" spans="1:3">
      <c r="A1723" s="28" t="s">
        <v>214</v>
      </c>
      <c r="C1723" s="17"/>
    </row>
    <row r="1724" spans="1:3">
      <c r="A1724" s="4" t="s">
        <v>214</v>
      </c>
      <c r="B1724" s="40">
        <f>IF(B$1611,1-B798/B$1611,0)</f>
        <v>0</v>
      </c>
      <c r="C1724" s="17"/>
    </row>
    <row r="1725" spans="1:3">
      <c r="A1725" s="4" t="s">
        <v>315</v>
      </c>
      <c r="B1725" s="40">
        <f>IF(B$1611,1-B799/B$1611,0)</f>
        <v>0</v>
      </c>
      <c r="C1725" s="17"/>
    </row>
    <row r="1726" spans="1:3">
      <c r="A1726" s="28" t="s">
        <v>215</v>
      </c>
      <c r="C1726" s="17"/>
    </row>
    <row r="1727" spans="1:3">
      <c r="A1727" s="4" t="s">
        <v>215</v>
      </c>
      <c r="B1727" s="40">
        <f>IF(B$1612,1-B801/B$1612,0)</f>
        <v>0</v>
      </c>
      <c r="C1727" s="17"/>
    </row>
    <row r="1729" spans="1:6" ht="21" customHeight="1">
      <c r="A1729" s="1" t="s">
        <v>2091</v>
      </c>
    </row>
    <row r="1730" spans="1:6">
      <c r="A1730" s="3" t="s">
        <v>546</v>
      </c>
    </row>
    <row r="1731" spans="1:6">
      <c r="A1731" s="31" t="s">
        <v>2092</v>
      </c>
    </row>
    <row r="1732" spans="1:6">
      <c r="A1732" s="31" t="s">
        <v>2015</v>
      </c>
    </row>
    <row r="1733" spans="1:6">
      <c r="A1733" s="31" t="s">
        <v>2016</v>
      </c>
    </row>
    <row r="1734" spans="1:6">
      <c r="A1734" s="31" t="s">
        <v>2017</v>
      </c>
    </row>
    <row r="1735" spans="1:6">
      <c r="A1735" s="31" t="s">
        <v>2018</v>
      </c>
    </row>
    <row r="1736" spans="1:6">
      <c r="A1736" s="33" t="s">
        <v>553</v>
      </c>
      <c r="B1736" s="33" t="s">
        <v>879</v>
      </c>
      <c r="C1736" s="33" t="s">
        <v>879</v>
      </c>
      <c r="D1736" s="33" t="s">
        <v>879</v>
      </c>
      <c r="E1736" s="33" t="s">
        <v>879</v>
      </c>
    </row>
    <row r="1737" spans="1:6">
      <c r="A1737" s="33" t="s">
        <v>556</v>
      </c>
      <c r="B1737" s="33" t="s">
        <v>880</v>
      </c>
      <c r="C1737" s="33" t="s">
        <v>2019</v>
      </c>
      <c r="D1737" s="33" t="s">
        <v>2020</v>
      </c>
      <c r="E1737" s="33" t="s">
        <v>2021</v>
      </c>
    </row>
    <row r="1739" spans="1:6">
      <c r="B1739" s="15" t="s">
        <v>1956</v>
      </c>
      <c r="C1739" s="15" t="s">
        <v>1957</v>
      </c>
      <c r="D1739" s="15" t="s">
        <v>1958</v>
      </c>
      <c r="E1739" s="15" t="s">
        <v>1959</v>
      </c>
    </row>
    <row r="1740" spans="1:6">
      <c r="A1740" s="4" t="s">
        <v>2022</v>
      </c>
      <c r="B1740" s="34">
        <f>SUMPRODUCT(B$1621:B$1727,$B$816:$B$922)</f>
        <v>0</v>
      </c>
      <c r="C1740" s="34">
        <f>SUMPRODUCT(B$1621:B$1727,$C$816:$C$922)</f>
        <v>0</v>
      </c>
      <c r="D1740" s="34">
        <f>SUMPRODUCT(B$1621:B$1727,$D$816:$D$922)</f>
        <v>0</v>
      </c>
      <c r="E1740" s="34">
        <f>SUMPRODUCT(B$1621:B$1727,$E$816:$E$922)</f>
        <v>0</v>
      </c>
      <c r="F1740" s="17"/>
    </row>
    <row r="1742" spans="1:6" ht="21" customHeight="1">
      <c r="A1742" s="1" t="s">
        <v>2093</v>
      </c>
    </row>
    <row r="1743" spans="1:6">
      <c r="A1743" s="3" t="s">
        <v>546</v>
      </c>
    </row>
    <row r="1744" spans="1:6">
      <c r="A1744" s="31" t="s">
        <v>2094</v>
      </c>
    </row>
    <row r="1745" spans="1:4">
      <c r="A1745" s="31" t="s">
        <v>2095</v>
      </c>
    </row>
    <row r="1746" spans="1:4">
      <c r="A1746" s="31" t="s">
        <v>2026</v>
      </c>
    </row>
    <row r="1747" spans="1:4">
      <c r="A1747" s="31" t="s">
        <v>2096</v>
      </c>
    </row>
    <row r="1748" spans="1:4">
      <c r="A1748" s="31" t="s">
        <v>2097</v>
      </c>
    </row>
    <row r="1749" spans="1:4">
      <c r="A1749" s="31" t="s">
        <v>2029</v>
      </c>
    </row>
    <row r="1750" spans="1:4">
      <c r="A1750" s="31" t="s">
        <v>2098</v>
      </c>
    </row>
    <row r="1751" spans="1:4">
      <c r="A1751" s="31" t="s">
        <v>2088</v>
      </c>
    </row>
    <row r="1752" spans="1:4">
      <c r="A1752" s="31" t="s">
        <v>2031</v>
      </c>
    </row>
    <row r="1753" spans="1:4">
      <c r="A1753" s="31" t="s">
        <v>2099</v>
      </c>
    </row>
    <row r="1754" spans="1:4">
      <c r="A1754" s="31" t="s">
        <v>2033</v>
      </c>
    </row>
    <row r="1755" spans="1:4">
      <c r="A1755" s="31" t="s">
        <v>2100</v>
      </c>
    </row>
    <row r="1756" spans="1:4">
      <c r="A1756" s="31" t="s">
        <v>2101</v>
      </c>
    </row>
    <row r="1757" spans="1:4">
      <c r="A1757" s="33" t="s">
        <v>553</v>
      </c>
      <c r="B1757" s="33" t="s">
        <v>570</v>
      </c>
      <c r="C1757" s="33" t="s">
        <v>570</v>
      </c>
      <c r="D1757" s="33" t="s">
        <v>570</v>
      </c>
    </row>
    <row r="1758" spans="1:4">
      <c r="A1758" s="33" t="s">
        <v>556</v>
      </c>
      <c r="B1758" s="33" t="s">
        <v>2036</v>
      </c>
      <c r="C1758" s="33" t="s">
        <v>2037</v>
      </c>
      <c r="D1758" s="33" t="s">
        <v>2038</v>
      </c>
    </row>
    <row r="1760" spans="1:4">
      <c r="B1760" s="15" t="s">
        <v>2039</v>
      </c>
      <c r="C1760" s="15" t="s">
        <v>2040</v>
      </c>
      <c r="D1760" s="15" t="s">
        <v>2041</v>
      </c>
    </row>
    <row r="1761" spans="1:5">
      <c r="A1761" s="4" t="s">
        <v>2102</v>
      </c>
      <c r="B1761" s="46">
        <f>C1740*B1567-C291</f>
        <v>0</v>
      </c>
      <c r="C1761" s="46">
        <f>D1740*C1567-D291</f>
        <v>0</v>
      </c>
      <c r="D1761" s="46">
        <f>E1740*D1567-E291+B1740-B291+B1761+C1761</f>
        <v>0</v>
      </c>
      <c r="E1761" s="17"/>
    </row>
    <row r="1763" spans="1:5" ht="21" customHeight="1">
      <c r="A1763" s="1" t="s">
        <v>2103</v>
      </c>
    </row>
    <row r="1764" spans="1:5">
      <c r="A1764" s="3" t="s">
        <v>546</v>
      </c>
    </row>
    <row r="1765" spans="1:5">
      <c r="A1765" s="31" t="s">
        <v>2104</v>
      </c>
    </row>
    <row r="1766" spans="1:5">
      <c r="A1766" s="31" t="s">
        <v>2105</v>
      </c>
    </row>
    <row r="1767" spans="1:5">
      <c r="A1767" s="31" t="s">
        <v>2106</v>
      </c>
    </row>
    <row r="1768" spans="1:5">
      <c r="A1768" s="31" t="s">
        <v>2046</v>
      </c>
    </row>
    <row r="1769" spans="1:5">
      <c r="A1769" s="31" t="s">
        <v>2107</v>
      </c>
    </row>
    <row r="1770" spans="1:5">
      <c r="A1770" s="31" t="s">
        <v>2108</v>
      </c>
    </row>
    <row r="1771" spans="1:5">
      <c r="A1771" s="31" t="s">
        <v>2109</v>
      </c>
    </row>
    <row r="1772" spans="1:5">
      <c r="A1772" s="31" t="s">
        <v>2110</v>
      </c>
    </row>
    <row r="1773" spans="1:5">
      <c r="A1773" s="31" t="s">
        <v>2111</v>
      </c>
    </row>
    <row r="1774" spans="1:5">
      <c r="A1774" s="31" t="s">
        <v>2112</v>
      </c>
    </row>
    <row r="1775" spans="1:5">
      <c r="A1775" s="31" t="s">
        <v>2113</v>
      </c>
    </row>
    <row r="1776" spans="1:5">
      <c r="A1776" s="31" t="s">
        <v>2114</v>
      </c>
    </row>
    <row r="1777" spans="1:5">
      <c r="A1777" s="31" t="s">
        <v>2115</v>
      </c>
    </row>
    <row r="1778" spans="1:5">
      <c r="A1778" s="31" t="s">
        <v>2116</v>
      </c>
    </row>
    <row r="1779" spans="1:5">
      <c r="A1779" s="31" t="s">
        <v>2117</v>
      </c>
    </row>
    <row r="1780" spans="1:5">
      <c r="A1780" s="31" t="s">
        <v>2118</v>
      </c>
    </row>
    <row r="1781" spans="1:5">
      <c r="A1781" s="31" t="s">
        <v>2119</v>
      </c>
    </row>
    <row r="1782" spans="1:5">
      <c r="A1782" s="31" t="s">
        <v>2120</v>
      </c>
    </row>
    <row r="1783" spans="1:5">
      <c r="A1783" s="31" t="s">
        <v>2121</v>
      </c>
    </row>
    <row r="1784" spans="1:5">
      <c r="A1784" s="31" t="s">
        <v>2122</v>
      </c>
    </row>
    <row r="1785" spans="1:5">
      <c r="A1785" s="31" t="s">
        <v>2123</v>
      </c>
    </row>
    <row r="1786" spans="1:5">
      <c r="A1786" s="31" t="s">
        <v>2124</v>
      </c>
    </row>
    <row r="1787" spans="1:5">
      <c r="A1787" s="31" t="s">
        <v>2125</v>
      </c>
    </row>
    <row r="1788" spans="1:5">
      <c r="A1788" s="31" t="s">
        <v>2126</v>
      </c>
    </row>
    <row r="1789" spans="1:5">
      <c r="A1789" s="3" t="s">
        <v>2127</v>
      </c>
    </row>
    <row r="1791" spans="1:5">
      <c r="B1791" s="15" t="s">
        <v>2128</v>
      </c>
      <c r="C1791" s="15" t="s">
        <v>2129</v>
      </c>
      <c r="D1791" s="15" t="s">
        <v>2130</v>
      </c>
    </row>
    <row r="1792" spans="1:5">
      <c r="A1792" s="4" t="s">
        <v>2128</v>
      </c>
      <c r="B1792" s="42">
        <f>1e-6*(B1363-B1164)/(B1169-B970)</f>
        <v>0</v>
      </c>
      <c r="C1792" s="42">
        <f>1e-6*(C1363-C1164)/(B1169-B970)</f>
        <v>0</v>
      </c>
      <c r="D1792" s="42">
        <f>1e-6*(D1363-D1164)/(B1169-B970)</f>
        <v>0</v>
      </c>
      <c r="E1792" s="17"/>
    </row>
    <row r="1793" spans="1:5">
      <c r="A1793" s="4" t="s">
        <v>2129</v>
      </c>
      <c r="B1793" s="42">
        <f>1e-6*(B1562-B1363)/(C1368-C1169)</f>
        <v>0</v>
      </c>
      <c r="C1793" s="42">
        <f>1e-6*(C1562-C1363)/(C1368-C1169)</f>
        <v>0</v>
      </c>
      <c r="D1793" s="42">
        <f>1e-6*(D1562-D1363)/(C1368-C1169)</f>
        <v>0</v>
      </c>
      <c r="E1793" s="17"/>
    </row>
    <row r="1794" spans="1:5">
      <c r="A1794" s="4" t="s">
        <v>2130</v>
      </c>
      <c r="B1794" s="42">
        <f>1e-6*(B1761-B1562)/(D1567-D1368)</f>
        <v>0</v>
      </c>
      <c r="C1794" s="42">
        <f>1e-6*(C1761-C1562)/(D1567-D1368)</f>
        <v>0</v>
      </c>
      <c r="D1794" s="42">
        <f>1e-6*(D1761-D1562)/(D1567-D1368)</f>
        <v>0</v>
      </c>
      <c r="E1794" s="17"/>
    </row>
    <row r="1796" spans="1:5" ht="21" customHeight="1">
      <c r="A1796" s="1" t="s">
        <v>2131</v>
      </c>
    </row>
    <row r="1797" spans="1:5">
      <c r="A1797" s="3" t="s">
        <v>546</v>
      </c>
    </row>
    <row r="1798" spans="1:5">
      <c r="A1798" s="31" t="s">
        <v>2132</v>
      </c>
    </row>
    <row r="1799" spans="1:5">
      <c r="A1799" s="3" t="s">
        <v>2127</v>
      </c>
    </row>
    <row r="1801" spans="1:5">
      <c r="B1801" s="15" t="s">
        <v>2128</v>
      </c>
      <c r="C1801" s="15" t="s">
        <v>2129</v>
      </c>
      <c r="D1801" s="15" t="s">
        <v>2130</v>
      </c>
    </row>
    <row r="1802" spans="1:5">
      <c r="A1802" s="4" t="s">
        <v>2128</v>
      </c>
      <c r="B1802" s="42">
        <f>C1793*D1794-D1793*C1794</f>
        <v>0</v>
      </c>
      <c r="C1802" s="42">
        <f>D1793*B1794-B1793*D1794</f>
        <v>0</v>
      </c>
      <c r="D1802" s="42">
        <f>B1793*C1794-C1793*B1794</f>
        <v>0</v>
      </c>
      <c r="E1802" s="17"/>
    </row>
    <row r="1803" spans="1:5">
      <c r="A1803" s="4" t="s">
        <v>2129</v>
      </c>
      <c r="B1803" s="42">
        <f>D1792*C1794-C1792*D1794</f>
        <v>0</v>
      </c>
      <c r="C1803" s="42">
        <f>B1792*D1794-D1792*B1794</f>
        <v>0</v>
      </c>
      <c r="D1803" s="42">
        <f>C1792*B1794-B1792*C1794</f>
        <v>0</v>
      </c>
      <c r="E1803" s="17"/>
    </row>
    <row r="1804" spans="1:5">
      <c r="A1804" s="4" t="s">
        <v>2130</v>
      </c>
      <c r="B1804" s="42">
        <f>C1792*D1793-D1792*C1793</f>
        <v>0</v>
      </c>
      <c r="C1804" s="42">
        <f>D1792*B1793-B1792*D1793</f>
        <v>0</v>
      </c>
      <c r="D1804" s="42">
        <f>B1792*C1793-C1792*B1793</f>
        <v>0</v>
      </c>
      <c r="E1804" s="17"/>
    </row>
    <row r="1806" spans="1:5" ht="21" customHeight="1">
      <c r="A1806" s="1" t="s">
        <v>2133</v>
      </c>
    </row>
    <row r="1807" spans="1:5">
      <c r="A1807" s="3" t="s">
        <v>2134</v>
      </c>
    </row>
    <row r="1809" spans="1:4">
      <c r="B1809" s="15" t="s">
        <v>2135</v>
      </c>
    </row>
    <row r="1810" spans="1:4">
      <c r="A1810" s="4" t="s">
        <v>2135</v>
      </c>
      <c r="B1810" s="42">
        <f>SUMPRODUCT(B1792:D1792,B1802:D1802)</f>
        <v>0</v>
      </c>
      <c r="C1810" s="17"/>
    </row>
    <row r="1812" spans="1:4" ht="21" customHeight="1">
      <c r="A1812" s="1" t="s">
        <v>2136</v>
      </c>
    </row>
    <row r="1813" spans="1:4">
      <c r="A1813" s="3" t="s">
        <v>546</v>
      </c>
    </row>
    <row r="1814" spans="1:4">
      <c r="A1814" s="31" t="s">
        <v>2137</v>
      </c>
    </row>
    <row r="1815" spans="1:4">
      <c r="A1815" s="31" t="s">
        <v>2105</v>
      </c>
    </row>
    <row r="1816" spans="1:4">
      <c r="A1816" s="31" t="s">
        <v>2138</v>
      </c>
    </row>
    <row r="1817" spans="1:4">
      <c r="A1817" s="31" t="s">
        <v>2139</v>
      </c>
    </row>
    <row r="1818" spans="1:4">
      <c r="A1818" s="31" t="s">
        <v>2140</v>
      </c>
    </row>
    <row r="1819" spans="1:4">
      <c r="A1819" s="31" t="s">
        <v>2141</v>
      </c>
    </row>
    <row r="1820" spans="1:4">
      <c r="A1820" s="31" t="s">
        <v>2142</v>
      </c>
    </row>
    <row r="1821" spans="1:4">
      <c r="A1821" s="31" t="s">
        <v>2088</v>
      </c>
    </row>
    <row r="1822" spans="1:4">
      <c r="A1822" s="33" t="s">
        <v>553</v>
      </c>
      <c r="B1822" s="33" t="s">
        <v>781</v>
      </c>
      <c r="C1822" s="33" t="s">
        <v>781</v>
      </c>
      <c r="D1822" s="33" t="s">
        <v>781</v>
      </c>
    </row>
    <row r="1823" spans="1:4">
      <c r="A1823" s="33" t="s">
        <v>556</v>
      </c>
      <c r="B1823" s="33" t="s">
        <v>2143</v>
      </c>
      <c r="C1823" s="33" t="s">
        <v>2144</v>
      </c>
      <c r="D1823" s="33" t="s">
        <v>2145</v>
      </c>
    </row>
    <row r="1825" spans="1:5">
      <c r="B1825" s="15" t="s">
        <v>2146</v>
      </c>
      <c r="C1825" s="15" t="s">
        <v>2147</v>
      </c>
      <c r="D1825" s="15" t="s">
        <v>2148</v>
      </c>
    </row>
    <row r="1826" spans="1:5">
      <c r="A1826" s="4" t="s">
        <v>2149</v>
      </c>
      <c r="B1826" s="42">
        <f>B1567-1e-6*(B1761*B1802+C1761*C1802+D1761*D1802)/B1810</f>
        <v>0</v>
      </c>
      <c r="C1826" s="42">
        <f>C1567-1e-6*(B1761*B1803+C1761*C1803+D1761*D1803)/B1810</f>
        <v>0</v>
      </c>
      <c r="D1826" s="42">
        <f>D1567-1e-6*(B1761*B1804+C1761*C1804+D1761*D1804)/B1810</f>
        <v>0</v>
      </c>
      <c r="E1826" s="17"/>
    </row>
    <row r="1828" spans="1:5" ht="21" customHeight="1">
      <c r="A1828" s="1" t="s">
        <v>2150</v>
      </c>
    </row>
    <row r="1829" spans="1:5">
      <c r="A1829" s="3" t="s">
        <v>546</v>
      </c>
    </row>
    <row r="1830" spans="1:5">
      <c r="A1830" s="31" t="s">
        <v>2151</v>
      </c>
    </row>
    <row r="1831" spans="1:5">
      <c r="A1831" s="31" t="s">
        <v>2152</v>
      </c>
    </row>
    <row r="1832" spans="1:5">
      <c r="A1832" s="31" t="s">
        <v>2153</v>
      </c>
    </row>
    <row r="1833" spans="1:5">
      <c r="A1833" s="33" t="s">
        <v>553</v>
      </c>
      <c r="B1833" s="33" t="s">
        <v>554</v>
      </c>
      <c r="C1833" s="33" t="s">
        <v>554</v>
      </c>
      <c r="D1833" s="33" t="s">
        <v>554</v>
      </c>
    </row>
    <row r="1834" spans="1:5">
      <c r="A1834" s="33" t="s">
        <v>556</v>
      </c>
      <c r="B1834" s="33" t="s">
        <v>557</v>
      </c>
      <c r="C1834" s="33" t="s">
        <v>933</v>
      </c>
      <c r="D1834" s="33" t="s">
        <v>1978</v>
      </c>
    </row>
    <row r="1836" spans="1:5">
      <c r="B1836" s="15" t="s">
        <v>2146</v>
      </c>
      <c r="C1836" s="15" t="s">
        <v>1994</v>
      </c>
      <c r="D1836" s="15" t="s">
        <v>1995</v>
      </c>
    </row>
    <row r="1837" spans="1:5">
      <c r="A1837" s="4" t="s">
        <v>2154</v>
      </c>
      <c r="B1837" s="43">
        <f>B1826</f>
        <v>0</v>
      </c>
      <c r="C1837" s="27">
        <f>C1567</f>
        <v>0</v>
      </c>
      <c r="D1837" s="27">
        <f>D1567</f>
        <v>0</v>
      </c>
      <c r="E1837" s="17"/>
    </row>
    <row r="1839" spans="1:5" ht="21" customHeight="1">
      <c r="A1839" s="1" t="s">
        <v>2155</v>
      </c>
    </row>
    <row r="1840" spans="1:5">
      <c r="A1840" s="3" t="s">
        <v>546</v>
      </c>
    </row>
    <row r="1841" spans="1:3">
      <c r="A1841" s="31" t="s">
        <v>1998</v>
      </c>
    </row>
    <row r="1842" spans="1:3">
      <c r="A1842" s="31" t="s">
        <v>1999</v>
      </c>
    </row>
    <row r="1843" spans="1:3">
      <c r="A1843" s="31" t="s">
        <v>2000</v>
      </c>
    </row>
    <row r="1844" spans="1:3">
      <c r="A1844" s="31" t="s">
        <v>2156</v>
      </c>
    </row>
    <row r="1845" spans="1:3">
      <c r="A1845" s="31" t="s">
        <v>2002</v>
      </c>
    </row>
    <row r="1846" spans="1:3">
      <c r="A1846" s="31" t="s">
        <v>2157</v>
      </c>
    </row>
    <row r="1847" spans="1:3">
      <c r="A1847" s="31" t="s">
        <v>2004</v>
      </c>
    </row>
    <row r="1848" spans="1:3">
      <c r="A1848" s="31" t="s">
        <v>2158</v>
      </c>
    </row>
    <row r="1849" spans="1:3">
      <c r="A1849" s="3" t="s">
        <v>2006</v>
      </c>
    </row>
    <row r="1851" spans="1:3">
      <c r="B1851" s="15" t="s">
        <v>2007</v>
      </c>
    </row>
    <row r="1852" spans="1:3">
      <c r="A1852" s="4" t="s">
        <v>185</v>
      </c>
      <c r="B1852" s="42">
        <f>IF(F935,(B935+C935*B$1837+D935*C$1837+E935*D$1837)/F935*0.1,0)</f>
        <v>0</v>
      </c>
      <c r="C1852" s="17"/>
    </row>
    <row r="1853" spans="1:3">
      <c r="A1853" s="4" t="s">
        <v>1961</v>
      </c>
      <c r="B1853" s="42">
        <f>IF(F936,(B936+C936*B$1837+D936*C$1837+E936*D$1837)/F936*0.1,0)</f>
        <v>0</v>
      </c>
      <c r="C1853" s="17"/>
    </row>
    <row r="1854" spans="1:3">
      <c r="A1854" s="4" t="s">
        <v>187</v>
      </c>
      <c r="B1854" s="42">
        <f>IF(F937,(B937+C937*B$1837+D937*C$1837+E937*D$1837)/F937*0.1,0)</f>
        <v>0</v>
      </c>
      <c r="C1854" s="17"/>
    </row>
    <row r="1855" spans="1:3">
      <c r="A1855" s="4" t="s">
        <v>1962</v>
      </c>
      <c r="B1855" s="42">
        <f>IF(F938,(B938+C938*B$1837+D938*C$1837+E938*D$1837)/F938*0.1,0)</f>
        <v>0</v>
      </c>
      <c r="C1855" s="17"/>
    </row>
    <row r="1856" spans="1:3">
      <c r="A1856" s="4" t="s">
        <v>189</v>
      </c>
      <c r="B1856" s="42">
        <f>IF(F939,(B939+C939*B$1837+D939*C$1837+E939*D$1837)/F939*0.1,0)</f>
        <v>0</v>
      </c>
      <c r="C1856" s="17"/>
    </row>
    <row r="1857" spans="1:3">
      <c r="A1857" s="4" t="s">
        <v>190</v>
      </c>
      <c r="B1857" s="42">
        <f>IF(F940,(B940+C940*B$1837+D940*C$1837+E940*D$1837)/F940*0.1,0)</f>
        <v>0</v>
      </c>
      <c r="C1857" s="17"/>
    </row>
    <row r="1858" spans="1:3">
      <c r="A1858" s="4" t="s">
        <v>210</v>
      </c>
      <c r="B1858" s="42">
        <f>IF(F941,(B941+C941*B$1837+D941*C$1837+E941*D$1837)/F941*0.1,0)</f>
        <v>0</v>
      </c>
      <c r="C1858" s="17"/>
    </row>
    <row r="1859" spans="1:3">
      <c r="A1859" s="4" t="s">
        <v>191</v>
      </c>
      <c r="B1859" s="42">
        <f>IF(F942,(B942+C942*B$1837+D942*C$1837+E942*D$1837)/F942*0.1,0)</f>
        <v>0</v>
      </c>
      <c r="C1859" s="17"/>
    </row>
    <row r="1860" spans="1:3">
      <c r="A1860" s="4" t="s">
        <v>192</v>
      </c>
      <c r="B1860" s="42">
        <f>IF(F943,(B943+C943*B$1837+D943*C$1837+E943*D$1837)/F943*0.1,0)</f>
        <v>0</v>
      </c>
      <c r="C1860" s="17"/>
    </row>
    <row r="1861" spans="1:3">
      <c r="A1861" s="4" t="s">
        <v>193</v>
      </c>
      <c r="B1861" s="42">
        <f>IF(F944,(B944+C944*B$1837+D944*C$1837+E944*D$1837)/F944*0.1,0)</f>
        <v>0</v>
      </c>
      <c r="C1861" s="17"/>
    </row>
    <row r="1862" spans="1:3">
      <c r="A1862" s="4" t="s">
        <v>194</v>
      </c>
      <c r="B1862" s="42">
        <f>IF(F945,(B945+C945*B$1837+D945*C$1837+E945*D$1837)/F945*0.1,0)</f>
        <v>0</v>
      </c>
      <c r="C1862" s="17"/>
    </row>
    <row r="1863" spans="1:3">
      <c r="A1863" s="4" t="s">
        <v>211</v>
      </c>
      <c r="B1863" s="42">
        <f>IF(F946,(B946+C946*B$1837+D946*C$1837+E946*D$1837)/F946*0.1,0)</f>
        <v>0</v>
      </c>
      <c r="C1863" s="17"/>
    </row>
    <row r="1864" spans="1:3">
      <c r="A1864" s="4" t="s">
        <v>225</v>
      </c>
      <c r="B1864" s="42">
        <f>IF(F947,(B947+C947*B$1837+D947*C$1837+E947*D$1837)/F947*0.1,0)</f>
        <v>0</v>
      </c>
      <c r="C1864" s="17"/>
    </row>
    <row r="1865" spans="1:3">
      <c r="A1865" s="4" t="s">
        <v>226</v>
      </c>
      <c r="B1865" s="42">
        <f>IF(F948,(B948+C948*B$1837+D948*C$1837+E948*D$1837)/F948*0.1,0)</f>
        <v>0</v>
      </c>
      <c r="C1865" s="17"/>
    </row>
    <row r="1866" spans="1:3">
      <c r="A1866" s="4" t="s">
        <v>227</v>
      </c>
      <c r="B1866" s="42">
        <f>IF(F949,(B949+C949*B$1837+D949*C$1837+E949*D$1837)/F949*0.1,0)</f>
        <v>0</v>
      </c>
      <c r="C1866" s="17"/>
    </row>
    <row r="1867" spans="1:3">
      <c r="A1867" s="4" t="s">
        <v>228</v>
      </c>
      <c r="B1867" s="42">
        <f>IF(F950,(B950+C950*B$1837+D950*C$1837+E950*D$1837)/F950*0.1,0)</f>
        <v>0</v>
      </c>
      <c r="C1867" s="17"/>
    </row>
    <row r="1868" spans="1:3">
      <c r="A1868" s="4" t="s">
        <v>229</v>
      </c>
      <c r="B1868" s="42">
        <f>IF(F951,(B951+C951*B$1837+D951*C$1837+E951*D$1837)/F951*0.1,0)</f>
        <v>0</v>
      </c>
      <c r="C1868" s="17"/>
    </row>
    <row r="1869" spans="1:3">
      <c r="A1869" s="4" t="s">
        <v>195</v>
      </c>
      <c r="B1869" s="42">
        <f>IF(F952,(B952+C952*B$1837+D952*C$1837+E952*D$1837)/F952*0.1,0)</f>
        <v>0</v>
      </c>
      <c r="C1869" s="17"/>
    </row>
    <row r="1870" spans="1:3">
      <c r="A1870" s="4" t="s">
        <v>196</v>
      </c>
      <c r="B1870" s="42">
        <f>IF(F953,(B953+C953*B$1837+D953*C$1837+E953*D$1837)/F953*0.1,0)</f>
        <v>0</v>
      </c>
      <c r="C1870" s="17"/>
    </row>
    <row r="1871" spans="1:3">
      <c r="A1871" s="4" t="s">
        <v>197</v>
      </c>
      <c r="B1871" s="42">
        <f>IF(F954,(B954+C954*B$1837+D954*C$1837+E954*D$1837)/F954*0.1,0)</f>
        <v>0</v>
      </c>
      <c r="C1871" s="17"/>
    </row>
    <row r="1872" spans="1:3">
      <c r="A1872" s="4" t="s">
        <v>198</v>
      </c>
      <c r="B1872" s="42">
        <f>IF(F955,(B955+C955*B$1837+D955*C$1837+E955*D$1837)/F955*0.1,0)</f>
        <v>0</v>
      </c>
      <c r="C1872" s="17"/>
    </row>
    <row r="1873" spans="1:3">
      <c r="A1873" s="4" t="s">
        <v>199</v>
      </c>
      <c r="B1873" s="42">
        <f>IF(F956,(B956+C956*B$1837+D956*C$1837+E956*D$1837)/F956*0.1,0)</f>
        <v>0</v>
      </c>
      <c r="C1873" s="17"/>
    </row>
    <row r="1874" spans="1:3">
      <c r="A1874" s="4" t="s">
        <v>200</v>
      </c>
      <c r="B1874" s="42">
        <f>IF(F957,(B957+C957*B$1837+D957*C$1837+E957*D$1837)/F957*0.1,0)</f>
        <v>0</v>
      </c>
      <c r="C1874" s="17"/>
    </row>
    <row r="1875" spans="1:3">
      <c r="A1875" s="4" t="s">
        <v>201</v>
      </c>
      <c r="B1875" s="42">
        <f>IF(F958,(B958+C958*B$1837+D958*C$1837+E958*D$1837)/F958*0.1,0)</f>
        <v>0</v>
      </c>
      <c r="C1875" s="17"/>
    </row>
    <row r="1876" spans="1:3">
      <c r="A1876" s="4" t="s">
        <v>202</v>
      </c>
      <c r="B1876" s="42">
        <f>IF(F959,(B959+C959*B$1837+D959*C$1837+E959*D$1837)/F959*0.1,0)</f>
        <v>0</v>
      </c>
      <c r="C1876" s="17"/>
    </row>
    <row r="1877" spans="1:3">
      <c r="A1877" s="4" t="s">
        <v>203</v>
      </c>
      <c r="B1877" s="42">
        <f>IF(F960,(B960+C960*B$1837+D960*C$1837+E960*D$1837)/F960*0.1,0)</f>
        <v>0</v>
      </c>
      <c r="C1877" s="17"/>
    </row>
    <row r="1878" spans="1:3">
      <c r="A1878" s="4" t="s">
        <v>204</v>
      </c>
      <c r="B1878" s="42">
        <f>IF(F961,(B961+C961*B$1837+D961*C$1837+E961*D$1837)/F961*0.1,0)</f>
        <v>0</v>
      </c>
      <c r="C1878" s="17"/>
    </row>
    <row r="1879" spans="1:3">
      <c r="A1879" s="4" t="s">
        <v>212</v>
      </c>
      <c r="B1879" s="42">
        <f>IF(F962,(B962+C962*B$1837+D962*C$1837+E962*D$1837)/F962*0.1,0)</f>
        <v>0</v>
      </c>
      <c r="C1879" s="17"/>
    </row>
    <row r="1880" spans="1:3">
      <c r="A1880" s="4" t="s">
        <v>213</v>
      </c>
      <c r="B1880" s="42">
        <f>IF(F963,(B963+C963*B$1837+D963*C$1837+E963*D$1837)/F963*0.1,0)</f>
        <v>0</v>
      </c>
      <c r="C1880" s="17"/>
    </row>
    <row r="1881" spans="1:3">
      <c r="A1881" s="4" t="s">
        <v>214</v>
      </c>
      <c r="B1881" s="42">
        <f>IF(F964,(B964+C964*B$1837+D964*C$1837+E964*D$1837)/F964*0.1,0)</f>
        <v>0</v>
      </c>
      <c r="C1881" s="17"/>
    </row>
    <row r="1882" spans="1:3">
      <c r="A1882" s="4" t="s">
        <v>215</v>
      </c>
      <c r="B1882" s="42">
        <f>IF(F965,(B965+C965*B$1837+D965*C$1837+E965*D$1837)/F965*0.1,0)</f>
        <v>0</v>
      </c>
      <c r="C1882" s="17"/>
    </row>
    <row r="1884" spans="1:3" ht="21" customHeight="1">
      <c r="A1884" s="1" t="s">
        <v>2159</v>
      </c>
    </row>
    <row r="1885" spans="1:3">
      <c r="A1885" s="3" t="s">
        <v>546</v>
      </c>
    </row>
    <row r="1886" spans="1:3">
      <c r="A1886" s="31" t="s">
        <v>2160</v>
      </c>
    </row>
    <row r="1887" spans="1:3">
      <c r="A1887" s="31" t="s">
        <v>2010</v>
      </c>
    </row>
    <row r="1888" spans="1:3">
      <c r="A1888" s="3" t="s">
        <v>2011</v>
      </c>
    </row>
    <row r="1890" spans="1:3">
      <c r="B1890" s="15" t="s">
        <v>2012</v>
      </c>
    </row>
    <row r="1891" spans="1:3">
      <c r="A1891" s="28" t="s">
        <v>185</v>
      </c>
      <c r="C1891" s="17"/>
    </row>
    <row r="1892" spans="1:3">
      <c r="A1892" s="4" t="s">
        <v>185</v>
      </c>
      <c r="B1892" s="40">
        <f>IF(B$1852,1-B696/B$1852,0)</f>
        <v>0</v>
      </c>
      <c r="C1892" s="17"/>
    </row>
    <row r="1893" spans="1:3">
      <c r="A1893" s="4" t="s">
        <v>242</v>
      </c>
      <c r="B1893" s="40">
        <f>IF(B$1852,1-B697/B$1852,0)</f>
        <v>0</v>
      </c>
      <c r="C1893" s="17"/>
    </row>
    <row r="1894" spans="1:3">
      <c r="A1894" s="4" t="s">
        <v>243</v>
      </c>
      <c r="B1894" s="40">
        <f>IF(B$1852,1-B698/B$1852,0)</f>
        <v>0</v>
      </c>
      <c r="C1894" s="17"/>
    </row>
    <row r="1895" spans="1:3">
      <c r="A1895" s="28" t="s">
        <v>1961</v>
      </c>
      <c r="C1895" s="17"/>
    </row>
    <row r="1896" spans="1:3">
      <c r="A1896" s="4" t="s">
        <v>186</v>
      </c>
      <c r="B1896" s="40">
        <f>IF(B$1853,1-B700/B$1853,0)</f>
        <v>0</v>
      </c>
      <c r="C1896" s="17"/>
    </row>
    <row r="1897" spans="1:3">
      <c r="A1897" s="4" t="s">
        <v>245</v>
      </c>
      <c r="B1897" s="40">
        <f>IF(B$1853,1-B701/B$1853,0)</f>
        <v>0</v>
      </c>
      <c r="C1897" s="17"/>
    </row>
    <row r="1898" spans="1:3">
      <c r="A1898" s="4" t="s">
        <v>246</v>
      </c>
      <c r="B1898" s="40">
        <f>IF(B$1853,1-B702/B$1853,0)</f>
        <v>0</v>
      </c>
      <c r="C1898" s="17"/>
    </row>
    <row r="1899" spans="1:3">
      <c r="A1899" s="4" t="s">
        <v>223</v>
      </c>
      <c r="B1899" s="40">
        <f>IF(B$1853,1-B703/B$1853,0)</f>
        <v>0</v>
      </c>
      <c r="C1899" s="17"/>
    </row>
    <row r="1900" spans="1:3">
      <c r="A1900" s="4" t="s">
        <v>248</v>
      </c>
      <c r="B1900" s="40">
        <f>IF(B$1853,1-B704/B$1853,0)</f>
        <v>0</v>
      </c>
      <c r="C1900" s="17"/>
    </row>
    <row r="1901" spans="1:3">
      <c r="A1901" s="4" t="s">
        <v>249</v>
      </c>
      <c r="B1901" s="40">
        <f>IF(B$1853,1-B705/B$1853,0)</f>
        <v>0</v>
      </c>
      <c r="C1901" s="17"/>
    </row>
    <row r="1902" spans="1:3">
      <c r="A1902" s="28" t="s">
        <v>187</v>
      </c>
      <c r="C1902" s="17"/>
    </row>
    <row r="1903" spans="1:3">
      <c r="A1903" s="4" t="s">
        <v>187</v>
      </c>
      <c r="B1903" s="40">
        <f>IF(B$1854,1-B707/B$1854,0)</f>
        <v>0</v>
      </c>
      <c r="C1903" s="17"/>
    </row>
    <row r="1904" spans="1:3">
      <c r="A1904" s="4" t="s">
        <v>251</v>
      </c>
      <c r="B1904" s="40">
        <f>IF(B$1854,1-B708/B$1854,0)</f>
        <v>0</v>
      </c>
      <c r="C1904" s="17"/>
    </row>
    <row r="1905" spans="1:3">
      <c r="A1905" s="4" t="s">
        <v>252</v>
      </c>
      <c r="B1905" s="40">
        <f>IF(B$1854,1-B709/B$1854,0)</f>
        <v>0</v>
      </c>
      <c r="C1905" s="17"/>
    </row>
    <row r="1906" spans="1:3">
      <c r="A1906" s="28" t="s">
        <v>1962</v>
      </c>
      <c r="C1906" s="17"/>
    </row>
    <row r="1907" spans="1:3">
      <c r="A1907" s="4" t="s">
        <v>188</v>
      </c>
      <c r="B1907" s="40">
        <f>IF(B$1855,1-B711/B$1855,0)</f>
        <v>0</v>
      </c>
      <c r="C1907" s="17"/>
    </row>
    <row r="1908" spans="1:3">
      <c r="A1908" s="4" t="s">
        <v>254</v>
      </c>
      <c r="B1908" s="40">
        <f>IF(B$1855,1-B712/B$1855,0)</f>
        <v>0</v>
      </c>
      <c r="C1908" s="17"/>
    </row>
    <row r="1909" spans="1:3">
      <c r="A1909" s="4" t="s">
        <v>255</v>
      </c>
      <c r="B1909" s="40">
        <f>IF(B$1855,1-B713/B$1855,0)</f>
        <v>0</v>
      </c>
      <c r="C1909" s="17"/>
    </row>
    <row r="1910" spans="1:3">
      <c r="A1910" s="4" t="s">
        <v>224</v>
      </c>
      <c r="B1910" s="40">
        <f>IF(B$1855,1-B714/B$1855,0)</f>
        <v>0</v>
      </c>
      <c r="C1910" s="17"/>
    </row>
    <row r="1911" spans="1:3">
      <c r="A1911" s="4" t="s">
        <v>257</v>
      </c>
      <c r="B1911" s="40">
        <f>IF(B$1855,1-B715/B$1855,0)</f>
        <v>0</v>
      </c>
      <c r="C1911" s="17"/>
    </row>
    <row r="1912" spans="1:3">
      <c r="A1912" s="4" t="s">
        <v>258</v>
      </c>
      <c r="B1912" s="40">
        <f>IF(B$1855,1-B716/B$1855,0)</f>
        <v>0</v>
      </c>
      <c r="C1912" s="17"/>
    </row>
    <row r="1913" spans="1:3">
      <c r="A1913" s="28" t="s">
        <v>189</v>
      </c>
      <c r="C1913" s="17"/>
    </row>
    <row r="1914" spans="1:3">
      <c r="A1914" s="4" t="s">
        <v>189</v>
      </c>
      <c r="B1914" s="40">
        <f>IF(B$1856,1-B718/B$1856,0)</f>
        <v>0</v>
      </c>
      <c r="C1914" s="17"/>
    </row>
    <row r="1915" spans="1:3">
      <c r="A1915" s="4" t="s">
        <v>260</v>
      </c>
      <c r="B1915" s="40">
        <f>IF(B$1856,1-B719/B$1856,0)</f>
        <v>0</v>
      </c>
      <c r="C1915" s="17"/>
    </row>
    <row r="1916" spans="1:3">
      <c r="A1916" s="4" t="s">
        <v>261</v>
      </c>
      <c r="B1916" s="40">
        <f>IF(B$1856,1-B720/B$1856,0)</f>
        <v>0</v>
      </c>
      <c r="C1916" s="17"/>
    </row>
    <row r="1917" spans="1:3">
      <c r="A1917" s="28" t="s">
        <v>190</v>
      </c>
      <c r="C1917" s="17"/>
    </row>
    <row r="1918" spans="1:3">
      <c r="A1918" s="4" t="s">
        <v>190</v>
      </c>
      <c r="B1918" s="40">
        <f>IF(B$1857,1-B722/B$1857,0)</f>
        <v>0</v>
      </c>
      <c r="C1918" s="17"/>
    </row>
    <row r="1919" spans="1:3">
      <c r="A1919" s="28" t="s">
        <v>210</v>
      </c>
      <c r="C1919" s="17"/>
    </row>
    <row r="1920" spans="1:3">
      <c r="A1920" s="4" t="s">
        <v>210</v>
      </c>
      <c r="B1920" s="40">
        <f>IF(B$1858,1-B724/B$1858,0)</f>
        <v>0</v>
      </c>
      <c r="C1920" s="17"/>
    </row>
    <row r="1921" spans="1:3">
      <c r="A1921" s="28" t="s">
        <v>191</v>
      </c>
      <c r="C1921" s="17"/>
    </row>
    <row r="1922" spans="1:3">
      <c r="A1922" s="4" t="s">
        <v>191</v>
      </c>
      <c r="B1922" s="40">
        <f>IF(B$1859,1-B726/B$1859,0)</f>
        <v>0</v>
      </c>
      <c r="C1922" s="17"/>
    </row>
    <row r="1923" spans="1:3">
      <c r="A1923" s="4" t="s">
        <v>265</v>
      </c>
      <c r="B1923" s="40">
        <f>IF(B$1859,1-B727/B$1859,0)</f>
        <v>0</v>
      </c>
      <c r="C1923" s="17"/>
    </row>
    <row r="1924" spans="1:3">
      <c r="A1924" s="4" t="s">
        <v>266</v>
      </c>
      <c r="B1924" s="40">
        <f>IF(B$1859,1-B728/B$1859,0)</f>
        <v>0</v>
      </c>
      <c r="C1924" s="17"/>
    </row>
    <row r="1925" spans="1:3">
      <c r="A1925" s="28" t="s">
        <v>192</v>
      </c>
      <c r="C1925" s="17"/>
    </row>
    <row r="1926" spans="1:3">
      <c r="A1926" s="4" t="s">
        <v>192</v>
      </c>
      <c r="B1926" s="40">
        <f>IF(B$1860,1-B730/B$1860,0)</f>
        <v>0</v>
      </c>
      <c r="C1926" s="17"/>
    </row>
    <row r="1927" spans="1:3">
      <c r="A1927" s="4" t="s">
        <v>268</v>
      </c>
      <c r="B1927" s="40">
        <f>IF(B$1860,1-B731/B$1860,0)</f>
        <v>0</v>
      </c>
      <c r="C1927" s="17"/>
    </row>
    <row r="1928" spans="1:3">
      <c r="A1928" s="4" t="s">
        <v>269</v>
      </c>
      <c r="B1928" s="40">
        <f>IF(B$1860,1-B732/B$1860,0)</f>
        <v>0</v>
      </c>
      <c r="C1928" s="17"/>
    </row>
    <row r="1929" spans="1:3">
      <c r="A1929" s="28" t="s">
        <v>193</v>
      </c>
      <c r="C1929" s="17"/>
    </row>
    <row r="1930" spans="1:3">
      <c r="A1930" s="4" t="s">
        <v>193</v>
      </c>
      <c r="B1930" s="40">
        <f>IF(B$1861,1-B734/B$1861,0)</f>
        <v>0</v>
      </c>
      <c r="C1930" s="17"/>
    </row>
    <row r="1931" spans="1:3">
      <c r="A1931" s="4" t="s">
        <v>271</v>
      </c>
      <c r="B1931" s="40">
        <f>IF(B$1861,1-B735/B$1861,0)</f>
        <v>0</v>
      </c>
      <c r="C1931" s="17"/>
    </row>
    <row r="1932" spans="1:3">
      <c r="A1932" s="4" t="s">
        <v>272</v>
      </c>
      <c r="B1932" s="40">
        <f>IF(B$1861,1-B736/B$1861,0)</f>
        <v>0</v>
      </c>
      <c r="C1932" s="17"/>
    </row>
    <row r="1933" spans="1:3">
      <c r="A1933" s="28" t="s">
        <v>194</v>
      </c>
      <c r="C1933" s="17"/>
    </row>
    <row r="1934" spans="1:3">
      <c r="A1934" s="4" t="s">
        <v>194</v>
      </c>
      <c r="B1934" s="40">
        <f>IF(B$1862,1-B738/B$1862,0)</f>
        <v>0</v>
      </c>
      <c r="C1934" s="17"/>
    </row>
    <row r="1935" spans="1:3">
      <c r="A1935" s="4" t="s">
        <v>274</v>
      </c>
      <c r="B1935" s="40">
        <f>IF(B$1862,1-B739/B$1862,0)</f>
        <v>0</v>
      </c>
      <c r="C1935" s="17"/>
    </row>
    <row r="1936" spans="1:3">
      <c r="A1936" s="28" t="s">
        <v>211</v>
      </c>
      <c r="C1936" s="17"/>
    </row>
    <row r="1937" spans="1:3">
      <c r="A1937" s="4" t="s">
        <v>211</v>
      </c>
      <c r="B1937" s="40">
        <f>IF(B$1863,1-B741/B$1863,0)</f>
        <v>0</v>
      </c>
      <c r="C1937" s="17"/>
    </row>
    <row r="1938" spans="1:3">
      <c r="A1938" s="4" t="s">
        <v>276</v>
      </c>
      <c r="B1938" s="40">
        <f>IF(B$1863,1-B742/B$1863,0)</f>
        <v>0</v>
      </c>
      <c r="C1938" s="17"/>
    </row>
    <row r="1939" spans="1:3">
      <c r="A1939" s="28" t="s">
        <v>225</v>
      </c>
      <c r="C1939" s="17"/>
    </row>
    <row r="1940" spans="1:3">
      <c r="A1940" s="4" t="s">
        <v>225</v>
      </c>
      <c r="B1940" s="40">
        <f>IF(B$1864,1-B744/B$1864,0)</f>
        <v>0</v>
      </c>
      <c r="C1940" s="17"/>
    </row>
    <row r="1941" spans="1:3">
      <c r="A1941" s="4" t="s">
        <v>278</v>
      </c>
      <c r="B1941" s="40">
        <f>IF(B$1864,1-B745/B$1864,0)</f>
        <v>0</v>
      </c>
      <c r="C1941" s="17"/>
    </row>
    <row r="1942" spans="1:3">
      <c r="A1942" s="4" t="s">
        <v>279</v>
      </c>
      <c r="B1942" s="40">
        <f>IF(B$1864,1-B746/B$1864,0)</f>
        <v>0</v>
      </c>
      <c r="C1942" s="17"/>
    </row>
    <row r="1943" spans="1:3">
      <c r="A1943" s="28" t="s">
        <v>226</v>
      </c>
      <c r="C1943" s="17"/>
    </row>
    <row r="1944" spans="1:3">
      <c r="A1944" s="4" t="s">
        <v>226</v>
      </c>
      <c r="B1944" s="40">
        <f>IF(B$1865,1-B748/B$1865,0)</f>
        <v>0</v>
      </c>
      <c r="C1944" s="17"/>
    </row>
    <row r="1945" spans="1:3">
      <c r="A1945" s="4" t="s">
        <v>281</v>
      </c>
      <c r="B1945" s="40">
        <f>IF(B$1865,1-B749/B$1865,0)</f>
        <v>0</v>
      </c>
      <c r="C1945" s="17"/>
    </row>
    <row r="1946" spans="1:3">
      <c r="A1946" s="4" t="s">
        <v>282</v>
      </c>
      <c r="B1946" s="40">
        <f>IF(B$1865,1-B750/B$1865,0)</f>
        <v>0</v>
      </c>
      <c r="C1946" s="17"/>
    </row>
    <row r="1947" spans="1:3">
      <c r="A1947" s="28" t="s">
        <v>227</v>
      </c>
      <c r="C1947" s="17"/>
    </row>
    <row r="1948" spans="1:3">
      <c r="A1948" s="4" t="s">
        <v>227</v>
      </c>
      <c r="B1948" s="40">
        <f>IF(B$1866,1-B752/B$1866,0)</f>
        <v>0</v>
      </c>
      <c r="C1948" s="17"/>
    </row>
    <row r="1949" spans="1:3">
      <c r="A1949" s="4" t="s">
        <v>284</v>
      </c>
      <c r="B1949" s="40">
        <f>IF(B$1866,1-B753/B$1866,0)</f>
        <v>0</v>
      </c>
      <c r="C1949" s="17"/>
    </row>
    <row r="1950" spans="1:3">
      <c r="A1950" s="4" t="s">
        <v>285</v>
      </c>
      <c r="B1950" s="40">
        <f>IF(B$1866,1-B754/B$1866,0)</f>
        <v>0</v>
      </c>
      <c r="C1950" s="17"/>
    </row>
    <row r="1951" spans="1:3">
      <c r="A1951" s="28" t="s">
        <v>228</v>
      </c>
      <c r="C1951" s="17"/>
    </row>
    <row r="1952" spans="1:3">
      <c r="A1952" s="4" t="s">
        <v>228</v>
      </c>
      <c r="B1952" s="40">
        <f>IF(B$1867,1-B756/B$1867,0)</f>
        <v>0</v>
      </c>
      <c r="C1952" s="17"/>
    </row>
    <row r="1953" spans="1:3">
      <c r="A1953" s="4" t="s">
        <v>287</v>
      </c>
      <c r="B1953" s="40">
        <f>IF(B$1867,1-B757/B$1867,0)</f>
        <v>0</v>
      </c>
      <c r="C1953" s="17"/>
    </row>
    <row r="1954" spans="1:3">
      <c r="A1954" s="4" t="s">
        <v>288</v>
      </c>
      <c r="B1954" s="40">
        <f>IF(B$1867,1-B758/B$1867,0)</f>
        <v>0</v>
      </c>
      <c r="C1954" s="17"/>
    </row>
    <row r="1955" spans="1:3">
      <c r="A1955" s="28" t="s">
        <v>229</v>
      </c>
      <c r="C1955" s="17"/>
    </row>
    <row r="1956" spans="1:3">
      <c r="A1956" s="4" t="s">
        <v>229</v>
      </c>
      <c r="B1956" s="40">
        <f>IF(B$1868,1-B760/B$1868,0)</f>
        <v>0</v>
      </c>
      <c r="C1956" s="17"/>
    </row>
    <row r="1957" spans="1:3">
      <c r="A1957" s="4" t="s">
        <v>290</v>
      </c>
      <c r="B1957" s="40">
        <f>IF(B$1868,1-B761/B$1868,0)</f>
        <v>0</v>
      </c>
      <c r="C1957" s="17"/>
    </row>
    <row r="1958" spans="1:3">
      <c r="A1958" s="4" t="s">
        <v>291</v>
      </c>
      <c r="B1958" s="40">
        <f>IF(B$1868,1-B762/B$1868,0)</f>
        <v>0</v>
      </c>
      <c r="C1958" s="17"/>
    </row>
    <row r="1959" spans="1:3">
      <c r="A1959" s="28" t="s">
        <v>195</v>
      </c>
      <c r="C1959" s="17"/>
    </row>
    <row r="1960" spans="1:3">
      <c r="A1960" s="4" t="s">
        <v>195</v>
      </c>
      <c r="B1960" s="40">
        <f>IF(B$1869,1-B764/B$1869,0)</f>
        <v>0</v>
      </c>
      <c r="C1960" s="17"/>
    </row>
    <row r="1961" spans="1:3">
      <c r="A1961" s="4" t="s">
        <v>293</v>
      </c>
      <c r="B1961" s="40">
        <f>IF(B$1869,1-B765/B$1869,0)</f>
        <v>0</v>
      </c>
      <c r="C1961" s="17"/>
    </row>
    <row r="1962" spans="1:3">
      <c r="A1962" s="4" t="s">
        <v>294</v>
      </c>
      <c r="B1962" s="40">
        <f>IF(B$1869,1-B766/B$1869,0)</f>
        <v>0</v>
      </c>
      <c r="C1962" s="17"/>
    </row>
    <row r="1963" spans="1:3">
      <c r="A1963" s="28" t="s">
        <v>196</v>
      </c>
      <c r="C1963" s="17"/>
    </row>
    <row r="1964" spans="1:3">
      <c r="A1964" s="4" t="s">
        <v>196</v>
      </c>
      <c r="B1964" s="40">
        <f>IF(B$1870,1-B768/B$1870,0)</f>
        <v>0</v>
      </c>
      <c r="C1964" s="17"/>
    </row>
    <row r="1965" spans="1:3">
      <c r="A1965" s="4" t="s">
        <v>296</v>
      </c>
      <c r="B1965" s="40">
        <f>IF(B$1870,1-B769/B$1870,0)</f>
        <v>0</v>
      </c>
      <c r="C1965" s="17"/>
    </row>
    <row r="1966" spans="1:3">
      <c r="A1966" s="28" t="s">
        <v>197</v>
      </c>
      <c r="C1966" s="17"/>
    </row>
    <row r="1967" spans="1:3">
      <c r="A1967" s="4" t="s">
        <v>197</v>
      </c>
      <c r="B1967" s="40">
        <f>IF(B$1871,1-B771/B$1871,0)</f>
        <v>0</v>
      </c>
      <c r="C1967" s="17"/>
    </row>
    <row r="1968" spans="1:3">
      <c r="A1968" s="4" t="s">
        <v>298</v>
      </c>
      <c r="B1968" s="40">
        <f>IF(B$1871,1-B772/B$1871,0)</f>
        <v>0</v>
      </c>
      <c r="C1968" s="17"/>
    </row>
    <row r="1969" spans="1:3">
      <c r="A1969" s="4" t="s">
        <v>299</v>
      </c>
      <c r="B1969" s="40">
        <f>IF(B$1871,1-B773/B$1871,0)</f>
        <v>0</v>
      </c>
      <c r="C1969" s="17"/>
    </row>
    <row r="1970" spans="1:3">
      <c r="A1970" s="28" t="s">
        <v>198</v>
      </c>
      <c r="C1970" s="17"/>
    </row>
    <row r="1971" spans="1:3">
      <c r="A1971" s="4" t="s">
        <v>198</v>
      </c>
      <c r="B1971" s="40">
        <f>IF(B$1872,1-B775/B$1872,0)</f>
        <v>0</v>
      </c>
      <c r="C1971" s="17"/>
    </row>
    <row r="1972" spans="1:3">
      <c r="A1972" s="28" t="s">
        <v>199</v>
      </c>
      <c r="C1972" s="17"/>
    </row>
    <row r="1973" spans="1:3">
      <c r="A1973" s="4" t="s">
        <v>199</v>
      </c>
      <c r="B1973" s="40">
        <f>IF(B$1873,1-B777/B$1873,0)</f>
        <v>0</v>
      </c>
      <c r="C1973" s="17"/>
    </row>
    <row r="1974" spans="1:3">
      <c r="A1974" s="4" t="s">
        <v>302</v>
      </c>
      <c r="B1974" s="40">
        <f>IF(B$1873,1-B778/B$1873,0)</f>
        <v>0</v>
      </c>
      <c r="C1974" s="17"/>
    </row>
    <row r="1975" spans="1:3">
      <c r="A1975" s="4" t="s">
        <v>303</v>
      </c>
      <c r="B1975" s="40">
        <f>IF(B$1873,1-B779/B$1873,0)</f>
        <v>0</v>
      </c>
      <c r="C1975" s="17"/>
    </row>
    <row r="1976" spans="1:3">
      <c r="A1976" s="28" t="s">
        <v>200</v>
      </c>
      <c r="C1976" s="17"/>
    </row>
    <row r="1977" spans="1:3">
      <c r="A1977" s="4" t="s">
        <v>200</v>
      </c>
      <c r="B1977" s="40">
        <f>IF(B$1874,1-B781/B$1874,0)</f>
        <v>0</v>
      </c>
      <c r="C1977" s="17"/>
    </row>
    <row r="1978" spans="1:3">
      <c r="A1978" s="28" t="s">
        <v>201</v>
      </c>
      <c r="C1978" s="17"/>
    </row>
    <row r="1979" spans="1:3">
      <c r="A1979" s="4" t="s">
        <v>201</v>
      </c>
      <c r="B1979" s="40">
        <f>IF(B$1875,1-B783/B$1875,0)</f>
        <v>0</v>
      </c>
      <c r="C1979" s="17"/>
    </row>
    <row r="1980" spans="1:3">
      <c r="A1980" s="4" t="s">
        <v>306</v>
      </c>
      <c r="B1980" s="40">
        <f>IF(B$1875,1-B784/B$1875,0)</f>
        <v>0</v>
      </c>
      <c r="C1980" s="17"/>
    </row>
    <row r="1981" spans="1:3">
      <c r="A1981" s="28" t="s">
        <v>202</v>
      </c>
      <c r="C1981" s="17"/>
    </row>
    <row r="1982" spans="1:3">
      <c r="A1982" s="4" t="s">
        <v>202</v>
      </c>
      <c r="B1982" s="40">
        <f>IF(B$1876,1-B786/B$1876,0)</f>
        <v>0</v>
      </c>
      <c r="C1982" s="17"/>
    </row>
    <row r="1983" spans="1:3">
      <c r="A1983" s="28" t="s">
        <v>203</v>
      </c>
      <c r="C1983" s="17"/>
    </row>
    <row r="1984" spans="1:3">
      <c r="A1984" s="4" t="s">
        <v>203</v>
      </c>
      <c r="B1984" s="40">
        <f>IF(B$1877,1-B788/B$1877,0)</f>
        <v>0</v>
      </c>
      <c r="C1984" s="17"/>
    </row>
    <row r="1985" spans="1:3">
      <c r="A1985" s="4" t="s">
        <v>309</v>
      </c>
      <c r="B1985" s="40">
        <f>IF(B$1877,1-B789/B$1877,0)</f>
        <v>0</v>
      </c>
      <c r="C1985" s="17"/>
    </row>
    <row r="1986" spans="1:3">
      <c r="A1986" s="28" t="s">
        <v>204</v>
      </c>
      <c r="C1986" s="17"/>
    </row>
    <row r="1987" spans="1:3">
      <c r="A1987" s="4" t="s">
        <v>204</v>
      </c>
      <c r="B1987" s="40">
        <f>IF(B$1878,1-B791/B$1878,0)</f>
        <v>0</v>
      </c>
      <c r="C1987" s="17"/>
    </row>
    <row r="1988" spans="1:3">
      <c r="A1988" s="28" t="s">
        <v>212</v>
      </c>
      <c r="C1988" s="17"/>
    </row>
    <row r="1989" spans="1:3">
      <c r="A1989" s="4" t="s">
        <v>212</v>
      </c>
      <c r="B1989" s="40">
        <f>IF(B$1879,1-B793/B$1879,0)</f>
        <v>0</v>
      </c>
      <c r="C1989" s="17"/>
    </row>
    <row r="1990" spans="1:3">
      <c r="A1990" s="4" t="s">
        <v>312</v>
      </c>
      <c r="B1990" s="40">
        <f>IF(B$1879,1-B794/B$1879,0)</f>
        <v>0</v>
      </c>
      <c r="C1990" s="17"/>
    </row>
    <row r="1991" spans="1:3">
      <c r="A1991" s="28" t="s">
        <v>213</v>
      </c>
      <c r="C1991" s="17"/>
    </row>
    <row r="1992" spans="1:3">
      <c r="A1992" s="4" t="s">
        <v>213</v>
      </c>
      <c r="B1992" s="40">
        <f>IF(B$1880,1-B796/B$1880,0)</f>
        <v>0</v>
      </c>
      <c r="C1992" s="17"/>
    </row>
    <row r="1993" spans="1:3">
      <c r="A1993" s="28" t="s">
        <v>214</v>
      </c>
      <c r="C1993" s="17"/>
    </row>
    <row r="1994" spans="1:3">
      <c r="A1994" s="4" t="s">
        <v>214</v>
      </c>
      <c r="B1994" s="40">
        <f>IF(B$1881,1-B798/B$1881,0)</f>
        <v>0</v>
      </c>
      <c r="C1994" s="17"/>
    </row>
    <row r="1995" spans="1:3">
      <c r="A1995" s="4" t="s">
        <v>315</v>
      </c>
      <c r="B1995" s="40">
        <f>IF(B$1881,1-B799/B$1881,0)</f>
        <v>0</v>
      </c>
      <c r="C1995" s="17"/>
    </row>
    <row r="1996" spans="1:3">
      <c r="A1996" s="28" t="s">
        <v>215</v>
      </c>
      <c r="C1996" s="17"/>
    </row>
    <row r="1997" spans="1:3">
      <c r="A1997" s="4" t="s">
        <v>215</v>
      </c>
      <c r="B1997" s="40">
        <f>IF(B$1882,1-B801/B$1882,0)</f>
        <v>0</v>
      </c>
      <c r="C1997" s="17"/>
    </row>
    <row r="1999" spans="1:3" ht="21" customHeight="1">
      <c r="A1999" s="1" t="s">
        <v>2161</v>
      </c>
    </row>
    <row r="2000" spans="1:3">
      <c r="A2000" s="3" t="s">
        <v>546</v>
      </c>
    </row>
    <row r="2001" spans="1:6">
      <c r="A2001" s="31" t="s">
        <v>2162</v>
      </c>
    </row>
    <row r="2002" spans="1:6">
      <c r="A2002" s="31" t="s">
        <v>2015</v>
      </c>
    </row>
    <row r="2003" spans="1:6">
      <c r="A2003" s="31" t="s">
        <v>2016</v>
      </c>
    </row>
    <row r="2004" spans="1:6">
      <c r="A2004" s="31" t="s">
        <v>2017</v>
      </c>
    </row>
    <row r="2005" spans="1:6">
      <c r="A2005" s="31" t="s">
        <v>2018</v>
      </c>
    </row>
    <row r="2006" spans="1:6">
      <c r="A2006" s="33" t="s">
        <v>553</v>
      </c>
      <c r="B2006" s="33" t="s">
        <v>879</v>
      </c>
      <c r="C2006" s="33" t="s">
        <v>879</v>
      </c>
      <c r="D2006" s="33" t="s">
        <v>879</v>
      </c>
      <c r="E2006" s="33" t="s">
        <v>879</v>
      </c>
    </row>
    <row r="2007" spans="1:6">
      <c r="A2007" s="33" t="s">
        <v>556</v>
      </c>
      <c r="B2007" s="33" t="s">
        <v>880</v>
      </c>
      <c r="C2007" s="33" t="s">
        <v>2019</v>
      </c>
      <c r="D2007" s="33" t="s">
        <v>2020</v>
      </c>
      <c r="E2007" s="33" t="s">
        <v>2021</v>
      </c>
    </row>
    <row r="2009" spans="1:6">
      <c r="B2009" s="15" t="s">
        <v>1956</v>
      </c>
      <c r="C2009" s="15" t="s">
        <v>1957</v>
      </c>
      <c r="D2009" s="15" t="s">
        <v>1958</v>
      </c>
      <c r="E2009" s="15" t="s">
        <v>1959</v>
      </c>
    </row>
    <row r="2010" spans="1:6">
      <c r="A2010" s="4" t="s">
        <v>2022</v>
      </c>
      <c r="B2010" s="34">
        <f>SUMPRODUCT(B$1891:B$1997,$B$816:$B$922)</f>
        <v>0</v>
      </c>
      <c r="C2010" s="34">
        <f>SUMPRODUCT(B$1891:B$1997,$C$816:$C$922)</f>
        <v>0</v>
      </c>
      <c r="D2010" s="34">
        <f>SUMPRODUCT(B$1891:B$1997,$D$816:$D$922)</f>
        <v>0</v>
      </c>
      <c r="E2010" s="34">
        <f>SUMPRODUCT(B$1891:B$1997,$E$816:$E$922)</f>
        <v>0</v>
      </c>
      <c r="F2010" s="17"/>
    </row>
    <row r="2012" spans="1:6" ht="21" customHeight="1">
      <c r="A2012" s="1" t="s">
        <v>2163</v>
      </c>
    </row>
    <row r="2013" spans="1:6">
      <c r="A2013" s="3" t="s">
        <v>546</v>
      </c>
    </row>
    <row r="2014" spans="1:6">
      <c r="A2014" s="31" t="s">
        <v>2164</v>
      </c>
    </row>
    <row r="2015" spans="1:6">
      <c r="A2015" s="31" t="s">
        <v>2165</v>
      </c>
    </row>
    <row r="2016" spans="1:6">
      <c r="A2016" s="31" t="s">
        <v>2026</v>
      </c>
    </row>
    <row r="2017" spans="1:5">
      <c r="A2017" s="31" t="s">
        <v>2166</v>
      </c>
    </row>
    <row r="2018" spans="1:5">
      <c r="A2018" s="31" t="s">
        <v>2167</v>
      </c>
    </row>
    <row r="2019" spans="1:5">
      <c r="A2019" s="31" t="s">
        <v>2029</v>
      </c>
    </row>
    <row r="2020" spans="1:5">
      <c r="A2020" s="31" t="s">
        <v>2168</v>
      </c>
    </row>
    <row r="2021" spans="1:5">
      <c r="A2021" s="31" t="s">
        <v>2158</v>
      </c>
    </row>
    <row r="2022" spans="1:5">
      <c r="A2022" s="31" t="s">
        <v>2031</v>
      </c>
    </row>
    <row r="2023" spans="1:5">
      <c r="A2023" s="31" t="s">
        <v>2169</v>
      </c>
    </row>
    <row r="2024" spans="1:5">
      <c r="A2024" s="31" t="s">
        <v>2033</v>
      </c>
    </row>
    <row r="2025" spans="1:5">
      <c r="A2025" s="31" t="s">
        <v>2170</v>
      </c>
    </row>
    <row r="2026" spans="1:5">
      <c r="A2026" s="31" t="s">
        <v>2171</v>
      </c>
    </row>
    <row r="2027" spans="1:5">
      <c r="A2027" s="33" t="s">
        <v>553</v>
      </c>
      <c r="B2027" s="33" t="s">
        <v>570</v>
      </c>
      <c r="C2027" s="33" t="s">
        <v>570</v>
      </c>
      <c r="D2027" s="33" t="s">
        <v>570</v>
      </c>
    </row>
    <row r="2028" spans="1:5">
      <c r="A2028" s="33" t="s">
        <v>556</v>
      </c>
      <c r="B2028" s="33" t="s">
        <v>2036</v>
      </c>
      <c r="C2028" s="33" t="s">
        <v>2037</v>
      </c>
      <c r="D2028" s="33" t="s">
        <v>2038</v>
      </c>
    </row>
    <row r="2030" spans="1:5">
      <c r="B2030" s="15" t="s">
        <v>2039</v>
      </c>
      <c r="C2030" s="15" t="s">
        <v>2040</v>
      </c>
      <c r="D2030" s="15" t="s">
        <v>2041</v>
      </c>
    </row>
    <row r="2031" spans="1:5">
      <c r="A2031" s="4" t="s">
        <v>2172</v>
      </c>
      <c r="B2031" s="46">
        <f>C2010*B1837-C291</f>
        <v>0</v>
      </c>
      <c r="C2031" s="46">
        <f>D2010*C1837-D291</f>
        <v>0</v>
      </c>
      <c r="D2031" s="46">
        <f>E2010*D1837-E291+B2010-B291+B2031+C2031</f>
        <v>0</v>
      </c>
      <c r="E2031" s="17"/>
    </row>
    <row r="2033" spans="1:5" ht="21" customHeight="1">
      <c r="A2033" s="1" t="s">
        <v>2173</v>
      </c>
    </row>
    <row r="2034" spans="1:5">
      <c r="A2034" s="3" t="s">
        <v>546</v>
      </c>
    </row>
    <row r="2035" spans="1:5">
      <c r="A2035" s="31" t="s">
        <v>2151</v>
      </c>
    </row>
    <row r="2036" spans="1:5">
      <c r="A2036" s="31" t="s">
        <v>2174</v>
      </c>
    </row>
    <row r="2037" spans="1:5">
      <c r="A2037" s="31" t="s">
        <v>2153</v>
      </c>
    </row>
    <row r="2038" spans="1:5">
      <c r="A2038" s="33" t="s">
        <v>553</v>
      </c>
      <c r="B2038" s="33" t="s">
        <v>554</v>
      </c>
      <c r="C2038" s="33" t="s">
        <v>554</v>
      </c>
      <c r="D2038" s="33" t="s">
        <v>554</v>
      </c>
    </row>
    <row r="2039" spans="1:5">
      <c r="A2039" s="33" t="s">
        <v>556</v>
      </c>
      <c r="B2039" s="33" t="s">
        <v>557</v>
      </c>
      <c r="C2039" s="33" t="s">
        <v>933</v>
      </c>
      <c r="D2039" s="33" t="s">
        <v>1978</v>
      </c>
    </row>
    <row r="2041" spans="1:5">
      <c r="B2041" s="15" t="s">
        <v>2146</v>
      </c>
      <c r="C2041" s="15" t="s">
        <v>2147</v>
      </c>
      <c r="D2041" s="15" t="s">
        <v>1995</v>
      </c>
    </row>
    <row r="2042" spans="1:5">
      <c r="A2042" s="4" t="s">
        <v>2175</v>
      </c>
      <c r="B2042" s="43">
        <f>B1826</f>
        <v>0</v>
      </c>
      <c r="C2042" s="43">
        <f>C1826</f>
        <v>0</v>
      </c>
      <c r="D2042" s="27">
        <f>D1567</f>
        <v>0</v>
      </c>
      <c r="E2042" s="17"/>
    </row>
    <row r="2044" spans="1:5" ht="21" customHeight="1">
      <c r="A2044" s="1" t="s">
        <v>2176</v>
      </c>
    </row>
    <row r="2045" spans="1:5">
      <c r="A2045" s="3" t="s">
        <v>546</v>
      </c>
    </row>
    <row r="2046" spans="1:5">
      <c r="A2046" s="31" t="s">
        <v>1998</v>
      </c>
    </row>
    <row r="2047" spans="1:5">
      <c r="A2047" s="31" t="s">
        <v>1999</v>
      </c>
    </row>
    <row r="2048" spans="1:5">
      <c r="A2048" s="31" t="s">
        <v>2000</v>
      </c>
    </row>
    <row r="2049" spans="1:3">
      <c r="A2049" s="31" t="s">
        <v>2177</v>
      </c>
    </row>
    <row r="2050" spans="1:3">
      <c r="A2050" s="31" t="s">
        <v>2002</v>
      </c>
    </row>
    <row r="2051" spans="1:3">
      <c r="A2051" s="31" t="s">
        <v>2178</v>
      </c>
    </row>
    <row r="2052" spans="1:3">
      <c r="A2052" s="31" t="s">
        <v>2004</v>
      </c>
    </row>
    <row r="2053" spans="1:3">
      <c r="A2053" s="31" t="s">
        <v>2179</v>
      </c>
    </row>
    <row r="2054" spans="1:3">
      <c r="A2054" s="3" t="s">
        <v>2006</v>
      </c>
    </row>
    <row r="2056" spans="1:3">
      <c r="B2056" s="15" t="s">
        <v>2007</v>
      </c>
    </row>
    <row r="2057" spans="1:3">
      <c r="A2057" s="4" t="s">
        <v>185</v>
      </c>
      <c r="B2057" s="42">
        <f>IF(F935,(B935+C935*B$2042+D935*C$2042+E935*D$2042)/F935*0.1,0)</f>
        <v>0</v>
      </c>
      <c r="C2057" s="17"/>
    </row>
    <row r="2058" spans="1:3">
      <c r="A2058" s="4" t="s">
        <v>1961</v>
      </c>
      <c r="B2058" s="42">
        <f>IF(F936,(B936+C936*B$2042+D936*C$2042+E936*D$2042)/F936*0.1,0)</f>
        <v>0</v>
      </c>
      <c r="C2058" s="17"/>
    </row>
    <row r="2059" spans="1:3">
      <c r="A2059" s="4" t="s">
        <v>187</v>
      </c>
      <c r="B2059" s="42">
        <f>IF(F937,(B937+C937*B$2042+D937*C$2042+E937*D$2042)/F937*0.1,0)</f>
        <v>0</v>
      </c>
      <c r="C2059" s="17"/>
    </row>
    <row r="2060" spans="1:3">
      <c r="A2060" s="4" t="s">
        <v>1962</v>
      </c>
      <c r="B2060" s="42">
        <f>IF(F938,(B938+C938*B$2042+D938*C$2042+E938*D$2042)/F938*0.1,0)</f>
        <v>0</v>
      </c>
      <c r="C2060" s="17"/>
    </row>
    <row r="2061" spans="1:3">
      <c r="A2061" s="4" t="s">
        <v>189</v>
      </c>
      <c r="B2061" s="42">
        <f>IF(F939,(B939+C939*B$2042+D939*C$2042+E939*D$2042)/F939*0.1,0)</f>
        <v>0</v>
      </c>
      <c r="C2061" s="17"/>
    </row>
    <row r="2062" spans="1:3">
      <c r="A2062" s="4" t="s">
        <v>190</v>
      </c>
      <c r="B2062" s="42">
        <f>IF(F940,(B940+C940*B$2042+D940*C$2042+E940*D$2042)/F940*0.1,0)</f>
        <v>0</v>
      </c>
      <c r="C2062" s="17"/>
    </row>
    <row r="2063" spans="1:3">
      <c r="A2063" s="4" t="s">
        <v>210</v>
      </c>
      <c r="B2063" s="42">
        <f>IF(F941,(B941+C941*B$2042+D941*C$2042+E941*D$2042)/F941*0.1,0)</f>
        <v>0</v>
      </c>
      <c r="C2063" s="17"/>
    </row>
    <row r="2064" spans="1:3">
      <c r="A2064" s="4" t="s">
        <v>191</v>
      </c>
      <c r="B2064" s="42">
        <f>IF(F942,(B942+C942*B$2042+D942*C$2042+E942*D$2042)/F942*0.1,0)</f>
        <v>0</v>
      </c>
      <c r="C2064" s="17"/>
    </row>
    <row r="2065" spans="1:3">
      <c r="A2065" s="4" t="s">
        <v>192</v>
      </c>
      <c r="B2065" s="42">
        <f>IF(F943,(B943+C943*B$2042+D943*C$2042+E943*D$2042)/F943*0.1,0)</f>
        <v>0</v>
      </c>
      <c r="C2065" s="17"/>
    </row>
    <row r="2066" spans="1:3">
      <c r="A2066" s="4" t="s">
        <v>193</v>
      </c>
      <c r="B2066" s="42">
        <f>IF(F944,(B944+C944*B$2042+D944*C$2042+E944*D$2042)/F944*0.1,0)</f>
        <v>0</v>
      </c>
      <c r="C2066" s="17"/>
    </row>
    <row r="2067" spans="1:3">
      <c r="A2067" s="4" t="s">
        <v>194</v>
      </c>
      <c r="B2067" s="42">
        <f>IF(F945,(B945+C945*B$2042+D945*C$2042+E945*D$2042)/F945*0.1,0)</f>
        <v>0</v>
      </c>
      <c r="C2067" s="17"/>
    </row>
    <row r="2068" spans="1:3">
      <c r="A2068" s="4" t="s">
        <v>211</v>
      </c>
      <c r="B2068" s="42">
        <f>IF(F946,(B946+C946*B$2042+D946*C$2042+E946*D$2042)/F946*0.1,0)</f>
        <v>0</v>
      </c>
      <c r="C2068" s="17"/>
    </row>
    <row r="2069" spans="1:3">
      <c r="A2069" s="4" t="s">
        <v>225</v>
      </c>
      <c r="B2069" s="42">
        <f>IF(F947,(B947+C947*B$2042+D947*C$2042+E947*D$2042)/F947*0.1,0)</f>
        <v>0</v>
      </c>
      <c r="C2069" s="17"/>
    </row>
    <row r="2070" spans="1:3">
      <c r="A2070" s="4" t="s">
        <v>226</v>
      </c>
      <c r="B2070" s="42">
        <f>IF(F948,(B948+C948*B$2042+D948*C$2042+E948*D$2042)/F948*0.1,0)</f>
        <v>0</v>
      </c>
      <c r="C2070" s="17"/>
    </row>
    <row r="2071" spans="1:3">
      <c r="A2071" s="4" t="s">
        <v>227</v>
      </c>
      <c r="B2071" s="42">
        <f>IF(F949,(B949+C949*B$2042+D949*C$2042+E949*D$2042)/F949*0.1,0)</f>
        <v>0</v>
      </c>
      <c r="C2071" s="17"/>
    </row>
    <row r="2072" spans="1:3">
      <c r="A2072" s="4" t="s">
        <v>228</v>
      </c>
      <c r="B2072" s="42">
        <f>IF(F950,(B950+C950*B$2042+D950*C$2042+E950*D$2042)/F950*0.1,0)</f>
        <v>0</v>
      </c>
      <c r="C2072" s="17"/>
    </row>
    <row r="2073" spans="1:3">
      <c r="A2073" s="4" t="s">
        <v>229</v>
      </c>
      <c r="B2073" s="42">
        <f>IF(F951,(B951+C951*B$2042+D951*C$2042+E951*D$2042)/F951*0.1,0)</f>
        <v>0</v>
      </c>
      <c r="C2073" s="17"/>
    </row>
    <row r="2074" spans="1:3">
      <c r="A2074" s="4" t="s">
        <v>195</v>
      </c>
      <c r="B2074" s="42">
        <f>IF(F952,(B952+C952*B$2042+D952*C$2042+E952*D$2042)/F952*0.1,0)</f>
        <v>0</v>
      </c>
      <c r="C2074" s="17"/>
    </row>
    <row r="2075" spans="1:3">
      <c r="A2075" s="4" t="s">
        <v>196</v>
      </c>
      <c r="B2075" s="42">
        <f>IF(F953,(B953+C953*B$2042+D953*C$2042+E953*D$2042)/F953*0.1,0)</f>
        <v>0</v>
      </c>
      <c r="C2075" s="17"/>
    </row>
    <row r="2076" spans="1:3">
      <c r="A2076" s="4" t="s">
        <v>197</v>
      </c>
      <c r="B2076" s="42">
        <f>IF(F954,(B954+C954*B$2042+D954*C$2042+E954*D$2042)/F954*0.1,0)</f>
        <v>0</v>
      </c>
      <c r="C2076" s="17"/>
    </row>
    <row r="2077" spans="1:3">
      <c r="A2077" s="4" t="s">
        <v>198</v>
      </c>
      <c r="B2077" s="42">
        <f>IF(F955,(B955+C955*B$2042+D955*C$2042+E955*D$2042)/F955*0.1,0)</f>
        <v>0</v>
      </c>
      <c r="C2077" s="17"/>
    </row>
    <row r="2078" spans="1:3">
      <c r="A2078" s="4" t="s">
        <v>199</v>
      </c>
      <c r="B2078" s="42">
        <f>IF(F956,(B956+C956*B$2042+D956*C$2042+E956*D$2042)/F956*0.1,0)</f>
        <v>0</v>
      </c>
      <c r="C2078" s="17"/>
    </row>
    <row r="2079" spans="1:3">
      <c r="A2079" s="4" t="s">
        <v>200</v>
      </c>
      <c r="B2079" s="42">
        <f>IF(F957,(B957+C957*B$2042+D957*C$2042+E957*D$2042)/F957*0.1,0)</f>
        <v>0</v>
      </c>
      <c r="C2079" s="17"/>
    </row>
    <row r="2080" spans="1:3">
      <c r="A2080" s="4" t="s">
        <v>201</v>
      </c>
      <c r="B2080" s="42">
        <f>IF(F958,(B958+C958*B$2042+D958*C$2042+E958*D$2042)/F958*0.1,0)</f>
        <v>0</v>
      </c>
      <c r="C2080" s="17"/>
    </row>
    <row r="2081" spans="1:3">
      <c r="A2081" s="4" t="s">
        <v>202</v>
      </c>
      <c r="B2081" s="42">
        <f>IF(F959,(B959+C959*B$2042+D959*C$2042+E959*D$2042)/F959*0.1,0)</f>
        <v>0</v>
      </c>
      <c r="C2081" s="17"/>
    </row>
    <row r="2082" spans="1:3">
      <c r="A2082" s="4" t="s">
        <v>203</v>
      </c>
      <c r="B2082" s="42">
        <f>IF(F960,(B960+C960*B$2042+D960*C$2042+E960*D$2042)/F960*0.1,0)</f>
        <v>0</v>
      </c>
      <c r="C2082" s="17"/>
    </row>
    <row r="2083" spans="1:3">
      <c r="A2083" s="4" t="s">
        <v>204</v>
      </c>
      <c r="B2083" s="42">
        <f>IF(F961,(B961+C961*B$2042+D961*C$2042+E961*D$2042)/F961*0.1,0)</f>
        <v>0</v>
      </c>
      <c r="C2083" s="17"/>
    </row>
    <row r="2084" spans="1:3">
      <c r="A2084" s="4" t="s">
        <v>212</v>
      </c>
      <c r="B2084" s="42">
        <f>IF(F962,(B962+C962*B$2042+D962*C$2042+E962*D$2042)/F962*0.1,0)</f>
        <v>0</v>
      </c>
      <c r="C2084" s="17"/>
    </row>
    <row r="2085" spans="1:3">
      <c r="A2085" s="4" t="s">
        <v>213</v>
      </c>
      <c r="B2085" s="42">
        <f>IF(F963,(B963+C963*B$2042+D963*C$2042+E963*D$2042)/F963*0.1,0)</f>
        <v>0</v>
      </c>
      <c r="C2085" s="17"/>
    </row>
    <row r="2086" spans="1:3">
      <c r="A2086" s="4" t="s">
        <v>214</v>
      </c>
      <c r="B2086" s="42">
        <f>IF(F964,(B964+C964*B$2042+D964*C$2042+E964*D$2042)/F964*0.1,0)</f>
        <v>0</v>
      </c>
      <c r="C2086" s="17"/>
    </row>
    <row r="2087" spans="1:3">
      <c r="A2087" s="4" t="s">
        <v>215</v>
      </c>
      <c r="B2087" s="42">
        <f>IF(F965,(B965+C965*B$2042+D965*C$2042+E965*D$2042)/F965*0.1,0)</f>
        <v>0</v>
      </c>
      <c r="C2087" s="17"/>
    </row>
    <row r="2089" spans="1:3" ht="21" customHeight="1">
      <c r="A2089" s="1" t="s">
        <v>2180</v>
      </c>
    </row>
    <row r="2090" spans="1:3">
      <c r="A2090" s="3" t="s">
        <v>546</v>
      </c>
    </row>
    <row r="2091" spans="1:3">
      <c r="A2091" s="31" t="s">
        <v>2181</v>
      </c>
    </row>
    <row r="2092" spans="1:3">
      <c r="A2092" s="31" t="s">
        <v>2010</v>
      </c>
    </row>
    <row r="2093" spans="1:3">
      <c r="A2093" s="3" t="s">
        <v>2011</v>
      </c>
    </row>
    <row r="2095" spans="1:3">
      <c r="B2095" s="15" t="s">
        <v>2012</v>
      </c>
    </row>
    <row r="2096" spans="1:3">
      <c r="A2096" s="28" t="s">
        <v>185</v>
      </c>
      <c r="C2096" s="17"/>
    </row>
    <row r="2097" spans="1:3">
      <c r="A2097" s="4" t="s">
        <v>185</v>
      </c>
      <c r="B2097" s="40">
        <f>IF(B$2057,1-B696/B$2057,0)</f>
        <v>0</v>
      </c>
      <c r="C2097" s="17"/>
    </row>
    <row r="2098" spans="1:3">
      <c r="A2098" s="4" t="s">
        <v>242</v>
      </c>
      <c r="B2098" s="40">
        <f>IF(B$2057,1-B697/B$2057,0)</f>
        <v>0</v>
      </c>
      <c r="C2098" s="17"/>
    </row>
    <row r="2099" spans="1:3">
      <c r="A2099" s="4" t="s">
        <v>243</v>
      </c>
      <c r="B2099" s="40">
        <f>IF(B$2057,1-B698/B$2057,0)</f>
        <v>0</v>
      </c>
      <c r="C2099" s="17"/>
    </row>
    <row r="2100" spans="1:3">
      <c r="A2100" s="28" t="s">
        <v>1961</v>
      </c>
      <c r="C2100" s="17"/>
    </row>
    <row r="2101" spans="1:3">
      <c r="A2101" s="4" t="s">
        <v>186</v>
      </c>
      <c r="B2101" s="40">
        <f>IF(B$2058,1-B700/B$2058,0)</f>
        <v>0</v>
      </c>
      <c r="C2101" s="17"/>
    </row>
    <row r="2102" spans="1:3">
      <c r="A2102" s="4" t="s">
        <v>245</v>
      </c>
      <c r="B2102" s="40">
        <f>IF(B$2058,1-B701/B$2058,0)</f>
        <v>0</v>
      </c>
      <c r="C2102" s="17"/>
    </row>
    <row r="2103" spans="1:3">
      <c r="A2103" s="4" t="s">
        <v>246</v>
      </c>
      <c r="B2103" s="40">
        <f>IF(B$2058,1-B702/B$2058,0)</f>
        <v>0</v>
      </c>
      <c r="C2103" s="17"/>
    </row>
    <row r="2104" spans="1:3">
      <c r="A2104" s="4" t="s">
        <v>223</v>
      </c>
      <c r="B2104" s="40">
        <f>IF(B$2058,1-B703/B$2058,0)</f>
        <v>0</v>
      </c>
      <c r="C2104" s="17"/>
    </row>
    <row r="2105" spans="1:3">
      <c r="A2105" s="4" t="s">
        <v>248</v>
      </c>
      <c r="B2105" s="40">
        <f>IF(B$2058,1-B704/B$2058,0)</f>
        <v>0</v>
      </c>
      <c r="C2105" s="17"/>
    </row>
    <row r="2106" spans="1:3">
      <c r="A2106" s="4" t="s">
        <v>249</v>
      </c>
      <c r="B2106" s="40">
        <f>IF(B$2058,1-B705/B$2058,0)</f>
        <v>0</v>
      </c>
      <c r="C2106" s="17"/>
    </row>
    <row r="2107" spans="1:3">
      <c r="A2107" s="28" t="s">
        <v>187</v>
      </c>
      <c r="C2107" s="17"/>
    </row>
    <row r="2108" spans="1:3">
      <c r="A2108" s="4" t="s">
        <v>187</v>
      </c>
      <c r="B2108" s="40">
        <f>IF(B$2059,1-B707/B$2059,0)</f>
        <v>0</v>
      </c>
      <c r="C2108" s="17"/>
    </row>
    <row r="2109" spans="1:3">
      <c r="A2109" s="4" t="s">
        <v>251</v>
      </c>
      <c r="B2109" s="40">
        <f>IF(B$2059,1-B708/B$2059,0)</f>
        <v>0</v>
      </c>
      <c r="C2109" s="17"/>
    </row>
    <row r="2110" spans="1:3">
      <c r="A2110" s="4" t="s">
        <v>252</v>
      </c>
      <c r="B2110" s="40">
        <f>IF(B$2059,1-B709/B$2059,0)</f>
        <v>0</v>
      </c>
      <c r="C2110" s="17"/>
    </row>
    <row r="2111" spans="1:3">
      <c r="A2111" s="28" t="s">
        <v>1962</v>
      </c>
      <c r="C2111" s="17"/>
    </row>
    <row r="2112" spans="1:3">
      <c r="A2112" s="4" t="s">
        <v>188</v>
      </c>
      <c r="B2112" s="40">
        <f>IF(B$2060,1-B711/B$2060,0)</f>
        <v>0</v>
      </c>
      <c r="C2112" s="17"/>
    </row>
    <row r="2113" spans="1:3">
      <c r="A2113" s="4" t="s">
        <v>254</v>
      </c>
      <c r="B2113" s="40">
        <f>IF(B$2060,1-B712/B$2060,0)</f>
        <v>0</v>
      </c>
      <c r="C2113" s="17"/>
    </row>
    <row r="2114" spans="1:3">
      <c r="A2114" s="4" t="s">
        <v>255</v>
      </c>
      <c r="B2114" s="40">
        <f>IF(B$2060,1-B713/B$2060,0)</f>
        <v>0</v>
      </c>
      <c r="C2114" s="17"/>
    </row>
    <row r="2115" spans="1:3">
      <c r="A2115" s="4" t="s">
        <v>224</v>
      </c>
      <c r="B2115" s="40">
        <f>IF(B$2060,1-B714/B$2060,0)</f>
        <v>0</v>
      </c>
      <c r="C2115" s="17"/>
    </row>
    <row r="2116" spans="1:3">
      <c r="A2116" s="4" t="s">
        <v>257</v>
      </c>
      <c r="B2116" s="40">
        <f>IF(B$2060,1-B715/B$2060,0)</f>
        <v>0</v>
      </c>
      <c r="C2116" s="17"/>
    </row>
    <row r="2117" spans="1:3">
      <c r="A2117" s="4" t="s">
        <v>258</v>
      </c>
      <c r="B2117" s="40">
        <f>IF(B$2060,1-B716/B$2060,0)</f>
        <v>0</v>
      </c>
      <c r="C2117" s="17"/>
    </row>
    <row r="2118" spans="1:3">
      <c r="A2118" s="28" t="s">
        <v>189</v>
      </c>
      <c r="C2118" s="17"/>
    </row>
    <row r="2119" spans="1:3">
      <c r="A2119" s="4" t="s">
        <v>189</v>
      </c>
      <c r="B2119" s="40">
        <f>IF(B$2061,1-B718/B$2061,0)</f>
        <v>0</v>
      </c>
      <c r="C2119" s="17"/>
    </row>
    <row r="2120" spans="1:3">
      <c r="A2120" s="4" t="s">
        <v>260</v>
      </c>
      <c r="B2120" s="40">
        <f>IF(B$2061,1-B719/B$2061,0)</f>
        <v>0</v>
      </c>
      <c r="C2120" s="17"/>
    </row>
    <row r="2121" spans="1:3">
      <c r="A2121" s="4" t="s">
        <v>261</v>
      </c>
      <c r="B2121" s="40">
        <f>IF(B$2061,1-B720/B$2061,0)</f>
        <v>0</v>
      </c>
      <c r="C2121" s="17"/>
    </row>
    <row r="2122" spans="1:3">
      <c r="A2122" s="28" t="s">
        <v>190</v>
      </c>
      <c r="C2122" s="17"/>
    </row>
    <row r="2123" spans="1:3">
      <c r="A2123" s="4" t="s">
        <v>190</v>
      </c>
      <c r="B2123" s="40">
        <f>IF(B$2062,1-B722/B$2062,0)</f>
        <v>0</v>
      </c>
      <c r="C2123" s="17"/>
    </row>
    <row r="2124" spans="1:3">
      <c r="A2124" s="28" t="s">
        <v>210</v>
      </c>
      <c r="C2124" s="17"/>
    </row>
    <row r="2125" spans="1:3">
      <c r="A2125" s="4" t="s">
        <v>210</v>
      </c>
      <c r="B2125" s="40">
        <f>IF(B$2063,1-B724/B$2063,0)</f>
        <v>0</v>
      </c>
      <c r="C2125" s="17"/>
    </row>
    <row r="2126" spans="1:3">
      <c r="A2126" s="28" t="s">
        <v>191</v>
      </c>
      <c r="C2126" s="17"/>
    </row>
    <row r="2127" spans="1:3">
      <c r="A2127" s="4" t="s">
        <v>191</v>
      </c>
      <c r="B2127" s="40">
        <f>IF(B$2064,1-B726/B$2064,0)</f>
        <v>0</v>
      </c>
      <c r="C2127" s="17"/>
    </row>
    <row r="2128" spans="1:3">
      <c r="A2128" s="4" t="s">
        <v>265</v>
      </c>
      <c r="B2128" s="40">
        <f>IF(B$2064,1-B727/B$2064,0)</f>
        <v>0</v>
      </c>
      <c r="C2128" s="17"/>
    </row>
    <row r="2129" spans="1:3">
      <c r="A2129" s="4" t="s">
        <v>266</v>
      </c>
      <c r="B2129" s="40">
        <f>IF(B$2064,1-B728/B$2064,0)</f>
        <v>0</v>
      </c>
      <c r="C2129" s="17"/>
    </row>
    <row r="2130" spans="1:3">
      <c r="A2130" s="28" t="s">
        <v>192</v>
      </c>
      <c r="C2130" s="17"/>
    </row>
    <row r="2131" spans="1:3">
      <c r="A2131" s="4" t="s">
        <v>192</v>
      </c>
      <c r="B2131" s="40">
        <f>IF(B$2065,1-B730/B$2065,0)</f>
        <v>0</v>
      </c>
      <c r="C2131" s="17"/>
    </row>
    <row r="2132" spans="1:3">
      <c r="A2132" s="4" t="s">
        <v>268</v>
      </c>
      <c r="B2132" s="40">
        <f>IF(B$2065,1-B731/B$2065,0)</f>
        <v>0</v>
      </c>
      <c r="C2132" s="17"/>
    </row>
    <row r="2133" spans="1:3">
      <c r="A2133" s="4" t="s">
        <v>269</v>
      </c>
      <c r="B2133" s="40">
        <f>IF(B$2065,1-B732/B$2065,0)</f>
        <v>0</v>
      </c>
      <c r="C2133" s="17"/>
    </row>
    <row r="2134" spans="1:3">
      <c r="A2134" s="28" t="s">
        <v>193</v>
      </c>
      <c r="C2134" s="17"/>
    </row>
    <row r="2135" spans="1:3">
      <c r="A2135" s="4" t="s">
        <v>193</v>
      </c>
      <c r="B2135" s="40">
        <f>IF(B$2066,1-B734/B$2066,0)</f>
        <v>0</v>
      </c>
      <c r="C2135" s="17"/>
    </row>
    <row r="2136" spans="1:3">
      <c r="A2136" s="4" t="s">
        <v>271</v>
      </c>
      <c r="B2136" s="40">
        <f>IF(B$2066,1-B735/B$2066,0)</f>
        <v>0</v>
      </c>
      <c r="C2136" s="17"/>
    </row>
    <row r="2137" spans="1:3">
      <c r="A2137" s="4" t="s">
        <v>272</v>
      </c>
      <c r="B2137" s="40">
        <f>IF(B$2066,1-B736/B$2066,0)</f>
        <v>0</v>
      </c>
      <c r="C2137" s="17"/>
    </row>
    <row r="2138" spans="1:3">
      <c r="A2138" s="28" t="s">
        <v>194</v>
      </c>
      <c r="C2138" s="17"/>
    </row>
    <row r="2139" spans="1:3">
      <c r="A2139" s="4" t="s">
        <v>194</v>
      </c>
      <c r="B2139" s="40">
        <f>IF(B$2067,1-B738/B$2067,0)</f>
        <v>0</v>
      </c>
      <c r="C2139" s="17"/>
    </row>
    <row r="2140" spans="1:3">
      <c r="A2140" s="4" t="s">
        <v>274</v>
      </c>
      <c r="B2140" s="40">
        <f>IF(B$2067,1-B739/B$2067,0)</f>
        <v>0</v>
      </c>
      <c r="C2140" s="17"/>
    </row>
    <row r="2141" spans="1:3">
      <c r="A2141" s="28" t="s">
        <v>211</v>
      </c>
      <c r="C2141" s="17"/>
    </row>
    <row r="2142" spans="1:3">
      <c r="A2142" s="4" t="s">
        <v>211</v>
      </c>
      <c r="B2142" s="40">
        <f>IF(B$2068,1-B741/B$2068,0)</f>
        <v>0</v>
      </c>
      <c r="C2142" s="17"/>
    </row>
    <row r="2143" spans="1:3">
      <c r="A2143" s="4" t="s">
        <v>276</v>
      </c>
      <c r="B2143" s="40">
        <f>IF(B$2068,1-B742/B$2068,0)</f>
        <v>0</v>
      </c>
      <c r="C2143" s="17"/>
    </row>
    <row r="2144" spans="1:3">
      <c r="A2144" s="28" t="s">
        <v>225</v>
      </c>
      <c r="C2144" s="17"/>
    </row>
    <row r="2145" spans="1:3">
      <c r="A2145" s="4" t="s">
        <v>225</v>
      </c>
      <c r="B2145" s="40">
        <f>IF(B$2069,1-B744/B$2069,0)</f>
        <v>0</v>
      </c>
      <c r="C2145" s="17"/>
    </row>
    <row r="2146" spans="1:3">
      <c r="A2146" s="4" t="s">
        <v>278</v>
      </c>
      <c r="B2146" s="40">
        <f>IF(B$2069,1-B745/B$2069,0)</f>
        <v>0</v>
      </c>
      <c r="C2146" s="17"/>
    </row>
    <row r="2147" spans="1:3">
      <c r="A2147" s="4" t="s">
        <v>279</v>
      </c>
      <c r="B2147" s="40">
        <f>IF(B$2069,1-B746/B$2069,0)</f>
        <v>0</v>
      </c>
      <c r="C2147" s="17"/>
    </row>
    <row r="2148" spans="1:3">
      <c r="A2148" s="28" t="s">
        <v>226</v>
      </c>
      <c r="C2148" s="17"/>
    </row>
    <row r="2149" spans="1:3">
      <c r="A2149" s="4" t="s">
        <v>226</v>
      </c>
      <c r="B2149" s="40">
        <f>IF(B$2070,1-B748/B$2070,0)</f>
        <v>0</v>
      </c>
      <c r="C2149" s="17"/>
    </row>
    <row r="2150" spans="1:3">
      <c r="A2150" s="4" t="s">
        <v>281</v>
      </c>
      <c r="B2150" s="40">
        <f>IF(B$2070,1-B749/B$2070,0)</f>
        <v>0</v>
      </c>
      <c r="C2150" s="17"/>
    </row>
    <row r="2151" spans="1:3">
      <c r="A2151" s="4" t="s">
        <v>282</v>
      </c>
      <c r="B2151" s="40">
        <f>IF(B$2070,1-B750/B$2070,0)</f>
        <v>0</v>
      </c>
      <c r="C2151" s="17"/>
    </row>
    <row r="2152" spans="1:3">
      <c r="A2152" s="28" t="s">
        <v>227</v>
      </c>
      <c r="C2152" s="17"/>
    </row>
    <row r="2153" spans="1:3">
      <c r="A2153" s="4" t="s">
        <v>227</v>
      </c>
      <c r="B2153" s="40">
        <f>IF(B$2071,1-B752/B$2071,0)</f>
        <v>0</v>
      </c>
      <c r="C2153" s="17"/>
    </row>
    <row r="2154" spans="1:3">
      <c r="A2154" s="4" t="s">
        <v>284</v>
      </c>
      <c r="B2154" s="40">
        <f>IF(B$2071,1-B753/B$2071,0)</f>
        <v>0</v>
      </c>
      <c r="C2154" s="17"/>
    </row>
    <row r="2155" spans="1:3">
      <c r="A2155" s="4" t="s">
        <v>285</v>
      </c>
      <c r="B2155" s="40">
        <f>IF(B$2071,1-B754/B$2071,0)</f>
        <v>0</v>
      </c>
      <c r="C2155" s="17"/>
    </row>
    <row r="2156" spans="1:3">
      <c r="A2156" s="28" t="s">
        <v>228</v>
      </c>
      <c r="C2156" s="17"/>
    </row>
    <row r="2157" spans="1:3">
      <c r="A2157" s="4" t="s">
        <v>228</v>
      </c>
      <c r="B2157" s="40">
        <f>IF(B$2072,1-B756/B$2072,0)</f>
        <v>0</v>
      </c>
      <c r="C2157" s="17"/>
    </row>
    <row r="2158" spans="1:3">
      <c r="A2158" s="4" t="s">
        <v>287</v>
      </c>
      <c r="B2158" s="40">
        <f>IF(B$2072,1-B757/B$2072,0)</f>
        <v>0</v>
      </c>
      <c r="C2158" s="17"/>
    </row>
    <row r="2159" spans="1:3">
      <c r="A2159" s="4" t="s">
        <v>288</v>
      </c>
      <c r="B2159" s="40">
        <f>IF(B$2072,1-B758/B$2072,0)</f>
        <v>0</v>
      </c>
      <c r="C2159" s="17"/>
    </row>
    <row r="2160" spans="1:3">
      <c r="A2160" s="28" t="s">
        <v>229</v>
      </c>
      <c r="C2160" s="17"/>
    </row>
    <row r="2161" spans="1:3">
      <c r="A2161" s="4" t="s">
        <v>229</v>
      </c>
      <c r="B2161" s="40">
        <f>IF(B$2073,1-B760/B$2073,0)</f>
        <v>0</v>
      </c>
      <c r="C2161" s="17"/>
    </row>
    <row r="2162" spans="1:3">
      <c r="A2162" s="4" t="s">
        <v>290</v>
      </c>
      <c r="B2162" s="40">
        <f>IF(B$2073,1-B761/B$2073,0)</f>
        <v>0</v>
      </c>
      <c r="C2162" s="17"/>
    </row>
    <row r="2163" spans="1:3">
      <c r="A2163" s="4" t="s">
        <v>291</v>
      </c>
      <c r="B2163" s="40">
        <f>IF(B$2073,1-B762/B$2073,0)</f>
        <v>0</v>
      </c>
      <c r="C2163" s="17"/>
    </row>
    <row r="2164" spans="1:3">
      <c r="A2164" s="28" t="s">
        <v>195</v>
      </c>
      <c r="C2164" s="17"/>
    </row>
    <row r="2165" spans="1:3">
      <c r="A2165" s="4" t="s">
        <v>195</v>
      </c>
      <c r="B2165" s="40">
        <f>IF(B$2074,1-B764/B$2074,0)</f>
        <v>0</v>
      </c>
      <c r="C2165" s="17"/>
    </row>
    <row r="2166" spans="1:3">
      <c r="A2166" s="4" t="s">
        <v>293</v>
      </c>
      <c r="B2166" s="40">
        <f>IF(B$2074,1-B765/B$2074,0)</f>
        <v>0</v>
      </c>
      <c r="C2166" s="17"/>
    </row>
    <row r="2167" spans="1:3">
      <c r="A2167" s="4" t="s">
        <v>294</v>
      </c>
      <c r="B2167" s="40">
        <f>IF(B$2074,1-B766/B$2074,0)</f>
        <v>0</v>
      </c>
      <c r="C2167" s="17"/>
    </row>
    <row r="2168" spans="1:3">
      <c r="A2168" s="28" t="s">
        <v>196</v>
      </c>
      <c r="C2168" s="17"/>
    </row>
    <row r="2169" spans="1:3">
      <c r="A2169" s="4" t="s">
        <v>196</v>
      </c>
      <c r="B2169" s="40">
        <f>IF(B$2075,1-B768/B$2075,0)</f>
        <v>0</v>
      </c>
      <c r="C2169" s="17"/>
    </row>
    <row r="2170" spans="1:3">
      <c r="A2170" s="4" t="s">
        <v>296</v>
      </c>
      <c r="B2170" s="40">
        <f>IF(B$2075,1-B769/B$2075,0)</f>
        <v>0</v>
      </c>
      <c r="C2170" s="17"/>
    </row>
    <row r="2171" spans="1:3">
      <c r="A2171" s="28" t="s">
        <v>197</v>
      </c>
      <c r="C2171" s="17"/>
    </row>
    <row r="2172" spans="1:3">
      <c r="A2172" s="4" t="s">
        <v>197</v>
      </c>
      <c r="B2172" s="40">
        <f>IF(B$2076,1-B771/B$2076,0)</f>
        <v>0</v>
      </c>
      <c r="C2172" s="17"/>
    </row>
    <row r="2173" spans="1:3">
      <c r="A2173" s="4" t="s">
        <v>298</v>
      </c>
      <c r="B2173" s="40">
        <f>IF(B$2076,1-B772/B$2076,0)</f>
        <v>0</v>
      </c>
      <c r="C2173" s="17"/>
    </row>
    <row r="2174" spans="1:3">
      <c r="A2174" s="4" t="s">
        <v>299</v>
      </c>
      <c r="B2174" s="40">
        <f>IF(B$2076,1-B773/B$2076,0)</f>
        <v>0</v>
      </c>
      <c r="C2174" s="17"/>
    </row>
    <row r="2175" spans="1:3">
      <c r="A2175" s="28" t="s">
        <v>198</v>
      </c>
      <c r="C2175" s="17"/>
    </row>
    <row r="2176" spans="1:3">
      <c r="A2176" s="4" t="s">
        <v>198</v>
      </c>
      <c r="B2176" s="40">
        <f>IF(B$2077,1-B775/B$2077,0)</f>
        <v>0</v>
      </c>
      <c r="C2176" s="17"/>
    </row>
    <row r="2177" spans="1:3">
      <c r="A2177" s="28" t="s">
        <v>199</v>
      </c>
      <c r="C2177" s="17"/>
    </row>
    <row r="2178" spans="1:3">
      <c r="A2178" s="4" t="s">
        <v>199</v>
      </c>
      <c r="B2178" s="40">
        <f>IF(B$2078,1-B777/B$2078,0)</f>
        <v>0</v>
      </c>
      <c r="C2178" s="17"/>
    </row>
    <row r="2179" spans="1:3">
      <c r="A2179" s="4" t="s">
        <v>302</v>
      </c>
      <c r="B2179" s="40">
        <f>IF(B$2078,1-B778/B$2078,0)</f>
        <v>0</v>
      </c>
      <c r="C2179" s="17"/>
    </row>
    <row r="2180" spans="1:3">
      <c r="A2180" s="4" t="s">
        <v>303</v>
      </c>
      <c r="B2180" s="40">
        <f>IF(B$2078,1-B779/B$2078,0)</f>
        <v>0</v>
      </c>
      <c r="C2180" s="17"/>
    </row>
    <row r="2181" spans="1:3">
      <c r="A2181" s="28" t="s">
        <v>200</v>
      </c>
      <c r="C2181" s="17"/>
    </row>
    <row r="2182" spans="1:3">
      <c r="A2182" s="4" t="s">
        <v>200</v>
      </c>
      <c r="B2182" s="40">
        <f>IF(B$2079,1-B781/B$2079,0)</f>
        <v>0</v>
      </c>
      <c r="C2182" s="17"/>
    </row>
    <row r="2183" spans="1:3">
      <c r="A2183" s="28" t="s">
        <v>201</v>
      </c>
      <c r="C2183" s="17"/>
    </row>
    <row r="2184" spans="1:3">
      <c r="A2184" s="4" t="s">
        <v>201</v>
      </c>
      <c r="B2184" s="40">
        <f>IF(B$2080,1-B783/B$2080,0)</f>
        <v>0</v>
      </c>
      <c r="C2184" s="17"/>
    </row>
    <row r="2185" spans="1:3">
      <c r="A2185" s="4" t="s">
        <v>306</v>
      </c>
      <c r="B2185" s="40">
        <f>IF(B$2080,1-B784/B$2080,0)</f>
        <v>0</v>
      </c>
      <c r="C2185" s="17"/>
    </row>
    <row r="2186" spans="1:3">
      <c r="A2186" s="28" t="s">
        <v>202</v>
      </c>
      <c r="C2186" s="17"/>
    </row>
    <row r="2187" spans="1:3">
      <c r="A2187" s="4" t="s">
        <v>202</v>
      </c>
      <c r="B2187" s="40">
        <f>IF(B$2081,1-B786/B$2081,0)</f>
        <v>0</v>
      </c>
      <c r="C2187" s="17"/>
    </row>
    <row r="2188" spans="1:3">
      <c r="A2188" s="28" t="s">
        <v>203</v>
      </c>
      <c r="C2188" s="17"/>
    </row>
    <row r="2189" spans="1:3">
      <c r="A2189" s="4" t="s">
        <v>203</v>
      </c>
      <c r="B2189" s="40">
        <f>IF(B$2082,1-B788/B$2082,0)</f>
        <v>0</v>
      </c>
      <c r="C2189" s="17"/>
    </row>
    <row r="2190" spans="1:3">
      <c r="A2190" s="4" t="s">
        <v>309</v>
      </c>
      <c r="B2190" s="40">
        <f>IF(B$2082,1-B789/B$2082,0)</f>
        <v>0</v>
      </c>
      <c r="C2190" s="17"/>
    </row>
    <row r="2191" spans="1:3">
      <c r="A2191" s="28" t="s">
        <v>204</v>
      </c>
      <c r="C2191" s="17"/>
    </row>
    <row r="2192" spans="1:3">
      <c r="A2192" s="4" t="s">
        <v>204</v>
      </c>
      <c r="B2192" s="40">
        <f>IF(B$2083,1-B791/B$2083,0)</f>
        <v>0</v>
      </c>
      <c r="C2192" s="17"/>
    </row>
    <row r="2193" spans="1:3">
      <c r="A2193" s="28" t="s">
        <v>212</v>
      </c>
      <c r="C2193" s="17"/>
    </row>
    <row r="2194" spans="1:3">
      <c r="A2194" s="4" t="s">
        <v>212</v>
      </c>
      <c r="B2194" s="40">
        <f>IF(B$2084,1-B793/B$2084,0)</f>
        <v>0</v>
      </c>
      <c r="C2194" s="17"/>
    </row>
    <row r="2195" spans="1:3">
      <c r="A2195" s="4" t="s">
        <v>312</v>
      </c>
      <c r="B2195" s="40">
        <f>IF(B$2084,1-B794/B$2084,0)</f>
        <v>0</v>
      </c>
      <c r="C2195" s="17"/>
    </row>
    <row r="2196" spans="1:3">
      <c r="A2196" s="28" t="s">
        <v>213</v>
      </c>
      <c r="C2196" s="17"/>
    </row>
    <row r="2197" spans="1:3">
      <c r="A2197" s="4" t="s">
        <v>213</v>
      </c>
      <c r="B2197" s="40">
        <f>IF(B$2085,1-B796/B$2085,0)</f>
        <v>0</v>
      </c>
      <c r="C2197" s="17"/>
    </row>
    <row r="2198" spans="1:3">
      <c r="A2198" s="28" t="s">
        <v>214</v>
      </c>
      <c r="C2198" s="17"/>
    </row>
    <row r="2199" spans="1:3">
      <c r="A2199" s="4" t="s">
        <v>214</v>
      </c>
      <c r="B2199" s="40">
        <f>IF(B$2086,1-B798/B$2086,0)</f>
        <v>0</v>
      </c>
      <c r="C2199" s="17"/>
    </row>
    <row r="2200" spans="1:3">
      <c r="A2200" s="4" t="s">
        <v>315</v>
      </c>
      <c r="B2200" s="40">
        <f>IF(B$2086,1-B799/B$2086,0)</f>
        <v>0</v>
      </c>
      <c r="C2200" s="17"/>
    </row>
    <row r="2201" spans="1:3">
      <c r="A2201" s="28" t="s">
        <v>215</v>
      </c>
      <c r="C2201" s="17"/>
    </row>
    <row r="2202" spans="1:3">
      <c r="A2202" s="4" t="s">
        <v>215</v>
      </c>
      <c r="B2202" s="40">
        <f>IF(B$2087,1-B801/B$2087,0)</f>
        <v>0</v>
      </c>
      <c r="C2202" s="17"/>
    </row>
    <row r="2204" spans="1:3" ht="21" customHeight="1">
      <c r="A2204" s="1" t="s">
        <v>2182</v>
      </c>
    </row>
    <row r="2205" spans="1:3">
      <c r="A2205" s="3" t="s">
        <v>546</v>
      </c>
    </row>
    <row r="2206" spans="1:3">
      <c r="A2206" s="31" t="s">
        <v>2183</v>
      </c>
    </row>
    <row r="2207" spans="1:3">
      <c r="A2207" s="31" t="s">
        <v>2015</v>
      </c>
    </row>
    <row r="2208" spans="1:3">
      <c r="A2208" s="31" t="s">
        <v>2016</v>
      </c>
    </row>
    <row r="2209" spans="1:6">
      <c r="A2209" s="31" t="s">
        <v>2017</v>
      </c>
    </row>
    <row r="2210" spans="1:6">
      <c r="A2210" s="31" t="s">
        <v>2018</v>
      </c>
    </row>
    <row r="2211" spans="1:6">
      <c r="A2211" s="33" t="s">
        <v>553</v>
      </c>
      <c r="B2211" s="33" t="s">
        <v>879</v>
      </c>
      <c r="C2211" s="33" t="s">
        <v>879</v>
      </c>
      <c r="D2211" s="33" t="s">
        <v>879</v>
      </c>
      <c r="E2211" s="33" t="s">
        <v>879</v>
      </c>
    </row>
    <row r="2212" spans="1:6">
      <c r="A2212" s="33" t="s">
        <v>556</v>
      </c>
      <c r="B2212" s="33" t="s">
        <v>880</v>
      </c>
      <c r="C2212" s="33" t="s">
        <v>2019</v>
      </c>
      <c r="D2212" s="33" t="s">
        <v>2020</v>
      </c>
      <c r="E2212" s="33" t="s">
        <v>2021</v>
      </c>
    </row>
    <row r="2214" spans="1:6">
      <c r="B2214" s="15" t="s">
        <v>1956</v>
      </c>
      <c r="C2214" s="15" t="s">
        <v>1957</v>
      </c>
      <c r="D2214" s="15" t="s">
        <v>1958</v>
      </c>
      <c r="E2214" s="15" t="s">
        <v>1959</v>
      </c>
    </row>
    <row r="2215" spans="1:6">
      <c r="A2215" s="4" t="s">
        <v>2022</v>
      </c>
      <c r="B2215" s="34">
        <f>SUMPRODUCT(B$2096:B$2202,$B$816:$B$922)</f>
        <v>0</v>
      </c>
      <c r="C2215" s="34">
        <f>SUMPRODUCT(B$2096:B$2202,$C$816:$C$922)</f>
        <v>0</v>
      </c>
      <c r="D2215" s="34">
        <f>SUMPRODUCT(B$2096:B$2202,$D$816:$D$922)</f>
        <v>0</v>
      </c>
      <c r="E2215" s="34">
        <f>SUMPRODUCT(B$2096:B$2202,$E$816:$E$922)</f>
        <v>0</v>
      </c>
      <c r="F2215" s="17"/>
    </row>
    <row r="2217" spans="1:6" ht="21" customHeight="1">
      <c r="A2217" s="1" t="s">
        <v>2184</v>
      </c>
    </row>
    <row r="2218" spans="1:6">
      <c r="A2218" s="3" t="s">
        <v>546</v>
      </c>
    </row>
    <row r="2219" spans="1:6">
      <c r="A2219" s="31" t="s">
        <v>2185</v>
      </c>
    </row>
    <row r="2220" spans="1:6">
      <c r="A2220" s="31" t="s">
        <v>2186</v>
      </c>
    </row>
    <row r="2221" spans="1:6">
      <c r="A2221" s="31" t="s">
        <v>2026</v>
      </c>
    </row>
    <row r="2222" spans="1:6">
      <c r="A2222" s="31" t="s">
        <v>2187</v>
      </c>
    </row>
    <row r="2223" spans="1:6">
      <c r="A2223" s="31" t="s">
        <v>2188</v>
      </c>
    </row>
    <row r="2224" spans="1:6">
      <c r="A2224" s="31" t="s">
        <v>2029</v>
      </c>
    </row>
    <row r="2225" spans="1:5">
      <c r="A2225" s="31" t="s">
        <v>2189</v>
      </c>
    </row>
    <row r="2226" spans="1:5">
      <c r="A2226" s="31" t="s">
        <v>2179</v>
      </c>
    </row>
    <row r="2227" spans="1:5">
      <c r="A2227" s="31" t="s">
        <v>2031</v>
      </c>
    </row>
    <row r="2228" spans="1:5">
      <c r="A2228" s="31" t="s">
        <v>2190</v>
      </c>
    </row>
    <row r="2229" spans="1:5">
      <c r="A2229" s="31" t="s">
        <v>2033</v>
      </c>
    </row>
    <row r="2230" spans="1:5">
      <c r="A2230" s="31" t="s">
        <v>2191</v>
      </c>
    </row>
    <row r="2231" spans="1:5">
      <c r="A2231" s="31" t="s">
        <v>2192</v>
      </c>
    </row>
    <row r="2232" spans="1:5">
      <c r="A2232" s="33" t="s">
        <v>553</v>
      </c>
      <c r="B2232" s="33" t="s">
        <v>570</v>
      </c>
      <c r="C2232" s="33" t="s">
        <v>570</v>
      </c>
      <c r="D2232" s="33" t="s">
        <v>570</v>
      </c>
    </row>
    <row r="2233" spans="1:5">
      <c r="A2233" s="33" t="s">
        <v>556</v>
      </c>
      <c r="B2233" s="33" t="s">
        <v>2036</v>
      </c>
      <c r="C2233" s="33" t="s">
        <v>2037</v>
      </c>
      <c r="D2233" s="33" t="s">
        <v>2038</v>
      </c>
    </row>
    <row r="2235" spans="1:5">
      <c r="B2235" s="15" t="s">
        <v>2039</v>
      </c>
      <c r="C2235" s="15" t="s">
        <v>2040</v>
      </c>
      <c r="D2235" s="15" t="s">
        <v>2041</v>
      </c>
    </row>
    <row r="2236" spans="1:5">
      <c r="A2236" s="4" t="s">
        <v>2193</v>
      </c>
      <c r="B2236" s="46">
        <f>C2215*B2042-C291</f>
        <v>0</v>
      </c>
      <c r="C2236" s="46">
        <f>D2215*C2042-D291</f>
        <v>0</v>
      </c>
      <c r="D2236" s="46">
        <f>E2215*D2042-E291+B2215-B291+B2236+C2236</f>
        <v>0</v>
      </c>
      <c r="E2236" s="17"/>
    </row>
    <row r="2238" spans="1:5" ht="21" customHeight="1">
      <c r="A2238" s="1" t="s">
        <v>2194</v>
      </c>
    </row>
    <row r="2239" spans="1:5">
      <c r="A2239" s="3" t="s">
        <v>546</v>
      </c>
    </row>
    <row r="2240" spans="1:5">
      <c r="A2240" s="31" t="s">
        <v>1998</v>
      </c>
    </row>
    <row r="2241" spans="1:3">
      <c r="A2241" s="31" t="s">
        <v>1999</v>
      </c>
    </row>
    <row r="2242" spans="1:3">
      <c r="A2242" s="31" t="s">
        <v>2000</v>
      </c>
    </row>
    <row r="2243" spans="1:3">
      <c r="A2243" s="31" t="s">
        <v>2195</v>
      </c>
    </row>
    <row r="2244" spans="1:3">
      <c r="A2244" s="31" t="s">
        <v>2002</v>
      </c>
    </row>
    <row r="2245" spans="1:3">
      <c r="A2245" s="31" t="s">
        <v>2196</v>
      </c>
    </row>
    <row r="2246" spans="1:3">
      <c r="A2246" s="31" t="s">
        <v>2004</v>
      </c>
    </row>
    <row r="2247" spans="1:3">
      <c r="A2247" s="31" t="s">
        <v>2197</v>
      </c>
    </row>
    <row r="2248" spans="1:3">
      <c r="A2248" s="3" t="s">
        <v>2006</v>
      </c>
    </row>
    <row r="2250" spans="1:3">
      <c r="B2250" s="15" t="s">
        <v>2007</v>
      </c>
    </row>
    <row r="2251" spans="1:3">
      <c r="A2251" s="4" t="s">
        <v>185</v>
      </c>
      <c r="B2251" s="42">
        <f>IF(F935,(B935+C935*B$1826+D935*C$1826+E935*D$1826)/F935*0.1,0)</f>
        <v>0</v>
      </c>
      <c r="C2251" s="17"/>
    </row>
    <row r="2252" spans="1:3">
      <c r="A2252" s="4" t="s">
        <v>1961</v>
      </c>
      <c r="B2252" s="42">
        <f>IF(F936,(B936+C936*B$1826+D936*C$1826+E936*D$1826)/F936*0.1,0)</f>
        <v>0</v>
      </c>
      <c r="C2252" s="17"/>
    </row>
    <row r="2253" spans="1:3">
      <c r="A2253" s="4" t="s">
        <v>187</v>
      </c>
      <c r="B2253" s="42">
        <f>IF(F937,(B937+C937*B$1826+D937*C$1826+E937*D$1826)/F937*0.1,0)</f>
        <v>0</v>
      </c>
      <c r="C2253" s="17"/>
    </row>
    <row r="2254" spans="1:3">
      <c r="A2254" s="4" t="s">
        <v>1962</v>
      </c>
      <c r="B2254" s="42">
        <f>IF(F938,(B938+C938*B$1826+D938*C$1826+E938*D$1826)/F938*0.1,0)</f>
        <v>0</v>
      </c>
      <c r="C2254" s="17"/>
    </row>
    <row r="2255" spans="1:3">
      <c r="A2255" s="4" t="s">
        <v>189</v>
      </c>
      <c r="B2255" s="42">
        <f>IF(F939,(B939+C939*B$1826+D939*C$1826+E939*D$1826)/F939*0.1,0)</f>
        <v>0</v>
      </c>
      <c r="C2255" s="17"/>
    </row>
    <row r="2256" spans="1:3">
      <c r="A2256" s="4" t="s">
        <v>190</v>
      </c>
      <c r="B2256" s="42">
        <f>IF(F940,(B940+C940*B$1826+D940*C$1826+E940*D$1826)/F940*0.1,0)</f>
        <v>0</v>
      </c>
      <c r="C2256" s="17"/>
    </row>
    <row r="2257" spans="1:3">
      <c r="A2257" s="4" t="s">
        <v>210</v>
      </c>
      <c r="B2257" s="42">
        <f>IF(F941,(B941+C941*B$1826+D941*C$1826+E941*D$1826)/F941*0.1,0)</f>
        <v>0</v>
      </c>
      <c r="C2257" s="17"/>
    </row>
    <row r="2258" spans="1:3">
      <c r="A2258" s="4" t="s">
        <v>191</v>
      </c>
      <c r="B2258" s="42">
        <f>IF(F942,(B942+C942*B$1826+D942*C$1826+E942*D$1826)/F942*0.1,0)</f>
        <v>0</v>
      </c>
      <c r="C2258" s="17"/>
    </row>
    <row r="2259" spans="1:3">
      <c r="A2259" s="4" t="s">
        <v>192</v>
      </c>
      <c r="B2259" s="42">
        <f>IF(F943,(B943+C943*B$1826+D943*C$1826+E943*D$1826)/F943*0.1,0)</f>
        <v>0</v>
      </c>
      <c r="C2259" s="17"/>
    </row>
    <row r="2260" spans="1:3">
      <c r="A2260" s="4" t="s">
        <v>193</v>
      </c>
      <c r="B2260" s="42">
        <f>IF(F944,(B944+C944*B$1826+D944*C$1826+E944*D$1826)/F944*0.1,0)</f>
        <v>0</v>
      </c>
      <c r="C2260" s="17"/>
    </row>
    <row r="2261" spans="1:3">
      <c r="A2261" s="4" t="s">
        <v>194</v>
      </c>
      <c r="B2261" s="42">
        <f>IF(F945,(B945+C945*B$1826+D945*C$1826+E945*D$1826)/F945*0.1,0)</f>
        <v>0</v>
      </c>
      <c r="C2261" s="17"/>
    </row>
    <row r="2262" spans="1:3">
      <c r="A2262" s="4" t="s">
        <v>211</v>
      </c>
      <c r="B2262" s="42">
        <f>IF(F946,(B946+C946*B$1826+D946*C$1826+E946*D$1826)/F946*0.1,0)</f>
        <v>0</v>
      </c>
      <c r="C2262" s="17"/>
    </row>
    <row r="2263" spans="1:3">
      <c r="A2263" s="4" t="s">
        <v>225</v>
      </c>
      <c r="B2263" s="42">
        <f>IF(F947,(B947+C947*B$1826+D947*C$1826+E947*D$1826)/F947*0.1,0)</f>
        <v>0</v>
      </c>
      <c r="C2263" s="17"/>
    </row>
    <row r="2264" spans="1:3">
      <c r="A2264" s="4" t="s">
        <v>226</v>
      </c>
      <c r="B2264" s="42">
        <f>IF(F948,(B948+C948*B$1826+D948*C$1826+E948*D$1826)/F948*0.1,0)</f>
        <v>0</v>
      </c>
      <c r="C2264" s="17"/>
    </row>
    <row r="2265" spans="1:3">
      <c r="A2265" s="4" t="s">
        <v>227</v>
      </c>
      <c r="B2265" s="42">
        <f>IF(F949,(B949+C949*B$1826+D949*C$1826+E949*D$1826)/F949*0.1,0)</f>
        <v>0</v>
      </c>
      <c r="C2265" s="17"/>
    </row>
    <row r="2266" spans="1:3">
      <c r="A2266" s="4" t="s">
        <v>228</v>
      </c>
      <c r="B2266" s="42">
        <f>IF(F950,(B950+C950*B$1826+D950*C$1826+E950*D$1826)/F950*0.1,0)</f>
        <v>0</v>
      </c>
      <c r="C2266" s="17"/>
    </row>
    <row r="2267" spans="1:3">
      <c r="A2267" s="4" t="s">
        <v>229</v>
      </c>
      <c r="B2267" s="42">
        <f>IF(F951,(B951+C951*B$1826+D951*C$1826+E951*D$1826)/F951*0.1,0)</f>
        <v>0</v>
      </c>
      <c r="C2267" s="17"/>
    </row>
    <row r="2268" spans="1:3">
      <c r="A2268" s="4" t="s">
        <v>195</v>
      </c>
      <c r="B2268" s="42">
        <f>IF(F952,(B952+C952*B$1826+D952*C$1826+E952*D$1826)/F952*0.1,0)</f>
        <v>0</v>
      </c>
      <c r="C2268" s="17"/>
    </row>
    <row r="2269" spans="1:3">
      <c r="A2269" s="4" t="s">
        <v>196</v>
      </c>
      <c r="B2269" s="42">
        <f>IF(F953,(B953+C953*B$1826+D953*C$1826+E953*D$1826)/F953*0.1,0)</f>
        <v>0</v>
      </c>
      <c r="C2269" s="17"/>
    </row>
    <row r="2270" spans="1:3">
      <c r="A2270" s="4" t="s">
        <v>197</v>
      </c>
      <c r="B2270" s="42">
        <f>IF(F954,(B954+C954*B$1826+D954*C$1826+E954*D$1826)/F954*0.1,0)</f>
        <v>0</v>
      </c>
      <c r="C2270" s="17"/>
    </row>
    <row r="2271" spans="1:3">
      <c r="A2271" s="4" t="s">
        <v>198</v>
      </c>
      <c r="B2271" s="42">
        <f>IF(F955,(B955+C955*B$1826+D955*C$1826+E955*D$1826)/F955*0.1,0)</f>
        <v>0</v>
      </c>
      <c r="C2271" s="17"/>
    </row>
    <row r="2272" spans="1:3">
      <c r="A2272" s="4" t="s">
        <v>199</v>
      </c>
      <c r="B2272" s="42">
        <f>IF(F956,(B956+C956*B$1826+D956*C$1826+E956*D$1826)/F956*0.1,0)</f>
        <v>0</v>
      </c>
      <c r="C2272" s="17"/>
    </row>
    <row r="2273" spans="1:3">
      <c r="A2273" s="4" t="s">
        <v>200</v>
      </c>
      <c r="B2273" s="42">
        <f>IF(F957,(B957+C957*B$1826+D957*C$1826+E957*D$1826)/F957*0.1,0)</f>
        <v>0</v>
      </c>
      <c r="C2273" s="17"/>
    </row>
    <row r="2274" spans="1:3">
      <c r="A2274" s="4" t="s">
        <v>201</v>
      </c>
      <c r="B2274" s="42">
        <f>IF(F958,(B958+C958*B$1826+D958*C$1826+E958*D$1826)/F958*0.1,0)</f>
        <v>0</v>
      </c>
      <c r="C2274" s="17"/>
    </row>
    <row r="2275" spans="1:3">
      <c r="A2275" s="4" t="s">
        <v>202</v>
      </c>
      <c r="B2275" s="42">
        <f>IF(F959,(B959+C959*B$1826+D959*C$1826+E959*D$1826)/F959*0.1,0)</f>
        <v>0</v>
      </c>
      <c r="C2275" s="17"/>
    </row>
    <row r="2276" spans="1:3">
      <c r="A2276" s="4" t="s">
        <v>203</v>
      </c>
      <c r="B2276" s="42">
        <f>IF(F960,(B960+C960*B$1826+D960*C$1826+E960*D$1826)/F960*0.1,0)</f>
        <v>0</v>
      </c>
      <c r="C2276" s="17"/>
    </row>
    <row r="2277" spans="1:3">
      <c r="A2277" s="4" t="s">
        <v>204</v>
      </c>
      <c r="B2277" s="42">
        <f>IF(F961,(B961+C961*B$1826+D961*C$1826+E961*D$1826)/F961*0.1,0)</f>
        <v>0</v>
      </c>
      <c r="C2277" s="17"/>
    </row>
    <row r="2278" spans="1:3">
      <c r="A2278" s="4" t="s">
        <v>212</v>
      </c>
      <c r="B2278" s="42">
        <f>IF(F962,(B962+C962*B$1826+D962*C$1826+E962*D$1826)/F962*0.1,0)</f>
        <v>0</v>
      </c>
      <c r="C2278" s="17"/>
    </row>
    <row r="2279" spans="1:3">
      <c r="A2279" s="4" t="s">
        <v>213</v>
      </c>
      <c r="B2279" s="42">
        <f>IF(F963,(B963+C963*B$1826+D963*C$1826+E963*D$1826)/F963*0.1,0)</f>
        <v>0</v>
      </c>
      <c r="C2279" s="17"/>
    </row>
    <row r="2280" spans="1:3">
      <c r="A2280" s="4" t="s">
        <v>214</v>
      </c>
      <c r="B2280" s="42">
        <f>IF(F964,(B964+C964*B$1826+D964*C$1826+E964*D$1826)/F964*0.1,0)</f>
        <v>0</v>
      </c>
      <c r="C2280" s="17"/>
    </row>
    <row r="2281" spans="1:3">
      <c r="A2281" s="4" t="s">
        <v>215</v>
      </c>
      <c r="B2281" s="42">
        <f>IF(F965,(B965+C965*B$1826+D965*C$1826+E965*D$1826)/F965*0.1,0)</f>
        <v>0</v>
      </c>
      <c r="C2281" s="17"/>
    </row>
    <row r="2283" spans="1:3" ht="21" customHeight="1">
      <c r="A2283" s="1" t="s">
        <v>2198</v>
      </c>
    </row>
    <row r="2284" spans="1:3">
      <c r="A2284" s="3" t="s">
        <v>546</v>
      </c>
    </row>
    <row r="2285" spans="1:3">
      <c r="A2285" s="31" t="s">
        <v>2199</v>
      </c>
    </row>
    <row r="2286" spans="1:3">
      <c r="A2286" s="31" t="s">
        <v>2010</v>
      </c>
    </row>
    <row r="2287" spans="1:3">
      <c r="A2287" s="3" t="s">
        <v>2011</v>
      </c>
    </row>
    <row r="2289" spans="1:3">
      <c r="B2289" s="15" t="s">
        <v>2012</v>
      </c>
    </row>
    <row r="2290" spans="1:3">
      <c r="A2290" s="28" t="s">
        <v>185</v>
      </c>
      <c r="C2290" s="17"/>
    </row>
    <row r="2291" spans="1:3">
      <c r="A2291" s="4" t="s">
        <v>185</v>
      </c>
      <c r="B2291" s="40">
        <f>IF(B$2251,1-B696/B$2251,0)</f>
        <v>0</v>
      </c>
      <c r="C2291" s="17"/>
    </row>
    <row r="2292" spans="1:3">
      <c r="A2292" s="4" t="s">
        <v>242</v>
      </c>
      <c r="B2292" s="40">
        <f>IF(B$2251,1-B697/B$2251,0)</f>
        <v>0</v>
      </c>
      <c r="C2292" s="17"/>
    </row>
    <row r="2293" spans="1:3">
      <c r="A2293" s="4" t="s">
        <v>243</v>
      </c>
      <c r="B2293" s="40">
        <f>IF(B$2251,1-B698/B$2251,0)</f>
        <v>0</v>
      </c>
      <c r="C2293" s="17"/>
    </row>
    <row r="2294" spans="1:3">
      <c r="A2294" s="28" t="s">
        <v>1961</v>
      </c>
      <c r="C2294" s="17"/>
    </row>
    <row r="2295" spans="1:3">
      <c r="A2295" s="4" t="s">
        <v>186</v>
      </c>
      <c r="B2295" s="40">
        <f>IF(B$2252,1-B700/B$2252,0)</f>
        <v>0</v>
      </c>
      <c r="C2295" s="17"/>
    </row>
    <row r="2296" spans="1:3">
      <c r="A2296" s="4" t="s">
        <v>245</v>
      </c>
      <c r="B2296" s="40">
        <f>IF(B$2252,1-B701/B$2252,0)</f>
        <v>0</v>
      </c>
      <c r="C2296" s="17"/>
    </row>
    <row r="2297" spans="1:3">
      <c r="A2297" s="4" t="s">
        <v>246</v>
      </c>
      <c r="B2297" s="40">
        <f>IF(B$2252,1-B702/B$2252,0)</f>
        <v>0</v>
      </c>
      <c r="C2297" s="17"/>
    </row>
    <row r="2298" spans="1:3">
      <c r="A2298" s="4" t="s">
        <v>223</v>
      </c>
      <c r="B2298" s="40">
        <f>IF(B$2252,1-B703/B$2252,0)</f>
        <v>0</v>
      </c>
      <c r="C2298" s="17"/>
    </row>
    <row r="2299" spans="1:3">
      <c r="A2299" s="4" t="s">
        <v>248</v>
      </c>
      <c r="B2299" s="40">
        <f>IF(B$2252,1-B704/B$2252,0)</f>
        <v>0</v>
      </c>
      <c r="C2299" s="17"/>
    </row>
    <row r="2300" spans="1:3">
      <c r="A2300" s="4" t="s">
        <v>249</v>
      </c>
      <c r="B2300" s="40">
        <f>IF(B$2252,1-B705/B$2252,0)</f>
        <v>0</v>
      </c>
      <c r="C2300" s="17"/>
    </row>
    <row r="2301" spans="1:3">
      <c r="A2301" s="28" t="s">
        <v>187</v>
      </c>
      <c r="C2301" s="17"/>
    </row>
    <row r="2302" spans="1:3">
      <c r="A2302" s="4" t="s">
        <v>187</v>
      </c>
      <c r="B2302" s="40">
        <f>IF(B$2253,1-B707/B$2253,0)</f>
        <v>0</v>
      </c>
      <c r="C2302" s="17"/>
    </row>
    <row r="2303" spans="1:3">
      <c r="A2303" s="4" t="s">
        <v>251</v>
      </c>
      <c r="B2303" s="40">
        <f>IF(B$2253,1-B708/B$2253,0)</f>
        <v>0</v>
      </c>
      <c r="C2303" s="17"/>
    </row>
    <row r="2304" spans="1:3">
      <c r="A2304" s="4" t="s">
        <v>252</v>
      </c>
      <c r="B2304" s="40">
        <f>IF(B$2253,1-B709/B$2253,0)</f>
        <v>0</v>
      </c>
      <c r="C2304" s="17"/>
    </row>
    <row r="2305" spans="1:3">
      <c r="A2305" s="28" t="s">
        <v>1962</v>
      </c>
      <c r="C2305" s="17"/>
    </row>
    <row r="2306" spans="1:3">
      <c r="A2306" s="4" t="s">
        <v>188</v>
      </c>
      <c r="B2306" s="40">
        <f>IF(B$2254,1-B711/B$2254,0)</f>
        <v>0</v>
      </c>
      <c r="C2306" s="17"/>
    </row>
    <row r="2307" spans="1:3">
      <c r="A2307" s="4" t="s">
        <v>254</v>
      </c>
      <c r="B2307" s="40">
        <f>IF(B$2254,1-B712/B$2254,0)</f>
        <v>0</v>
      </c>
      <c r="C2307" s="17"/>
    </row>
    <row r="2308" spans="1:3">
      <c r="A2308" s="4" t="s">
        <v>255</v>
      </c>
      <c r="B2308" s="40">
        <f>IF(B$2254,1-B713/B$2254,0)</f>
        <v>0</v>
      </c>
      <c r="C2308" s="17"/>
    </row>
    <row r="2309" spans="1:3">
      <c r="A2309" s="4" t="s">
        <v>224</v>
      </c>
      <c r="B2309" s="40">
        <f>IF(B$2254,1-B714/B$2254,0)</f>
        <v>0</v>
      </c>
      <c r="C2309" s="17"/>
    </row>
    <row r="2310" spans="1:3">
      <c r="A2310" s="4" t="s">
        <v>257</v>
      </c>
      <c r="B2310" s="40">
        <f>IF(B$2254,1-B715/B$2254,0)</f>
        <v>0</v>
      </c>
      <c r="C2310" s="17"/>
    </row>
    <row r="2311" spans="1:3">
      <c r="A2311" s="4" t="s">
        <v>258</v>
      </c>
      <c r="B2311" s="40">
        <f>IF(B$2254,1-B716/B$2254,0)</f>
        <v>0</v>
      </c>
      <c r="C2311" s="17"/>
    </row>
    <row r="2312" spans="1:3">
      <c r="A2312" s="28" t="s">
        <v>189</v>
      </c>
      <c r="C2312" s="17"/>
    </row>
    <row r="2313" spans="1:3">
      <c r="A2313" s="4" t="s">
        <v>189</v>
      </c>
      <c r="B2313" s="40">
        <f>IF(B$2255,1-B718/B$2255,0)</f>
        <v>0</v>
      </c>
      <c r="C2313" s="17"/>
    </row>
    <row r="2314" spans="1:3">
      <c r="A2314" s="4" t="s">
        <v>260</v>
      </c>
      <c r="B2314" s="40">
        <f>IF(B$2255,1-B719/B$2255,0)</f>
        <v>0</v>
      </c>
      <c r="C2314" s="17"/>
    </row>
    <row r="2315" spans="1:3">
      <c r="A2315" s="4" t="s">
        <v>261</v>
      </c>
      <c r="B2315" s="40">
        <f>IF(B$2255,1-B720/B$2255,0)</f>
        <v>0</v>
      </c>
      <c r="C2315" s="17"/>
    </row>
    <row r="2316" spans="1:3">
      <c r="A2316" s="28" t="s">
        <v>190</v>
      </c>
      <c r="C2316" s="17"/>
    </row>
    <row r="2317" spans="1:3">
      <c r="A2317" s="4" t="s">
        <v>190</v>
      </c>
      <c r="B2317" s="40">
        <f>IF(B$2256,1-B722/B$2256,0)</f>
        <v>0</v>
      </c>
      <c r="C2317" s="17"/>
    </row>
    <row r="2318" spans="1:3">
      <c r="A2318" s="28" t="s">
        <v>210</v>
      </c>
      <c r="C2318" s="17"/>
    </row>
    <row r="2319" spans="1:3">
      <c r="A2319" s="4" t="s">
        <v>210</v>
      </c>
      <c r="B2319" s="40">
        <f>IF(B$2257,1-B724/B$2257,0)</f>
        <v>0</v>
      </c>
      <c r="C2319" s="17"/>
    </row>
    <row r="2320" spans="1:3">
      <c r="A2320" s="28" t="s">
        <v>191</v>
      </c>
      <c r="C2320" s="17"/>
    </row>
    <row r="2321" spans="1:3">
      <c r="A2321" s="4" t="s">
        <v>191</v>
      </c>
      <c r="B2321" s="40">
        <f>IF(B$2258,1-B726/B$2258,0)</f>
        <v>0</v>
      </c>
      <c r="C2321" s="17"/>
    </row>
    <row r="2322" spans="1:3">
      <c r="A2322" s="4" t="s">
        <v>265</v>
      </c>
      <c r="B2322" s="40">
        <f>IF(B$2258,1-B727/B$2258,0)</f>
        <v>0</v>
      </c>
      <c r="C2322" s="17"/>
    </row>
    <row r="2323" spans="1:3">
      <c r="A2323" s="4" t="s">
        <v>266</v>
      </c>
      <c r="B2323" s="40">
        <f>IF(B$2258,1-B728/B$2258,0)</f>
        <v>0</v>
      </c>
      <c r="C2323" s="17"/>
    </row>
    <row r="2324" spans="1:3">
      <c r="A2324" s="28" t="s">
        <v>192</v>
      </c>
      <c r="C2324" s="17"/>
    </row>
    <row r="2325" spans="1:3">
      <c r="A2325" s="4" t="s">
        <v>192</v>
      </c>
      <c r="B2325" s="40">
        <f>IF(B$2259,1-B730/B$2259,0)</f>
        <v>0</v>
      </c>
      <c r="C2325" s="17"/>
    </row>
    <row r="2326" spans="1:3">
      <c r="A2326" s="4" t="s">
        <v>268</v>
      </c>
      <c r="B2326" s="40">
        <f>IF(B$2259,1-B731/B$2259,0)</f>
        <v>0</v>
      </c>
      <c r="C2326" s="17"/>
    </row>
    <row r="2327" spans="1:3">
      <c r="A2327" s="4" t="s">
        <v>269</v>
      </c>
      <c r="B2327" s="40">
        <f>IF(B$2259,1-B732/B$2259,0)</f>
        <v>0</v>
      </c>
      <c r="C2327" s="17"/>
    </row>
    <row r="2328" spans="1:3">
      <c r="A2328" s="28" t="s">
        <v>193</v>
      </c>
      <c r="C2328" s="17"/>
    </row>
    <row r="2329" spans="1:3">
      <c r="A2329" s="4" t="s">
        <v>193</v>
      </c>
      <c r="B2329" s="40">
        <f>IF(B$2260,1-B734/B$2260,0)</f>
        <v>0</v>
      </c>
      <c r="C2329" s="17"/>
    </row>
    <row r="2330" spans="1:3">
      <c r="A2330" s="4" t="s">
        <v>271</v>
      </c>
      <c r="B2330" s="40">
        <f>IF(B$2260,1-B735/B$2260,0)</f>
        <v>0</v>
      </c>
      <c r="C2330" s="17"/>
    </row>
    <row r="2331" spans="1:3">
      <c r="A2331" s="4" t="s">
        <v>272</v>
      </c>
      <c r="B2331" s="40">
        <f>IF(B$2260,1-B736/B$2260,0)</f>
        <v>0</v>
      </c>
      <c r="C2331" s="17"/>
    </row>
    <row r="2332" spans="1:3">
      <c r="A2332" s="28" t="s">
        <v>194</v>
      </c>
      <c r="C2332" s="17"/>
    </row>
    <row r="2333" spans="1:3">
      <c r="A2333" s="4" t="s">
        <v>194</v>
      </c>
      <c r="B2333" s="40">
        <f>IF(B$2261,1-B738/B$2261,0)</f>
        <v>0</v>
      </c>
      <c r="C2333" s="17"/>
    </row>
    <row r="2334" spans="1:3">
      <c r="A2334" s="4" t="s">
        <v>274</v>
      </c>
      <c r="B2334" s="40">
        <f>IF(B$2261,1-B739/B$2261,0)</f>
        <v>0</v>
      </c>
      <c r="C2334" s="17"/>
    </row>
    <row r="2335" spans="1:3">
      <c r="A2335" s="28" t="s">
        <v>211</v>
      </c>
      <c r="C2335" s="17"/>
    </row>
    <row r="2336" spans="1:3">
      <c r="A2336" s="4" t="s">
        <v>211</v>
      </c>
      <c r="B2336" s="40">
        <f>IF(B$2262,1-B741/B$2262,0)</f>
        <v>0</v>
      </c>
      <c r="C2336" s="17"/>
    </row>
    <row r="2337" spans="1:3">
      <c r="A2337" s="4" t="s">
        <v>276</v>
      </c>
      <c r="B2337" s="40">
        <f>IF(B$2262,1-B742/B$2262,0)</f>
        <v>0</v>
      </c>
      <c r="C2337" s="17"/>
    </row>
    <row r="2338" spans="1:3">
      <c r="A2338" s="28" t="s">
        <v>225</v>
      </c>
      <c r="C2338" s="17"/>
    </row>
    <row r="2339" spans="1:3">
      <c r="A2339" s="4" t="s">
        <v>225</v>
      </c>
      <c r="B2339" s="40">
        <f>IF(B$2263,1-B744/B$2263,0)</f>
        <v>0</v>
      </c>
      <c r="C2339" s="17"/>
    </row>
    <row r="2340" spans="1:3">
      <c r="A2340" s="4" t="s">
        <v>278</v>
      </c>
      <c r="B2340" s="40">
        <f>IF(B$2263,1-B745/B$2263,0)</f>
        <v>0</v>
      </c>
      <c r="C2340" s="17"/>
    </row>
    <row r="2341" spans="1:3">
      <c r="A2341" s="4" t="s">
        <v>279</v>
      </c>
      <c r="B2341" s="40">
        <f>IF(B$2263,1-B746/B$2263,0)</f>
        <v>0</v>
      </c>
      <c r="C2341" s="17"/>
    </row>
    <row r="2342" spans="1:3">
      <c r="A2342" s="28" t="s">
        <v>226</v>
      </c>
      <c r="C2342" s="17"/>
    </row>
    <row r="2343" spans="1:3">
      <c r="A2343" s="4" t="s">
        <v>226</v>
      </c>
      <c r="B2343" s="40">
        <f>IF(B$2264,1-B748/B$2264,0)</f>
        <v>0</v>
      </c>
      <c r="C2343" s="17"/>
    </row>
    <row r="2344" spans="1:3">
      <c r="A2344" s="4" t="s">
        <v>281</v>
      </c>
      <c r="B2344" s="40">
        <f>IF(B$2264,1-B749/B$2264,0)</f>
        <v>0</v>
      </c>
      <c r="C2344" s="17"/>
    </row>
    <row r="2345" spans="1:3">
      <c r="A2345" s="4" t="s">
        <v>282</v>
      </c>
      <c r="B2345" s="40">
        <f>IF(B$2264,1-B750/B$2264,0)</f>
        <v>0</v>
      </c>
      <c r="C2345" s="17"/>
    </row>
    <row r="2346" spans="1:3">
      <c r="A2346" s="28" t="s">
        <v>227</v>
      </c>
      <c r="C2346" s="17"/>
    </row>
    <row r="2347" spans="1:3">
      <c r="A2347" s="4" t="s">
        <v>227</v>
      </c>
      <c r="B2347" s="40">
        <f>IF(B$2265,1-B752/B$2265,0)</f>
        <v>0</v>
      </c>
      <c r="C2347" s="17"/>
    </row>
    <row r="2348" spans="1:3">
      <c r="A2348" s="4" t="s">
        <v>284</v>
      </c>
      <c r="B2348" s="40">
        <f>IF(B$2265,1-B753/B$2265,0)</f>
        <v>0</v>
      </c>
      <c r="C2348" s="17"/>
    </row>
    <row r="2349" spans="1:3">
      <c r="A2349" s="4" t="s">
        <v>285</v>
      </c>
      <c r="B2349" s="40">
        <f>IF(B$2265,1-B754/B$2265,0)</f>
        <v>0</v>
      </c>
      <c r="C2349" s="17"/>
    </row>
    <row r="2350" spans="1:3">
      <c r="A2350" s="28" t="s">
        <v>228</v>
      </c>
      <c r="C2350" s="17"/>
    </row>
    <row r="2351" spans="1:3">
      <c r="A2351" s="4" t="s">
        <v>228</v>
      </c>
      <c r="B2351" s="40">
        <f>IF(B$2266,1-B756/B$2266,0)</f>
        <v>0</v>
      </c>
      <c r="C2351" s="17"/>
    </row>
    <row r="2352" spans="1:3">
      <c r="A2352" s="4" t="s">
        <v>287</v>
      </c>
      <c r="B2352" s="40">
        <f>IF(B$2266,1-B757/B$2266,0)</f>
        <v>0</v>
      </c>
      <c r="C2352" s="17"/>
    </row>
    <row r="2353" spans="1:3">
      <c r="A2353" s="4" t="s">
        <v>288</v>
      </c>
      <c r="B2353" s="40">
        <f>IF(B$2266,1-B758/B$2266,0)</f>
        <v>0</v>
      </c>
      <c r="C2353" s="17"/>
    </row>
    <row r="2354" spans="1:3">
      <c r="A2354" s="28" t="s">
        <v>229</v>
      </c>
      <c r="C2354" s="17"/>
    </row>
    <row r="2355" spans="1:3">
      <c r="A2355" s="4" t="s">
        <v>229</v>
      </c>
      <c r="B2355" s="40">
        <f>IF(B$2267,1-B760/B$2267,0)</f>
        <v>0</v>
      </c>
      <c r="C2355" s="17"/>
    </row>
    <row r="2356" spans="1:3">
      <c r="A2356" s="4" t="s">
        <v>290</v>
      </c>
      <c r="B2356" s="40">
        <f>IF(B$2267,1-B761/B$2267,0)</f>
        <v>0</v>
      </c>
      <c r="C2356" s="17"/>
    </row>
    <row r="2357" spans="1:3">
      <c r="A2357" s="4" t="s">
        <v>291</v>
      </c>
      <c r="B2357" s="40">
        <f>IF(B$2267,1-B762/B$2267,0)</f>
        <v>0</v>
      </c>
      <c r="C2357" s="17"/>
    </row>
    <row r="2358" spans="1:3">
      <c r="A2358" s="28" t="s">
        <v>195</v>
      </c>
      <c r="C2358" s="17"/>
    </row>
    <row r="2359" spans="1:3">
      <c r="A2359" s="4" t="s">
        <v>195</v>
      </c>
      <c r="B2359" s="40">
        <f>IF(B$2268,1-B764/B$2268,0)</f>
        <v>0</v>
      </c>
      <c r="C2359" s="17"/>
    </row>
    <row r="2360" spans="1:3">
      <c r="A2360" s="4" t="s">
        <v>293</v>
      </c>
      <c r="B2360" s="40">
        <f>IF(B$2268,1-B765/B$2268,0)</f>
        <v>0</v>
      </c>
      <c r="C2360" s="17"/>
    </row>
    <row r="2361" spans="1:3">
      <c r="A2361" s="4" t="s">
        <v>294</v>
      </c>
      <c r="B2361" s="40">
        <f>IF(B$2268,1-B766/B$2268,0)</f>
        <v>0</v>
      </c>
      <c r="C2361" s="17"/>
    </row>
    <row r="2362" spans="1:3">
      <c r="A2362" s="28" t="s">
        <v>196</v>
      </c>
      <c r="C2362" s="17"/>
    </row>
    <row r="2363" spans="1:3">
      <c r="A2363" s="4" t="s">
        <v>196</v>
      </c>
      <c r="B2363" s="40">
        <f>IF(B$2269,1-B768/B$2269,0)</f>
        <v>0</v>
      </c>
      <c r="C2363" s="17"/>
    </row>
    <row r="2364" spans="1:3">
      <c r="A2364" s="4" t="s">
        <v>296</v>
      </c>
      <c r="B2364" s="40">
        <f>IF(B$2269,1-B769/B$2269,0)</f>
        <v>0</v>
      </c>
      <c r="C2364" s="17"/>
    </row>
    <row r="2365" spans="1:3">
      <c r="A2365" s="28" t="s">
        <v>197</v>
      </c>
      <c r="C2365" s="17"/>
    </row>
    <row r="2366" spans="1:3">
      <c r="A2366" s="4" t="s">
        <v>197</v>
      </c>
      <c r="B2366" s="40">
        <f>IF(B$2270,1-B771/B$2270,0)</f>
        <v>0</v>
      </c>
      <c r="C2366" s="17"/>
    </row>
    <row r="2367" spans="1:3">
      <c r="A2367" s="4" t="s">
        <v>298</v>
      </c>
      <c r="B2367" s="40">
        <f>IF(B$2270,1-B772/B$2270,0)</f>
        <v>0</v>
      </c>
      <c r="C2367" s="17"/>
    </row>
    <row r="2368" spans="1:3">
      <c r="A2368" s="4" t="s">
        <v>299</v>
      </c>
      <c r="B2368" s="40">
        <f>IF(B$2270,1-B773/B$2270,0)</f>
        <v>0</v>
      </c>
      <c r="C2368" s="17"/>
    </row>
    <row r="2369" spans="1:3">
      <c r="A2369" s="28" t="s">
        <v>198</v>
      </c>
      <c r="C2369" s="17"/>
    </row>
    <row r="2370" spans="1:3">
      <c r="A2370" s="4" t="s">
        <v>198</v>
      </c>
      <c r="B2370" s="40">
        <f>IF(B$2271,1-B775/B$2271,0)</f>
        <v>0</v>
      </c>
      <c r="C2370" s="17"/>
    </row>
    <row r="2371" spans="1:3">
      <c r="A2371" s="28" t="s">
        <v>199</v>
      </c>
      <c r="C2371" s="17"/>
    </row>
    <row r="2372" spans="1:3">
      <c r="A2372" s="4" t="s">
        <v>199</v>
      </c>
      <c r="B2372" s="40">
        <f>IF(B$2272,1-B777/B$2272,0)</f>
        <v>0</v>
      </c>
      <c r="C2372" s="17"/>
    </row>
    <row r="2373" spans="1:3">
      <c r="A2373" s="4" t="s">
        <v>302</v>
      </c>
      <c r="B2373" s="40">
        <f>IF(B$2272,1-B778/B$2272,0)</f>
        <v>0</v>
      </c>
      <c r="C2373" s="17"/>
    </row>
    <row r="2374" spans="1:3">
      <c r="A2374" s="4" t="s">
        <v>303</v>
      </c>
      <c r="B2374" s="40">
        <f>IF(B$2272,1-B779/B$2272,0)</f>
        <v>0</v>
      </c>
      <c r="C2374" s="17"/>
    </row>
    <row r="2375" spans="1:3">
      <c r="A2375" s="28" t="s">
        <v>200</v>
      </c>
      <c r="C2375" s="17"/>
    </row>
    <row r="2376" spans="1:3">
      <c r="A2376" s="4" t="s">
        <v>200</v>
      </c>
      <c r="B2376" s="40">
        <f>IF(B$2273,1-B781/B$2273,0)</f>
        <v>0</v>
      </c>
      <c r="C2376" s="17"/>
    </row>
    <row r="2377" spans="1:3">
      <c r="A2377" s="28" t="s">
        <v>201</v>
      </c>
      <c r="C2377" s="17"/>
    </row>
    <row r="2378" spans="1:3">
      <c r="A2378" s="4" t="s">
        <v>201</v>
      </c>
      <c r="B2378" s="40">
        <f>IF(B$2274,1-B783/B$2274,0)</f>
        <v>0</v>
      </c>
      <c r="C2378" s="17"/>
    </row>
    <row r="2379" spans="1:3">
      <c r="A2379" s="4" t="s">
        <v>306</v>
      </c>
      <c r="B2379" s="40">
        <f>IF(B$2274,1-B784/B$2274,0)</f>
        <v>0</v>
      </c>
      <c r="C2379" s="17"/>
    </row>
    <row r="2380" spans="1:3">
      <c r="A2380" s="28" t="s">
        <v>202</v>
      </c>
      <c r="C2380" s="17"/>
    </row>
    <row r="2381" spans="1:3">
      <c r="A2381" s="4" t="s">
        <v>202</v>
      </c>
      <c r="B2381" s="40">
        <f>IF(B$2275,1-B786/B$2275,0)</f>
        <v>0</v>
      </c>
      <c r="C2381" s="17"/>
    </row>
    <row r="2382" spans="1:3">
      <c r="A2382" s="28" t="s">
        <v>203</v>
      </c>
      <c r="C2382" s="17"/>
    </row>
    <row r="2383" spans="1:3">
      <c r="A2383" s="4" t="s">
        <v>203</v>
      </c>
      <c r="B2383" s="40">
        <f>IF(B$2276,1-B788/B$2276,0)</f>
        <v>0</v>
      </c>
      <c r="C2383" s="17"/>
    </row>
    <row r="2384" spans="1:3">
      <c r="A2384" s="4" t="s">
        <v>309</v>
      </c>
      <c r="B2384" s="40">
        <f>IF(B$2276,1-B789/B$2276,0)</f>
        <v>0</v>
      </c>
      <c r="C2384" s="17"/>
    </row>
    <row r="2385" spans="1:3">
      <c r="A2385" s="28" t="s">
        <v>204</v>
      </c>
      <c r="C2385" s="17"/>
    </row>
    <row r="2386" spans="1:3">
      <c r="A2386" s="4" t="s">
        <v>204</v>
      </c>
      <c r="B2386" s="40">
        <f>IF(B$2277,1-B791/B$2277,0)</f>
        <v>0</v>
      </c>
      <c r="C2386" s="17"/>
    </row>
    <row r="2387" spans="1:3">
      <c r="A2387" s="28" t="s">
        <v>212</v>
      </c>
      <c r="C2387" s="17"/>
    </row>
    <row r="2388" spans="1:3">
      <c r="A2388" s="4" t="s">
        <v>212</v>
      </c>
      <c r="B2388" s="40">
        <f>IF(B$2278,1-B793/B$2278,0)</f>
        <v>0</v>
      </c>
      <c r="C2388" s="17"/>
    </row>
    <row r="2389" spans="1:3">
      <c r="A2389" s="4" t="s">
        <v>312</v>
      </c>
      <c r="B2389" s="40">
        <f>IF(B$2278,1-B794/B$2278,0)</f>
        <v>0</v>
      </c>
      <c r="C2389" s="17"/>
    </row>
    <row r="2390" spans="1:3">
      <c r="A2390" s="28" t="s">
        <v>213</v>
      </c>
      <c r="C2390" s="17"/>
    </row>
    <row r="2391" spans="1:3">
      <c r="A2391" s="4" t="s">
        <v>213</v>
      </c>
      <c r="B2391" s="40">
        <f>IF(B$2279,1-B796/B$2279,0)</f>
        <v>0</v>
      </c>
      <c r="C2391" s="17"/>
    </row>
    <row r="2392" spans="1:3">
      <c r="A2392" s="28" t="s">
        <v>214</v>
      </c>
      <c r="C2392" s="17"/>
    </row>
    <row r="2393" spans="1:3">
      <c r="A2393" s="4" t="s">
        <v>214</v>
      </c>
      <c r="B2393" s="40">
        <f>IF(B$2280,1-B798/B$2280,0)</f>
        <v>0</v>
      </c>
      <c r="C2393" s="17"/>
    </row>
    <row r="2394" spans="1:3">
      <c r="A2394" s="4" t="s">
        <v>315</v>
      </c>
      <c r="B2394" s="40">
        <f>IF(B$2280,1-B799/B$2280,0)</f>
        <v>0</v>
      </c>
      <c r="C2394" s="17"/>
    </row>
    <row r="2395" spans="1:3">
      <c r="A2395" s="28" t="s">
        <v>215</v>
      </c>
      <c r="C2395" s="17"/>
    </row>
    <row r="2396" spans="1:3">
      <c r="A2396" s="4" t="s">
        <v>215</v>
      </c>
      <c r="B2396" s="40">
        <f>IF(B$2281,1-B801/B$2281,0)</f>
        <v>0</v>
      </c>
      <c r="C2396" s="17"/>
    </row>
    <row r="2398" spans="1:3" ht="21" customHeight="1">
      <c r="A2398" s="1" t="s">
        <v>2200</v>
      </c>
    </row>
    <row r="2399" spans="1:3">
      <c r="A2399" s="3" t="s">
        <v>546</v>
      </c>
    </row>
    <row r="2400" spans="1:3">
      <c r="A2400" s="31" t="s">
        <v>2201</v>
      </c>
    </row>
    <row r="2401" spans="1:6">
      <c r="A2401" s="31" t="s">
        <v>2015</v>
      </c>
    </row>
    <row r="2402" spans="1:6">
      <c r="A2402" s="31" t="s">
        <v>2016</v>
      </c>
    </row>
    <row r="2403" spans="1:6">
      <c r="A2403" s="31" t="s">
        <v>2017</v>
      </c>
    </row>
    <row r="2404" spans="1:6">
      <c r="A2404" s="31" t="s">
        <v>2018</v>
      </c>
    </row>
    <row r="2405" spans="1:6">
      <c r="A2405" s="33" t="s">
        <v>553</v>
      </c>
      <c r="B2405" s="33" t="s">
        <v>879</v>
      </c>
      <c r="C2405" s="33" t="s">
        <v>879</v>
      </c>
      <c r="D2405" s="33" t="s">
        <v>879</v>
      </c>
      <c r="E2405" s="33" t="s">
        <v>879</v>
      </c>
    </row>
    <row r="2406" spans="1:6">
      <c r="A2406" s="33" t="s">
        <v>556</v>
      </c>
      <c r="B2406" s="33" t="s">
        <v>880</v>
      </c>
      <c r="C2406" s="33" t="s">
        <v>2019</v>
      </c>
      <c r="D2406" s="33" t="s">
        <v>2020</v>
      </c>
      <c r="E2406" s="33" t="s">
        <v>2021</v>
      </c>
    </row>
    <row r="2408" spans="1:6">
      <c r="B2408" s="15" t="s">
        <v>1956</v>
      </c>
      <c r="C2408" s="15" t="s">
        <v>1957</v>
      </c>
      <c r="D2408" s="15" t="s">
        <v>1958</v>
      </c>
      <c r="E2408" s="15" t="s">
        <v>1959</v>
      </c>
    </row>
    <row r="2409" spans="1:6">
      <c r="A2409" s="4" t="s">
        <v>2022</v>
      </c>
      <c r="B2409" s="34">
        <f>SUMPRODUCT(B$2290:B$2396,$B$816:$B$922)</f>
        <v>0</v>
      </c>
      <c r="C2409" s="34">
        <f>SUMPRODUCT(B$2290:B$2396,$C$816:$C$922)</f>
        <v>0</v>
      </c>
      <c r="D2409" s="34">
        <f>SUMPRODUCT(B$2290:B$2396,$D$816:$D$922)</f>
        <v>0</v>
      </c>
      <c r="E2409" s="34">
        <f>SUMPRODUCT(B$2290:B$2396,$E$816:$E$922)</f>
        <v>0</v>
      </c>
      <c r="F2409" s="17"/>
    </row>
    <row r="2411" spans="1:6" ht="21" customHeight="1">
      <c r="A2411" s="1" t="s">
        <v>2202</v>
      </c>
    </row>
    <row r="2412" spans="1:6">
      <c r="A2412" s="3" t="s">
        <v>546</v>
      </c>
    </row>
    <row r="2413" spans="1:6">
      <c r="A2413" s="31" t="s">
        <v>2203</v>
      </c>
    </row>
    <row r="2414" spans="1:6">
      <c r="A2414" s="31" t="s">
        <v>2204</v>
      </c>
    </row>
    <row r="2415" spans="1:6">
      <c r="A2415" s="31" t="s">
        <v>2026</v>
      </c>
    </row>
    <row r="2416" spans="1:6">
      <c r="A2416" s="31" t="s">
        <v>2205</v>
      </c>
    </row>
    <row r="2417" spans="1:5">
      <c r="A2417" s="31" t="s">
        <v>2206</v>
      </c>
    </row>
    <row r="2418" spans="1:5">
      <c r="A2418" s="31" t="s">
        <v>2029</v>
      </c>
    </row>
    <row r="2419" spans="1:5">
      <c r="A2419" s="31" t="s">
        <v>2207</v>
      </c>
    </row>
    <row r="2420" spans="1:5">
      <c r="A2420" s="31" t="s">
        <v>2197</v>
      </c>
    </row>
    <row r="2421" spans="1:5">
      <c r="A2421" s="31" t="s">
        <v>2031</v>
      </c>
    </row>
    <row r="2422" spans="1:5">
      <c r="A2422" s="31" t="s">
        <v>2208</v>
      </c>
    </row>
    <row r="2423" spans="1:5">
      <c r="A2423" s="31" t="s">
        <v>2033</v>
      </c>
    </row>
    <row r="2424" spans="1:5">
      <c r="A2424" s="31" t="s">
        <v>2209</v>
      </c>
    </row>
    <row r="2425" spans="1:5">
      <c r="A2425" s="31" t="s">
        <v>2210</v>
      </c>
    </row>
    <row r="2426" spans="1:5">
      <c r="A2426" s="33" t="s">
        <v>553</v>
      </c>
      <c r="B2426" s="33" t="s">
        <v>570</v>
      </c>
      <c r="C2426" s="33" t="s">
        <v>570</v>
      </c>
      <c r="D2426" s="33" t="s">
        <v>570</v>
      </c>
    </row>
    <row r="2427" spans="1:5">
      <c r="A2427" s="33" t="s">
        <v>556</v>
      </c>
      <c r="B2427" s="33" t="s">
        <v>2036</v>
      </c>
      <c r="C2427" s="33" t="s">
        <v>2037</v>
      </c>
      <c r="D2427" s="33" t="s">
        <v>2038</v>
      </c>
    </row>
    <row r="2429" spans="1:5">
      <c r="B2429" s="15" t="s">
        <v>2039</v>
      </c>
      <c r="C2429" s="15" t="s">
        <v>2040</v>
      </c>
      <c r="D2429" s="15" t="s">
        <v>2041</v>
      </c>
    </row>
    <row r="2430" spans="1:5">
      <c r="A2430" s="4" t="s">
        <v>2211</v>
      </c>
      <c r="B2430" s="46">
        <f>C2409*B1826-C291</f>
        <v>0</v>
      </c>
      <c r="C2430" s="46">
        <f>D2409*C1826-D291</f>
        <v>0</v>
      </c>
      <c r="D2430" s="46">
        <f>E2409*D1826-E291+B2409-B291+B2430+C2430</f>
        <v>0</v>
      </c>
      <c r="E2430" s="17"/>
    </row>
    <row r="2432" spans="1:5" ht="21" customHeight="1">
      <c r="A2432" s="1" t="s">
        <v>2212</v>
      </c>
    </row>
    <row r="2433" spans="1:1">
      <c r="A2433" s="3" t="s">
        <v>546</v>
      </c>
    </row>
    <row r="2434" spans="1:1">
      <c r="A2434" s="31" t="s">
        <v>2213</v>
      </c>
    </row>
    <row r="2435" spans="1:1">
      <c r="A2435" s="31" t="s">
        <v>2214</v>
      </c>
    </row>
    <row r="2436" spans="1:1">
      <c r="A2436" s="31" t="s">
        <v>2215</v>
      </c>
    </row>
    <row r="2437" spans="1:1">
      <c r="A2437" s="31" t="s">
        <v>2156</v>
      </c>
    </row>
    <row r="2438" spans="1:1">
      <c r="A2438" s="31" t="s">
        <v>2216</v>
      </c>
    </row>
    <row r="2439" spans="1:1">
      <c r="A2439" s="31" t="s">
        <v>2217</v>
      </c>
    </row>
    <row r="2440" spans="1:1">
      <c r="A2440" s="31" t="s">
        <v>2218</v>
      </c>
    </row>
    <row r="2441" spans="1:1">
      <c r="A2441" s="31" t="s">
        <v>2219</v>
      </c>
    </row>
    <row r="2442" spans="1:1">
      <c r="A2442" s="31" t="s">
        <v>2220</v>
      </c>
    </row>
    <row r="2443" spans="1:1">
      <c r="A2443" s="31" t="s">
        <v>2221</v>
      </c>
    </row>
    <row r="2444" spans="1:1">
      <c r="A2444" s="31" t="s">
        <v>2222</v>
      </c>
    </row>
    <row r="2445" spans="1:1">
      <c r="A2445" s="31" t="s">
        <v>2223</v>
      </c>
    </row>
    <row r="2446" spans="1:1">
      <c r="A2446" s="31" t="s">
        <v>2224</v>
      </c>
    </row>
    <row r="2447" spans="1:1">
      <c r="A2447" s="31" t="s">
        <v>2225</v>
      </c>
    </row>
    <row r="2448" spans="1:1">
      <c r="A2448" s="31" t="s">
        <v>2226</v>
      </c>
    </row>
    <row r="2449" spans="1:5">
      <c r="A2449" s="31" t="s">
        <v>2227</v>
      </c>
    </row>
    <row r="2450" spans="1:5">
      <c r="A2450" s="31" t="s">
        <v>2228</v>
      </c>
    </row>
    <row r="2451" spans="1:5">
      <c r="A2451" s="31" t="s">
        <v>2229</v>
      </c>
    </row>
    <row r="2452" spans="1:5">
      <c r="A2452" s="31" t="s">
        <v>2230</v>
      </c>
    </row>
    <row r="2453" spans="1:5">
      <c r="A2453" s="31" t="s">
        <v>2231</v>
      </c>
    </row>
    <row r="2454" spans="1:5">
      <c r="A2454" s="31" t="s">
        <v>2232</v>
      </c>
    </row>
    <row r="2455" spans="1:5">
      <c r="A2455" s="31" t="s">
        <v>2233</v>
      </c>
    </row>
    <row r="2456" spans="1:5">
      <c r="A2456" s="31" t="s">
        <v>2234</v>
      </c>
    </row>
    <row r="2457" spans="1:5">
      <c r="A2457" s="31" t="s">
        <v>2235</v>
      </c>
    </row>
    <row r="2458" spans="1:5">
      <c r="A2458" s="3" t="s">
        <v>2127</v>
      </c>
    </row>
    <row r="2460" spans="1:5">
      <c r="B2460" s="15" t="s">
        <v>2128</v>
      </c>
      <c r="C2460" s="15" t="s">
        <v>2129</v>
      </c>
      <c r="D2460" s="15" t="s">
        <v>2130</v>
      </c>
    </row>
    <row r="2461" spans="1:5">
      <c r="A2461" s="4" t="s">
        <v>2128</v>
      </c>
      <c r="B2461" s="42">
        <f>1e-6*(B2031-B1761)/(B1837-B1567)</f>
        <v>0</v>
      </c>
      <c r="C2461" s="42">
        <f>1e-6*(C2031-C1761)/(B1837-B1567)</f>
        <v>0</v>
      </c>
      <c r="D2461" s="42">
        <f>1e-6*(D2031-D1761)/(B1837-B1567)</f>
        <v>0</v>
      </c>
      <c r="E2461" s="17"/>
    </row>
    <row r="2462" spans="1:5">
      <c r="A2462" s="4" t="s">
        <v>2129</v>
      </c>
      <c r="B2462" s="42">
        <f>1e-6*(B2236-B2031)/(C2042-C1837)</f>
        <v>0</v>
      </c>
      <c r="C2462" s="42">
        <f>1e-6*(C2236-C2031)/(C2042-C1837)</f>
        <v>0</v>
      </c>
      <c r="D2462" s="42">
        <f>1e-6*(D2236-D2031)/(C2042-C1837)</f>
        <v>0</v>
      </c>
      <c r="E2462" s="17"/>
    </row>
    <row r="2463" spans="1:5">
      <c r="A2463" s="4" t="s">
        <v>2130</v>
      </c>
      <c r="B2463" s="42">
        <f>1e-6*(B2430-B2236)/(D1826-D2042)</f>
        <v>0</v>
      </c>
      <c r="C2463" s="42">
        <f>1e-6*(C2430-C2236)/(D1826-D2042)</f>
        <v>0</v>
      </c>
      <c r="D2463" s="42">
        <f>1e-6*(D2430-D2236)/(D1826-D2042)</f>
        <v>0</v>
      </c>
      <c r="E2463" s="17"/>
    </row>
    <row r="2465" spans="1:5" ht="21" customHeight="1">
      <c r="A2465" s="1" t="s">
        <v>2236</v>
      </c>
    </row>
    <row r="2466" spans="1:5">
      <c r="A2466" s="3" t="s">
        <v>546</v>
      </c>
    </row>
    <row r="2467" spans="1:5">
      <c r="A2467" s="31" t="s">
        <v>2237</v>
      </c>
    </row>
    <row r="2468" spans="1:5">
      <c r="A2468" s="3" t="s">
        <v>2127</v>
      </c>
    </row>
    <row r="2470" spans="1:5">
      <c r="B2470" s="15" t="s">
        <v>2128</v>
      </c>
      <c r="C2470" s="15" t="s">
        <v>2129</v>
      </c>
      <c r="D2470" s="15" t="s">
        <v>2130</v>
      </c>
    </row>
    <row r="2471" spans="1:5">
      <c r="A2471" s="4" t="s">
        <v>2128</v>
      </c>
      <c r="B2471" s="42">
        <f>C2462*D2463-D2462*C2463</f>
        <v>0</v>
      </c>
      <c r="C2471" s="42">
        <f>D2462*B2463-B2462*D2463</f>
        <v>0</v>
      </c>
      <c r="D2471" s="42">
        <f>B2462*C2463-C2462*B2463</f>
        <v>0</v>
      </c>
      <c r="E2471" s="17"/>
    </row>
    <row r="2472" spans="1:5">
      <c r="A2472" s="4" t="s">
        <v>2129</v>
      </c>
      <c r="B2472" s="42">
        <f>D2461*C2463-C2461*D2463</f>
        <v>0</v>
      </c>
      <c r="C2472" s="42">
        <f>B2461*D2463-D2461*B2463</f>
        <v>0</v>
      </c>
      <c r="D2472" s="42">
        <f>C2461*B2463-B2461*C2463</f>
        <v>0</v>
      </c>
      <c r="E2472" s="17"/>
    </row>
    <row r="2473" spans="1:5">
      <c r="A2473" s="4" t="s">
        <v>2130</v>
      </c>
      <c r="B2473" s="42">
        <f>C2461*D2462-D2461*C2462</f>
        <v>0</v>
      </c>
      <c r="C2473" s="42">
        <f>D2461*B2462-B2461*D2462</f>
        <v>0</v>
      </c>
      <c r="D2473" s="42">
        <f>B2461*C2462-C2461*B2462</f>
        <v>0</v>
      </c>
      <c r="E2473" s="17"/>
    </row>
    <row r="2475" spans="1:5" ht="21" customHeight="1">
      <c r="A2475" s="1" t="s">
        <v>2238</v>
      </c>
    </row>
    <row r="2476" spans="1:5">
      <c r="A2476" s="3" t="s">
        <v>2134</v>
      </c>
    </row>
    <row r="2478" spans="1:5">
      <c r="B2478" s="15" t="s">
        <v>2135</v>
      </c>
    </row>
    <row r="2479" spans="1:5">
      <c r="A2479" s="4" t="s">
        <v>2135</v>
      </c>
      <c r="B2479" s="42">
        <f>SUMPRODUCT(B2461:D2461,B2471:D2471)</f>
        <v>0</v>
      </c>
      <c r="C2479" s="17"/>
    </row>
    <row r="2481" spans="1:5" ht="21" customHeight="1">
      <c r="A2481" s="1" t="s">
        <v>2239</v>
      </c>
    </row>
    <row r="2482" spans="1:5">
      <c r="A2482" s="3" t="s">
        <v>546</v>
      </c>
    </row>
    <row r="2483" spans="1:5">
      <c r="A2483" s="31" t="s">
        <v>2151</v>
      </c>
    </row>
    <row r="2484" spans="1:5">
      <c r="A2484" s="31" t="s">
        <v>2214</v>
      </c>
    </row>
    <row r="2485" spans="1:5">
      <c r="A2485" s="31" t="s">
        <v>2240</v>
      </c>
    </row>
    <row r="2486" spans="1:5">
      <c r="A2486" s="31" t="s">
        <v>2241</v>
      </c>
    </row>
    <row r="2487" spans="1:5">
      <c r="A2487" s="31" t="s">
        <v>2242</v>
      </c>
    </row>
    <row r="2488" spans="1:5">
      <c r="A2488" s="31" t="s">
        <v>2243</v>
      </c>
    </row>
    <row r="2489" spans="1:5">
      <c r="A2489" s="31" t="s">
        <v>2244</v>
      </c>
    </row>
    <row r="2490" spans="1:5">
      <c r="A2490" s="31" t="s">
        <v>2197</v>
      </c>
    </row>
    <row r="2491" spans="1:5">
      <c r="A2491" s="33" t="s">
        <v>553</v>
      </c>
      <c r="B2491" s="33" t="s">
        <v>781</v>
      </c>
      <c r="C2491" s="33" t="s">
        <v>781</v>
      </c>
      <c r="D2491" s="33" t="s">
        <v>781</v>
      </c>
    </row>
    <row r="2492" spans="1:5">
      <c r="A2492" s="33" t="s">
        <v>556</v>
      </c>
      <c r="B2492" s="33" t="s">
        <v>2143</v>
      </c>
      <c r="C2492" s="33" t="s">
        <v>2144</v>
      </c>
      <c r="D2492" s="33" t="s">
        <v>2145</v>
      </c>
    </row>
    <row r="2494" spans="1:5">
      <c r="B2494" s="15" t="s">
        <v>2146</v>
      </c>
      <c r="C2494" s="15" t="s">
        <v>2147</v>
      </c>
      <c r="D2494" s="15" t="s">
        <v>2148</v>
      </c>
    </row>
    <row r="2495" spans="1:5">
      <c r="A2495" s="4" t="s">
        <v>2245</v>
      </c>
      <c r="B2495" s="42">
        <f>B1826-1e-6*(B2430*B2471+C2430*C2471+D2430*D2471)/B2479</f>
        <v>0</v>
      </c>
      <c r="C2495" s="42">
        <f>C1826-1e-6*(B2430*B2472+C2430*C2472+D2430*D2472)/B2479</f>
        <v>0</v>
      </c>
      <c r="D2495" s="42">
        <f>D1826-1e-6*(B2430*B2473+C2430*C2473+D2430*D2473)/B2479</f>
        <v>0</v>
      </c>
      <c r="E2495" s="17"/>
    </row>
    <row r="2497" spans="1:3" ht="21" customHeight="1">
      <c r="A2497" s="1" t="s">
        <v>2246</v>
      </c>
    </row>
    <row r="2498" spans="1:3">
      <c r="A2498" s="3" t="s">
        <v>546</v>
      </c>
    </row>
    <row r="2499" spans="1:3">
      <c r="A2499" s="31" t="s">
        <v>1998</v>
      </c>
    </row>
    <row r="2500" spans="1:3">
      <c r="A2500" s="31" t="s">
        <v>1999</v>
      </c>
    </row>
    <row r="2501" spans="1:3">
      <c r="A2501" s="31" t="s">
        <v>2000</v>
      </c>
    </row>
    <row r="2502" spans="1:3">
      <c r="A2502" s="31" t="s">
        <v>2247</v>
      </c>
    </row>
    <row r="2503" spans="1:3">
      <c r="A2503" s="31" t="s">
        <v>2002</v>
      </c>
    </row>
    <row r="2504" spans="1:3">
      <c r="A2504" s="31" t="s">
        <v>2248</v>
      </c>
    </row>
    <row r="2505" spans="1:3">
      <c r="A2505" s="31" t="s">
        <v>2004</v>
      </c>
    </row>
    <row r="2506" spans="1:3">
      <c r="A2506" s="31" t="s">
        <v>2249</v>
      </c>
    </row>
    <row r="2507" spans="1:3">
      <c r="A2507" s="3" t="s">
        <v>2006</v>
      </c>
    </row>
    <row r="2509" spans="1:3">
      <c r="B2509" s="15" t="s">
        <v>2250</v>
      </c>
    </row>
    <row r="2510" spans="1:3">
      <c r="A2510" s="4" t="s">
        <v>185</v>
      </c>
      <c r="B2510" s="42">
        <f>IF(F935,(B935+C935*B$2495+D935*C$2495+E935*D$2495)/F935*0.1,0)</f>
        <v>0</v>
      </c>
      <c r="C2510" s="17"/>
    </row>
    <row r="2511" spans="1:3">
      <c r="A2511" s="4" t="s">
        <v>1961</v>
      </c>
      <c r="B2511" s="42">
        <f>IF(F936,(B936+C936*B$2495+D936*C$2495+E936*D$2495)/F936*0.1,0)</f>
        <v>0</v>
      </c>
      <c r="C2511" s="17"/>
    </row>
    <row r="2512" spans="1:3">
      <c r="A2512" s="4" t="s">
        <v>187</v>
      </c>
      <c r="B2512" s="42">
        <f>IF(F937,(B937+C937*B$2495+D937*C$2495+E937*D$2495)/F937*0.1,0)</f>
        <v>0</v>
      </c>
      <c r="C2512" s="17"/>
    </row>
    <row r="2513" spans="1:3">
      <c r="A2513" s="4" t="s">
        <v>1962</v>
      </c>
      <c r="B2513" s="42">
        <f>IF(F938,(B938+C938*B$2495+D938*C$2495+E938*D$2495)/F938*0.1,0)</f>
        <v>0</v>
      </c>
      <c r="C2513" s="17"/>
    </row>
    <row r="2514" spans="1:3">
      <c r="A2514" s="4" t="s">
        <v>189</v>
      </c>
      <c r="B2514" s="42">
        <f>IF(F939,(B939+C939*B$2495+D939*C$2495+E939*D$2495)/F939*0.1,0)</f>
        <v>0</v>
      </c>
      <c r="C2514" s="17"/>
    </row>
    <row r="2515" spans="1:3">
      <c r="A2515" s="4" t="s">
        <v>190</v>
      </c>
      <c r="B2515" s="42">
        <f>IF(F940,(B940+C940*B$2495+D940*C$2495+E940*D$2495)/F940*0.1,0)</f>
        <v>0</v>
      </c>
      <c r="C2515" s="17"/>
    </row>
    <row r="2516" spans="1:3">
      <c r="A2516" s="4" t="s">
        <v>210</v>
      </c>
      <c r="B2516" s="42">
        <f>IF(F941,(B941+C941*B$2495+D941*C$2495+E941*D$2495)/F941*0.1,0)</f>
        <v>0</v>
      </c>
      <c r="C2516" s="17"/>
    </row>
    <row r="2517" spans="1:3">
      <c r="A2517" s="4" t="s">
        <v>191</v>
      </c>
      <c r="B2517" s="42">
        <f>IF(F942,(B942+C942*B$2495+D942*C$2495+E942*D$2495)/F942*0.1,0)</f>
        <v>0</v>
      </c>
      <c r="C2517" s="17"/>
    </row>
    <row r="2518" spans="1:3">
      <c r="A2518" s="4" t="s">
        <v>192</v>
      </c>
      <c r="B2518" s="42">
        <f>IF(F943,(B943+C943*B$2495+D943*C$2495+E943*D$2495)/F943*0.1,0)</f>
        <v>0</v>
      </c>
      <c r="C2518" s="17"/>
    </row>
    <row r="2519" spans="1:3">
      <c r="A2519" s="4" t="s">
        <v>193</v>
      </c>
      <c r="B2519" s="42">
        <f>IF(F944,(B944+C944*B$2495+D944*C$2495+E944*D$2495)/F944*0.1,0)</f>
        <v>0</v>
      </c>
      <c r="C2519" s="17"/>
    </row>
    <row r="2520" spans="1:3">
      <c r="A2520" s="4" t="s">
        <v>194</v>
      </c>
      <c r="B2520" s="42">
        <f>IF(F945,(B945+C945*B$2495+D945*C$2495+E945*D$2495)/F945*0.1,0)</f>
        <v>0</v>
      </c>
      <c r="C2520" s="17"/>
    </row>
    <row r="2521" spans="1:3">
      <c r="A2521" s="4" t="s">
        <v>211</v>
      </c>
      <c r="B2521" s="42">
        <f>IF(F946,(B946+C946*B$2495+D946*C$2495+E946*D$2495)/F946*0.1,0)</f>
        <v>0</v>
      </c>
      <c r="C2521" s="17"/>
    </row>
    <row r="2522" spans="1:3">
      <c r="A2522" s="4" t="s">
        <v>225</v>
      </c>
      <c r="B2522" s="42">
        <f>IF(F947,(B947+C947*B$2495+D947*C$2495+E947*D$2495)/F947*0.1,0)</f>
        <v>0</v>
      </c>
      <c r="C2522" s="17"/>
    </row>
    <row r="2523" spans="1:3">
      <c r="A2523" s="4" t="s">
        <v>226</v>
      </c>
      <c r="B2523" s="42">
        <f>IF(F948,(B948+C948*B$2495+D948*C$2495+E948*D$2495)/F948*0.1,0)</f>
        <v>0</v>
      </c>
      <c r="C2523" s="17"/>
    </row>
    <row r="2524" spans="1:3">
      <c r="A2524" s="4" t="s">
        <v>227</v>
      </c>
      <c r="B2524" s="42">
        <f>IF(F949,(B949+C949*B$2495+D949*C$2495+E949*D$2495)/F949*0.1,0)</f>
        <v>0</v>
      </c>
      <c r="C2524" s="17"/>
    </row>
    <row r="2525" spans="1:3">
      <c r="A2525" s="4" t="s">
        <v>228</v>
      </c>
      <c r="B2525" s="42">
        <f>IF(F950,(B950+C950*B$2495+D950*C$2495+E950*D$2495)/F950*0.1,0)</f>
        <v>0</v>
      </c>
      <c r="C2525" s="17"/>
    </row>
    <row r="2526" spans="1:3">
      <c r="A2526" s="4" t="s">
        <v>229</v>
      </c>
      <c r="B2526" s="42">
        <f>IF(F951,(B951+C951*B$2495+D951*C$2495+E951*D$2495)/F951*0.1,0)</f>
        <v>0</v>
      </c>
      <c r="C2526" s="17"/>
    </row>
    <row r="2527" spans="1:3">
      <c r="A2527" s="4" t="s">
        <v>195</v>
      </c>
      <c r="B2527" s="42">
        <f>IF(F952,(B952+C952*B$2495+D952*C$2495+E952*D$2495)/F952*0.1,0)</f>
        <v>0</v>
      </c>
      <c r="C2527" s="17"/>
    </row>
    <row r="2528" spans="1:3">
      <c r="A2528" s="4" t="s">
        <v>196</v>
      </c>
      <c r="B2528" s="42">
        <f>IF(F953,(B953+C953*B$2495+D953*C$2495+E953*D$2495)/F953*0.1,0)</f>
        <v>0</v>
      </c>
      <c r="C2528" s="17"/>
    </row>
    <row r="2529" spans="1:3">
      <c r="A2529" s="4" t="s">
        <v>197</v>
      </c>
      <c r="B2529" s="42">
        <f>IF(F954,(B954+C954*B$2495+D954*C$2495+E954*D$2495)/F954*0.1,0)</f>
        <v>0</v>
      </c>
      <c r="C2529" s="17"/>
    </row>
    <row r="2530" spans="1:3">
      <c r="A2530" s="4" t="s">
        <v>198</v>
      </c>
      <c r="B2530" s="42">
        <f>IF(F955,(B955+C955*B$2495+D955*C$2495+E955*D$2495)/F955*0.1,0)</f>
        <v>0</v>
      </c>
      <c r="C2530" s="17"/>
    </row>
    <row r="2531" spans="1:3">
      <c r="A2531" s="4" t="s">
        <v>199</v>
      </c>
      <c r="B2531" s="42">
        <f>IF(F956,(B956+C956*B$2495+D956*C$2495+E956*D$2495)/F956*0.1,0)</f>
        <v>0</v>
      </c>
      <c r="C2531" s="17"/>
    </row>
    <row r="2532" spans="1:3">
      <c r="A2532" s="4" t="s">
        <v>200</v>
      </c>
      <c r="B2532" s="42">
        <f>IF(F957,(B957+C957*B$2495+D957*C$2495+E957*D$2495)/F957*0.1,0)</f>
        <v>0</v>
      </c>
      <c r="C2532" s="17"/>
    </row>
    <row r="2533" spans="1:3">
      <c r="A2533" s="4" t="s">
        <v>201</v>
      </c>
      <c r="B2533" s="42">
        <f>IF(F958,(B958+C958*B$2495+D958*C$2495+E958*D$2495)/F958*0.1,0)</f>
        <v>0</v>
      </c>
      <c r="C2533" s="17"/>
    </row>
    <row r="2534" spans="1:3">
      <c r="A2534" s="4" t="s">
        <v>202</v>
      </c>
      <c r="B2534" s="42">
        <f>IF(F959,(B959+C959*B$2495+D959*C$2495+E959*D$2495)/F959*0.1,0)</f>
        <v>0</v>
      </c>
      <c r="C2534" s="17"/>
    </row>
    <row r="2535" spans="1:3">
      <c r="A2535" s="4" t="s">
        <v>203</v>
      </c>
      <c r="B2535" s="42">
        <f>IF(F960,(B960+C960*B$2495+D960*C$2495+E960*D$2495)/F960*0.1,0)</f>
        <v>0</v>
      </c>
      <c r="C2535" s="17"/>
    </row>
    <row r="2536" spans="1:3">
      <c r="A2536" s="4" t="s">
        <v>204</v>
      </c>
      <c r="B2536" s="42">
        <f>IF(F961,(B961+C961*B$2495+D961*C$2495+E961*D$2495)/F961*0.1,0)</f>
        <v>0</v>
      </c>
      <c r="C2536" s="17"/>
    </row>
    <row r="2537" spans="1:3">
      <c r="A2537" s="4" t="s">
        <v>212</v>
      </c>
      <c r="B2537" s="42">
        <f>IF(F962,(B962+C962*B$2495+D962*C$2495+E962*D$2495)/F962*0.1,0)</f>
        <v>0</v>
      </c>
      <c r="C2537" s="17"/>
    </row>
    <row r="2538" spans="1:3">
      <c r="A2538" s="4" t="s">
        <v>213</v>
      </c>
      <c r="B2538" s="42">
        <f>IF(F963,(B963+C963*B$2495+D963*C$2495+E963*D$2495)/F963*0.1,0)</f>
        <v>0</v>
      </c>
      <c r="C2538" s="17"/>
    </row>
    <row r="2539" spans="1:3">
      <c r="A2539" s="4" t="s">
        <v>214</v>
      </c>
      <c r="B2539" s="42">
        <f>IF(F964,(B964+C964*B$2495+D964*C$2495+E964*D$2495)/F964*0.1,0)</f>
        <v>0</v>
      </c>
      <c r="C2539" s="17"/>
    </row>
    <row r="2540" spans="1:3">
      <c r="A2540" s="4" t="s">
        <v>215</v>
      </c>
      <c r="B2540" s="42">
        <f>IF(F965,(B965+C965*B$2495+D965*C$2495+E965*D$2495)/F965*0.1,0)</f>
        <v>0</v>
      </c>
      <c r="C2540" s="17"/>
    </row>
    <row r="2542" spans="1:3" ht="21" customHeight="1">
      <c r="A2542" s="1" t="s">
        <v>2251</v>
      </c>
    </row>
    <row r="2543" spans="1:3">
      <c r="A2543" s="3" t="s">
        <v>546</v>
      </c>
    </row>
    <row r="2544" spans="1:3">
      <c r="A2544" s="31" t="s">
        <v>2252</v>
      </c>
    </row>
    <row r="2545" spans="1:3">
      <c r="A2545" s="31" t="s">
        <v>2010</v>
      </c>
    </row>
    <row r="2546" spans="1:3">
      <c r="A2546" s="3" t="s">
        <v>2253</v>
      </c>
    </row>
    <row r="2548" spans="1:3">
      <c r="B2548" s="15" t="s">
        <v>2254</v>
      </c>
    </row>
    <row r="2549" spans="1:3">
      <c r="A2549" s="28" t="s">
        <v>185</v>
      </c>
      <c r="C2549" s="17"/>
    </row>
    <row r="2550" spans="1:3">
      <c r="A2550" s="4" t="s">
        <v>185</v>
      </c>
      <c r="B2550" s="40">
        <f>IF(B$2510,B696/B$2510,0)</f>
        <v>0</v>
      </c>
      <c r="C2550" s="17"/>
    </row>
    <row r="2551" spans="1:3">
      <c r="A2551" s="4" t="s">
        <v>242</v>
      </c>
      <c r="B2551" s="40">
        <f>IF(B$2510,B697/B$2510,0)</f>
        <v>0</v>
      </c>
      <c r="C2551" s="17"/>
    </row>
    <row r="2552" spans="1:3">
      <c r="A2552" s="4" t="s">
        <v>243</v>
      </c>
      <c r="B2552" s="40">
        <f>IF(B$2510,B698/B$2510,0)</f>
        <v>0</v>
      </c>
      <c r="C2552" s="17"/>
    </row>
    <row r="2553" spans="1:3">
      <c r="A2553" s="28" t="s">
        <v>1961</v>
      </c>
      <c r="C2553" s="17"/>
    </row>
    <row r="2554" spans="1:3">
      <c r="A2554" s="4" t="s">
        <v>186</v>
      </c>
      <c r="B2554" s="40">
        <f>IF(B$2511,B700/B$2511,0)</f>
        <v>0</v>
      </c>
      <c r="C2554" s="17"/>
    </row>
    <row r="2555" spans="1:3">
      <c r="A2555" s="4" t="s">
        <v>245</v>
      </c>
      <c r="B2555" s="40">
        <f>IF(B$2511,B701/B$2511,0)</f>
        <v>0</v>
      </c>
      <c r="C2555" s="17"/>
    </row>
    <row r="2556" spans="1:3">
      <c r="A2556" s="4" t="s">
        <v>246</v>
      </c>
      <c r="B2556" s="40">
        <f>IF(B$2511,B702/B$2511,0)</f>
        <v>0</v>
      </c>
      <c r="C2556" s="17"/>
    </row>
    <row r="2557" spans="1:3">
      <c r="A2557" s="4" t="s">
        <v>223</v>
      </c>
      <c r="B2557" s="40">
        <f>IF(B$2511,B703/B$2511,0)</f>
        <v>0</v>
      </c>
      <c r="C2557" s="17"/>
    </row>
    <row r="2558" spans="1:3">
      <c r="A2558" s="4" t="s">
        <v>248</v>
      </c>
      <c r="B2558" s="40">
        <f>IF(B$2511,B704/B$2511,0)</f>
        <v>0</v>
      </c>
      <c r="C2558" s="17"/>
    </row>
    <row r="2559" spans="1:3">
      <c r="A2559" s="4" t="s">
        <v>249</v>
      </c>
      <c r="B2559" s="40">
        <f>IF(B$2511,B705/B$2511,0)</f>
        <v>0</v>
      </c>
      <c r="C2559" s="17"/>
    </row>
    <row r="2560" spans="1:3">
      <c r="A2560" s="28" t="s">
        <v>187</v>
      </c>
      <c r="C2560" s="17"/>
    </row>
    <row r="2561" spans="1:3">
      <c r="A2561" s="4" t="s">
        <v>187</v>
      </c>
      <c r="B2561" s="40">
        <f>IF(B$2512,B707/B$2512,0)</f>
        <v>0</v>
      </c>
      <c r="C2561" s="17"/>
    </row>
    <row r="2562" spans="1:3">
      <c r="A2562" s="4" t="s">
        <v>251</v>
      </c>
      <c r="B2562" s="40">
        <f>IF(B$2512,B708/B$2512,0)</f>
        <v>0</v>
      </c>
      <c r="C2562" s="17"/>
    </row>
    <row r="2563" spans="1:3">
      <c r="A2563" s="4" t="s">
        <v>252</v>
      </c>
      <c r="B2563" s="40">
        <f>IF(B$2512,B709/B$2512,0)</f>
        <v>0</v>
      </c>
      <c r="C2563" s="17"/>
    </row>
    <row r="2564" spans="1:3">
      <c r="A2564" s="28" t="s">
        <v>1962</v>
      </c>
      <c r="C2564" s="17"/>
    </row>
    <row r="2565" spans="1:3">
      <c r="A2565" s="4" t="s">
        <v>188</v>
      </c>
      <c r="B2565" s="40">
        <f>IF(B$2513,B711/B$2513,0)</f>
        <v>0</v>
      </c>
      <c r="C2565" s="17"/>
    </row>
    <row r="2566" spans="1:3">
      <c r="A2566" s="4" t="s">
        <v>254</v>
      </c>
      <c r="B2566" s="40">
        <f>IF(B$2513,B712/B$2513,0)</f>
        <v>0</v>
      </c>
      <c r="C2566" s="17"/>
    </row>
    <row r="2567" spans="1:3">
      <c r="A2567" s="4" t="s">
        <v>255</v>
      </c>
      <c r="B2567" s="40">
        <f>IF(B$2513,B713/B$2513,0)</f>
        <v>0</v>
      </c>
      <c r="C2567" s="17"/>
    </row>
    <row r="2568" spans="1:3">
      <c r="A2568" s="4" t="s">
        <v>224</v>
      </c>
      <c r="B2568" s="40">
        <f>IF(B$2513,B714/B$2513,0)</f>
        <v>0</v>
      </c>
      <c r="C2568" s="17"/>
    </row>
    <row r="2569" spans="1:3">
      <c r="A2569" s="4" t="s">
        <v>257</v>
      </c>
      <c r="B2569" s="40">
        <f>IF(B$2513,B715/B$2513,0)</f>
        <v>0</v>
      </c>
      <c r="C2569" s="17"/>
    </row>
    <row r="2570" spans="1:3">
      <c r="A2570" s="4" t="s">
        <v>258</v>
      </c>
      <c r="B2570" s="40">
        <f>IF(B$2513,B716/B$2513,0)</f>
        <v>0</v>
      </c>
      <c r="C2570" s="17"/>
    </row>
    <row r="2571" spans="1:3">
      <c r="A2571" s="28" t="s">
        <v>189</v>
      </c>
      <c r="C2571" s="17"/>
    </row>
    <row r="2572" spans="1:3">
      <c r="A2572" s="4" t="s">
        <v>189</v>
      </c>
      <c r="B2572" s="40">
        <f>IF(B$2514,B718/B$2514,0)</f>
        <v>0</v>
      </c>
      <c r="C2572" s="17"/>
    </row>
    <row r="2573" spans="1:3">
      <c r="A2573" s="4" t="s">
        <v>260</v>
      </c>
      <c r="B2573" s="40">
        <f>IF(B$2514,B719/B$2514,0)</f>
        <v>0</v>
      </c>
      <c r="C2573" s="17"/>
    </row>
    <row r="2574" spans="1:3">
      <c r="A2574" s="4" t="s">
        <v>261</v>
      </c>
      <c r="B2574" s="40">
        <f>IF(B$2514,B720/B$2514,0)</f>
        <v>0</v>
      </c>
      <c r="C2574" s="17"/>
    </row>
    <row r="2575" spans="1:3">
      <c r="A2575" s="28" t="s">
        <v>190</v>
      </c>
      <c r="C2575" s="17"/>
    </row>
    <row r="2576" spans="1:3">
      <c r="A2576" s="4" t="s">
        <v>190</v>
      </c>
      <c r="B2576" s="40">
        <f>IF(B$2515,B722/B$2515,0)</f>
        <v>0</v>
      </c>
      <c r="C2576" s="17"/>
    </row>
    <row r="2577" spans="1:3">
      <c r="A2577" s="28" t="s">
        <v>210</v>
      </c>
      <c r="C2577" s="17"/>
    </row>
    <row r="2578" spans="1:3">
      <c r="A2578" s="4" t="s">
        <v>210</v>
      </c>
      <c r="B2578" s="40">
        <f>IF(B$2516,B724/B$2516,0)</f>
        <v>0</v>
      </c>
      <c r="C2578" s="17"/>
    </row>
    <row r="2579" spans="1:3">
      <c r="A2579" s="28" t="s">
        <v>191</v>
      </c>
      <c r="C2579" s="17"/>
    </row>
    <row r="2580" spans="1:3">
      <c r="A2580" s="4" t="s">
        <v>191</v>
      </c>
      <c r="B2580" s="40">
        <f>IF(B$2517,B726/B$2517,0)</f>
        <v>0</v>
      </c>
      <c r="C2580" s="17"/>
    </row>
    <row r="2581" spans="1:3">
      <c r="A2581" s="4" t="s">
        <v>265</v>
      </c>
      <c r="B2581" s="40">
        <f>IF(B$2517,B727/B$2517,0)</f>
        <v>0</v>
      </c>
      <c r="C2581" s="17"/>
    </row>
    <row r="2582" spans="1:3">
      <c r="A2582" s="4" t="s">
        <v>266</v>
      </c>
      <c r="B2582" s="40">
        <f>IF(B$2517,B728/B$2517,0)</f>
        <v>0</v>
      </c>
      <c r="C2582" s="17"/>
    </row>
    <row r="2583" spans="1:3">
      <c r="A2583" s="28" t="s">
        <v>192</v>
      </c>
      <c r="C2583" s="17"/>
    </row>
    <row r="2584" spans="1:3">
      <c r="A2584" s="4" t="s">
        <v>192</v>
      </c>
      <c r="B2584" s="40">
        <f>IF(B$2518,B730/B$2518,0)</f>
        <v>0</v>
      </c>
      <c r="C2584" s="17"/>
    </row>
    <row r="2585" spans="1:3">
      <c r="A2585" s="4" t="s">
        <v>268</v>
      </c>
      <c r="B2585" s="40">
        <f>IF(B$2518,B731/B$2518,0)</f>
        <v>0</v>
      </c>
      <c r="C2585" s="17"/>
    </row>
    <row r="2586" spans="1:3">
      <c r="A2586" s="4" t="s">
        <v>269</v>
      </c>
      <c r="B2586" s="40">
        <f>IF(B$2518,B732/B$2518,0)</f>
        <v>0</v>
      </c>
      <c r="C2586" s="17"/>
    </row>
    <row r="2587" spans="1:3">
      <c r="A2587" s="28" t="s">
        <v>193</v>
      </c>
      <c r="C2587" s="17"/>
    </row>
    <row r="2588" spans="1:3">
      <c r="A2588" s="4" t="s">
        <v>193</v>
      </c>
      <c r="B2588" s="40">
        <f>IF(B$2519,B734/B$2519,0)</f>
        <v>0</v>
      </c>
      <c r="C2588" s="17"/>
    </row>
    <row r="2589" spans="1:3">
      <c r="A2589" s="4" t="s">
        <v>271</v>
      </c>
      <c r="B2589" s="40">
        <f>IF(B$2519,B735/B$2519,0)</f>
        <v>0</v>
      </c>
      <c r="C2589" s="17"/>
    </row>
    <row r="2590" spans="1:3">
      <c r="A2590" s="4" t="s">
        <v>272</v>
      </c>
      <c r="B2590" s="40">
        <f>IF(B$2519,B736/B$2519,0)</f>
        <v>0</v>
      </c>
      <c r="C2590" s="17"/>
    </row>
    <row r="2591" spans="1:3">
      <c r="A2591" s="28" t="s">
        <v>194</v>
      </c>
      <c r="C2591" s="17"/>
    </row>
    <row r="2592" spans="1:3">
      <c r="A2592" s="4" t="s">
        <v>194</v>
      </c>
      <c r="B2592" s="40">
        <f>IF(B$2520,B738/B$2520,0)</f>
        <v>0</v>
      </c>
      <c r="C2592" s="17"/>
    </row>
    <row r="2593" spans="1:3">
      <c r="A2593" s="4" t="s">
        <v>274</v>
      </c>
      <c r="B2593" s="40">
        <f>IF(B$2520,B739/B$2520,0)</f>
        <v>0</v>
      </c>
      <c r="C2593" s="17"/>
    </row>
    <row r="2594" spans="1:3">
      <c r="A2594" s="28" t="s">
        <v>211</v>
      </c>
      <c r="C2594" s="17"/>
    </row>
    <row r="2595" spans="1:3">
      <c r="A2595" s="4" t="s">
        <v>211</v>
      </c>
      <c r="B2595" s="40">
        <f>IF(B$2521,B741/B$2521,0)</f>
        <v>0</v>
      </c>
      <c r="C2595" s="17"/>
    </row>
    <row r="2596" spans="1:3">
      <c r="A2596" s="4" t="s">
        <v>276</v>
      </c>
      <c r="B2596" s="40">
        <f>IF(B$2521,B742/B$2521,0)</f>
        <v>0</v>
      </c>
      <c r="C2596" s="17"/>
    </row>
    <row r="2597" spans="1:3">
      <c r="A2597" s="28" t="s">
        <v>225</v>
      </c>
      <c r="C2597" s="17"/>
    </row>
    <row r="2598" spans="1:3">
      <c r="A2598" s="4" t="s">
        <v>225</v>
      </c>
      <c r="B2598" s="40">
        <f>IF(B$2522,B744/B$2522,0)</f>
        <v>0</v>
      </c>
      <c r="C2598" s="17"/>
    </row>
    <row r="2599" spans="1:3">
      <c r="A2599" s="4" t="s">
        <v>278</v>
      </c>
      <c r="B2599" s="40">
        <f>IF(B$2522,B745/B$2522,0)</f>
        <v>0</v>
      </c>
      <c r="C2599" s="17"/>
    </row>
    <row r="2600" spans="1:3">
      <c r="A2600" s="4" t="s">
        <v>279</v>
      </c>
      <c r="B2600" s="40">
        <f>IF(B$2522,B746/B$2522,0)</f>
        <v>0</v>
      </c>
      <c r="C2600" s="17"/>
    </row>
    <row r="2601" spans="1:3">
      <c r="A2601" s="28" t="s">
        <v>226</v>
      </c>
      <c r="C2601" s="17"/>
    </row>
    <row r="2602" spans="1:3">
      <c r="A2602" s="4" t="s">
        <v>226</v>
      </c>
      <c r="B2602" s="40">
        <f>IF(B$2523,B748/B$2523,0)</f>
        <v>0</v>
      </c>
      <c r="C2602" s="17"/>
    </row>
    <row r="2603" spans="1:3">
      <c r="A2603" s="4" t="s">
        <v>281</v>
      </c>
      <c r="B2603" s="40">
        <f>IF(B$2523,B749/B$2523,0)</f>
        <v>0</v>
      </c>
      <c r="C2603" s="17"/>
    </row>
    <row r="2604" spans="1:3">
      <c r="A2604" s="4" t="s">
        <v>282</v>
      </c>
      <c r="B2604" s="40">
        <f>IF(B$2523,B750/B$2523,0)</f>
        <v>0</v>
      </c>
      <c r="C2604" s="17"/>
    </row>
    <row r="2605" spans="1:3">
      <c r="A2605" s="28" t="s">
        <v>227</v>
      </c>
      <c r="C2605" s="17"/>
    </row>
    <row r="2606" spans="1:3">
      <c r="A2606" s="4" t="s">
        <v>227</v>
      </c>
      <c r="B2606" s="40">
        <f>IF(B$2524,B752/B$2524,0)</f>
        <v>0</v>
      </c>
      <c r="C2606" s="17"/>
    </row>
    <row r="2607" spans="1:3">
      <c r="A2607" s="4" t="s">
        <v>284</v>
      </c>
      <c r="B2607" s="40">
        <f>IF(B$2524,B753/B$2524,0)</f>
        <v>0</v>
      </c>
      <c r="C2607" s="17"/>
    </row>
    <row r="2608" spans="1:3">
      <c r="A2608" s="4" t="s">
        <v>285</v>
      </c>
      <c r="B2608" s="40">
        <f>IF(B$2524,B754/B$2524,0)</f>
        <v>0</v>
      </c>
      <c r="C2608" s="17"/>
    </row>
    <row r="2609" spans="1:3">
      <c r="A2609" s="28" t="s">
        <v>228</v>
      </c>
      <c r="C2609" s="17"/>
    </row>
    <row r="2610" spans="1:3">
      <c r="A2610" s="4" t="s">
        <v>228</v>
      </c>
      <c r="B2610" s="40">
        <f>IF(B$2525,B756/B$2525,0)</f>
        <v>0</v>
      </c>
      <c r="C2610" s="17"/>
    </row>
    <row r="2611" spans="1:3">
      <c r="A2611" s="4" t="s">
        <v>287</v>
      </c>
      <c r="B2611" s="40">
        <f>IF(B$2525,B757/B$2525,0)</f>
        <v>0</v>
      </c>
      <c r="C2611" s="17"/>
    </row>
    <row r="2612" spans="1:3">
      <c r="A2612" s="4" t="s">
        <v>288</v>
      </c>
      <c r="B2612" s="40">
        <f>IF(B$2525,B758/B$2525,0)</f>
        <v>0</v>
      </c>
      <c r="C2612" s="17"/>
    </row>
    <row r="2613" spans="1:3">
      <c r="A2613" s="28" t="s">
        <v>229</v>
      </c>
      <c r="C2613" s="17"/>
    </row>
    <row r="2614" spans="1:3">
      <c r="A2614" s="4" t="s">
        <v>229</v>
      </c>
      <c r="B2614" s="40">
        <f>IF(B$2526,B760/B$2526,0)</f>
        <v>0</v>
      </c>
      <c r="C2614" s="17"/>
    </row>
    <row r="2615" spans="1:3">
      <c r="A2615" s="4" t="s">
        <v>290</v>
      </c>
      <c r="B2615" s="40">
        <f>IF(B$2526,B761/B$2526,0)</f>
        <v>0</v>
      </c>
      <c r="C2615" s="17"/>
    </row>
    <row r="2616" spans="1:3">
      <c r="A2616" s="4" t="s">
        <v>291</v>
      </c>
      <c r="B2616" s="40">
        <f>IF(B$2526,B762/B$2526,0)</f>
        <v>0</v>
      </c>
      <c r="C2616" s="17"/>
    </row>
    <row r="2617" spans="1:3">
      <c r="A2617" s="28" t="s">
        <v>195</v>
      </c>
      <c r="C2617" s="17"/>
    </row>
    <row r="2618" spans="1:3">
      <c r="A2618" s="4" t="s">
        <v>195</v>
      </c>
      <c r="B2618" s="40">
        <f>IF(B$2527,B764/B$2527,0)</f>
        <v>0</v>
      </c>
      <c r="C2618" s="17"/>
    </row>
    <row r="2619" spans="1:3">
      <c r="A2619" s="4" t="s">
        <v>293</v>
      </c>
      <c r="B2619" s="40">
        <f>IF(B$2527,B765/B$2527,0)</f>
        <v>0</v>
      </c>
      <c r="C2619" s="17"/>
    </row>
    <row r="2620" spans="1:3">
      <c r="A2620" s="4" t="s">
        <v>294</v>
      </c>
      <c r="B2620" s="40">
        <f>IF(B$2527,B766/B$2527,0)</f>
        <v>0</v>
      </c>
      <c r="C2620" s="17"/>
    </row>
    <row r="2621" spans="1:3">
      <c r="A2621" s="28" t="s">
        <v>196</v>
      </c>
      <c r="C2621" s="17"/>
    </row>
    <row r="2622" spans="1:3">
      <c r="A2622" s="4" t="s">
        <v>196</v>
      </c>
      <c r="B2622" s="40">
        <f>IF(B$2528,B768/B$2528,0)</f>
        <v>0</v>
      </c>
      <c r="C2622" s="17"/>
    </row>
    <row r="2623" spans="1:3">
      <c r="A2623" s="4" t="s">
        <v>296</v>
      </c>
      <c r="B2623" s="40">
        <f>IF(B$2528,B769/B$2528,0)</f>
        <v>0</v>
      </c>
      <c r="C2623" s="17"/>
    </row>
    <row r="2624" spans="1:3">
      <c r="A2624" s="28" t="s">
        <v>197</v>
      </c>
      <c r="C2624" s="17"/>
    </row>
    <row r="2625" spans="1:3">
      <c r="A2625" s="4" t="s">
        <v>197</v>
      </c>
      <c r="B2625" s="40">
        <f>IF(B$2529,B771/B$2529,0)</f>
        <v>0</v>
      </c>
      <c r="C2625" s="17"/>
    </row>
    <row r="2626" spans="1:3">
      <c r="A2626" s="4" t="s">
        <v>298</v>
      </c>
      <c r="B2626" s="40">
        <f>IF(B$2529,B772/B$2529,0)</f>
        <v>0</v>
      </c>
      <c r="C2626" s="17"/>
    </row>
    <row r="2627" spans="1:3">
      <c r="A2627" s="4" t="s">
        <v>299</v>
      </c>
      <c r="B2627" s="40">
        <f>IF(B$2529,B773/B$2529,0)</f>
        <v>0</v>
      </c>
      <c r="C2627" s="17"/>
    </row>
    <row r="2628" spans="1:3">
      <c r="A2628" s="28" t="s">
        <v>198</v>
      </c>
      <c r="C2628" s="17"/>
    </row>
    <row r="2629" spans="1:3">
      <c r="A2629" s="4" t="s">
        <v>198</v>
      </c>
      <c r="B2629" s="40">
        <f>IF(B$2530,B775/B$2530,0)</f>
        <v>0</v>
      </c>
      <c r="C2629" s="17"/>
    </row>
    <row r="2630" spans="1:3">
      <c r="A2630" s="28" t="s">
        <v>199</v>
      </c>
      <c r="C2630" s="17"/>
    </row>
    <row r="2631" spans="1:3">
      <c r="A2631" s="4" t="s">
        <v>199</v>
      </c>
      <c r="B2631" s="40">
        <f>IF(B$2531,B777/B$2531,0)</f>
        <v>0</v>
      </c>
      <c r="C2631" s="17"/>
    </row>
    <row r="2632" spans="1:3">
      <c r="A2632" s="4" t="s">
        <v>302</v>
      </c>
      <c r="B2632" s="40">
        <f>IF(B$2531,B778/B$2531,0)</f>
        <v>0</v>
      </c>
      <c r="C2632" s="17"/>
    </row>
    <row r="2633" spans="1:3">
      <c r="A2633" s="4" t="s">
        <v>303</v>
      </c>
      <c r="B2633" s="40">
        <f>IF(B$2531,B779/B$2531,0)</f>
        <v>0</v>
      </c>
      <c r="C2633" s="17"/>
    </row>
    <row r="2634" spans="1:3">
      <c r="A2634" s="28" t="s">
        <v>200</v>
      </c>
      <c r="C2634" s="17"/>
    </row>
    <row r="2635" spans="1:3">
      <c r="A2635" s="4" t="s">
        <v>200</v>
      </c>
      <c r="B2635" s="40">
        <f>IF(B$2532,B781/B$2532,0)</f>
        <v>0</v>
      </c>
      <c r="C2635" s="17"/>
    </row>
    <row r="2636" spans="1:3">
      <c r="A2636" s="28" t="s">
        <v>201</v>
      </c>
      <c r="C2636" s="17"/>
    </row>
    <row r="2637" spans="1:3">
      <c r="A2637" s="4" t="s">
        <v>201</v>
      </c>
      <c r="B2637" s="40">
        <f>IF(B$2533,B783/B$2533,0)</f>
        <v>0</v>
      </c>
      <c r="C2637" s="17"/>
    </row>
    <row r="2638" spans="1:3">
      <c r="A2638" s="4" t="s">
        <v>306</v>
      </c>
      <c r="B2638" s="40">
        <f>IF(B$2533,B784/B$2533,0)</f>
        <v>0</v>
      </c>
      <c r="C2638" s="17"/>
    </row>
    <row r="2639" spans="1:3">
      <c r="A2639" s="28" t="s">
        <v>202</v>
      </c>
      <c r="C2639" s="17"/>
    </row>
    <row r="2640" spans="1:3">
      <c r="A2640" s="4" t="s">
        <v>202</v>
      </c>
      <c r="B2640" s="40">
        <f>IF(B$2534,B786/B$2534,0)</f>
        <v>0</v>
      </c>
      <c r="C2640" s="17"/>
    </row>
    <row r="2641" spans="1:3">
      <c r="A2641" s="28" t="s">
        <v>203</v>
      </c>
      <c r="C2641" s="17"/>
    </row>
    <row r="2642" spans="1:3">
      <c r="A2642" s="4" t="s">
        <v>203</v>
      </c>
      <c r="B2642" s="40">
        <f>IF(B$2535,B788/B$2535,0)</f>
        <v>0</v>
      </c>
      <c r="C2642" s="17"/>
    </row>
    <row r="2643" spans="1:3">
      <c r="A2643" s="4" t="s">
        <v>309</v>
      </c>
      <c r="B2643" s="40">
        <f>IF(B$2535,B789/B$2535,0)</f>
        <v>0</v>
      </c>
      <c r="C2643" s="17"/>
    </row>
    <row r="2644" spans="1:3">
      <c r="A2644" s="28" t="s">
        <v>204</v>
      </c>
      <c r="C2644" s="17"/>
    </row>
    <row r="2645" spans="1:3">
      <c r="A2645" s="4" t="s">
        <v>204</v>
      </c>
      <c r="B2645" s="40">
        <f>IF(B$2536,B791/B$2536,0)</f>
        <v>0</v>
      </c>
      <c r="C2645" s="17"/>
    </row>
    <row r="2646" spans="1:3">
      <c r="A2646" s="28" t="s">
        <v>212</v>
      </c>
      <c r="C2646" s="17"/>
    </row>
    <row r="2647" spans="1:3">
      <c r="A2647" s="4" t="s">
        <v>212</v>
      </c>
      <c r="B2647" s="40">
        <f>IF(B$2537,B793/B$2537,0)</f>
        <v>0</v>
      </c>
      <c r="C2647" s="17"/>
    </row>
    <row r="2648" spans="1:3">
      <c r="A2648" s="4" t="s">
        <v>312</v>
      </c>
      <c r="B2648" s="40">
        <f>IF(B$2537,B794/B$2537,0)</f>
        <v>0</v>
      </c>
      <c r="C2648" s="17"/>
    </row>
    <row r="2649" spans="1:3">
      <c r="A2649" s="28" t="s">
        <v>213</v>
      </c>
      <c r="C2649" s="17"/>
    </row>
    <row r="2650" spans="1:3">
      <c r="A2650" s="4" t="s">
        <v>213</v>
      </c>
      <c r="B2650" s="40">
        <f>IF(B$2538,B796/B$2538,0)</f>
        <v>0</v>
      </c>
      <c r="C2650" s="17"/>
    </row>
    <row r="2651" spans="1:3">
      <c r="A2651" s="28" t="s">
        <v>214</v>
      </c>
      <c r="C2651" s="17"/>
    </row>
    <row r="2652" spans="1:3">
      <c r="A2652" s="4" t="s">
        <v>214</v>
      </c>
      <c r="B2652" s="40">
        <f>IF(B$2539,B798/B$2539,0)</f>
        <v>0</v>
      </c>
      <c r="C2652" s="17"/>
    </row>
    <row r="2653" spans="1:3">
      <c r="A2653" s="4" t="s">
        <v>315</v>
      </c>
      <c r="B2653" s="40">
        <f>IF(B$2539,B799/B$2539,0)</f>
        <v>0</v>
      </c>
      <c r="C2653" s="17"/>
    </row>
    <row r="2654" spans="1:3">
      <c r="A2654" s="28" t="s">
        <v>215</v>
      </c>
      <c r="C2654" s="17"/>
    </row>
    <row r="2655" spans="1:3">
      <c r="A2655" s="4" t="s">
        <v>215</v>
      </c>
      <c r="B2655" s="40">
        <f>IF(B$2540,B801/B$2540,0)</f>
        <v>0</v>
      </c>
      <c r="C2655" s="17"/>
    </row>
    <row r="2657" spans="1:3" ht="21" customHeight="1">
      <c r="A2657" s="1" t="s">
        <v>2255</v>
      </c>
    </row>
    <row r="2658" spans="1:3">
      <c r="A2658" s="3" t="s">
        <v>546</v>
      </c>
    </row>
    <row r="2659" spans="1:3">
      <c r="A2659" s="31" t="s">
        <v>2252</v>
      </c>
    </row>
    <row r="2660" spans="1:3">
      <c r="A2660" s="3" t="s">
        <v>701</v>
      </c>
    </row>
    <row r="2662" spans="1:3">
      <c r="B2662" s="15" t="s">
        <v>2256</v>
      </c>
    </row>
    <row r="2663" spans="1:3">
      <c r="A2663" s="28" t="s">
        <v>185</v>
      </c>
      <c r="C2663" s="17"/>
    </row>
    <row r="2664" spans="1:3">
      <c r="A2664" s="4" t="s">
        <v>185</v>
      </c>
      <c r="B2664" s="42">
        <f>B$2510</f>
        <v>0</v>
      </c>
      <c r="C2664" s="17"/>
    </row>
    <row r="2665" spans="1:3">
      <c r="A2665" s="28" t="s">
        <v>1961</v>
      </c>
      <c r="C2665" s="17"/>
    </row>
    <row r="2666" spans="1:3">
      <c r="A2666" s="4" t="s">
        <v>186</v>
      </c>
      <c r="B2666" s="42">
        <f>B$2511</f>
        <v>0</v>
      </c>
      <c r="C2666" s="17"/>
    </row>
    <row r="2667" spans="1:3">
      <c r="A2667" s="4" t="s">
        <v>223</v>
      </c>
      <c r="B2667" s="42">
        <f>B$2511</f>
        <v>0</v>
      </c>
      <c r="C2667" s="17"/>
    </row>
    <row r="2668" spans="1:3">
      <c r="A2668" s="28" t="s">
        <v>187</v>
      </c>
      <c r="C2668" s="17"/>
    </row>
    <row r="2669" spans="1:3">
      <c r="A2669" s="4" t="s">
        <v>187</v>
      </c>
      <c r="B2669" s="42">
        <f>B$2512</f>
        <v>0</v>
      </c>
      <c r="C2669" s="17"/>
    </row>
    <row r="2670" spans="1:3">
      <c r="A2670" s="28" t="s">
        <v>1962</v>
      </c>
      <c r="C2670" s="17"/>
    </row>
    <row r="2671" spans="1:3">
      <c r="A2671" s="4" t="s">
        <v>188</v>
      </c>
      <c r="B2671" s="42">
        <f>B$2513</f>
        <v>0</v>
      </c>
      <c r="C2671" s="17"/>
    </row>
    <row r="2672" spans="1:3">
      <c r="A2672" s="4" t="s">
        <v>224</v>
      </c>
      <c r="B2672" s="42">
        <f>B$2513</f>
        <v>0</v>
      </c>
      <c r="C2672" s="17"/>
    </row>
    <row r="2673" spans="1:3">
      <c r="A2673" s="28" t="s">
        <v>189</v>
      </c>
      <c r="C2673" s="17"/>
    </row>
    <row r="2674" spans="1:3">
      <c r="A2674" s="4" t="s">
        <v>189</v>
      </c>
      <c r="B2674" s="42">
        <f>B$2514</f>
        <v>0</v>
      </c>
      <c r="C2674" s="17"/>
    </row>
    <row r="2675" spans="1:3">
      <c r="A2675" s="28" t="s">
        <v>190</v>
      </c>
      <c r="C2675" s="17"/>
    </row>
    <row r="2676" spans="1:3">
      <c r="A2676" s="4" t="s">
        <v>190</v>
      </c>
      <c r="B2676" s="42">
        <f>B$2515</f>
        <v>0</v>
      </c>
      <c r="C2676" s="17"/>
    </row>
    <row r="2677" spans="1:3">
      <c r="A2677" s="28" t="s">
        <v>210</v>
      </c>
      <c r="C2677" s="17"/>
    </row>
    <row r="2678" spans="1:3">
      <c r="A2678" s="4" t="s">
        <v>210</v>
      </c>
      <c r="B2678" s="42">
        <f>B$2516</f>
        <v>0</v>
      </c>
      <c r="C2678" s="17"/>
    </row>
    <row r="2679" spans="1:3">
      <c r="A2679" s="28" t="s">
        <v>191</v>
      </c>
      <c r="C2679" s="17"/>
    </row>
    <row r="2680" spans="1:3">
      <c r="A2680" s="4" t="s">
        <v>191</v>
      </c>
      <c r="B2680" s="42">
        <f>B$2517</f>
        <v>0</v>
      </c>
      <c r="C2680" s="17"/>
    </row>
    <row r="2681" spans="1:3">
      <c r="A2681" s="28" t="s">
        <v>192</v>
      </c>
      <c r="C2681" s="17"/>
    </row>
    <row r="2682" spans="1:3">
      <c r="A2682" s="4" t="s">
        <v>192</v>
      </c>
      <c r="B2682" s="42">
        <f>B$2518</f>
        <v>0</v>
      </c>
      <c r="C2682" s="17"/>
    </row>
    <row r="2683" spans="1:3">
      <c r="A2683" s="28" t="s">
        <v>193</v>
      </c>
      <c r="C2683" s="17"/>
    </row>
    <row r="2684" spans="1:3">
      <c r="A2684" s="4" t="s">
        <v>193</v>
      </c>
      <c r="B2684" s="42">
        <f>B$2519</f>
        <v>0</v>
      </c>
      <c r="C2684" s="17"/>
    </row>
    <row r="2685" spans="1:3">
      <c r="A2685" s="28" t="s">
        <v>194</v>
      </c>
      <c r="C2685" s="17"/>
    </row>
    <row r="2686" spans="1:3">
      <c r="A2686" s="4" t="s">
        <v>194</v>
      </c>
      <c r="B2686" s="42">
        <f>B$2520</f>
        <v>0</v>
      </c>
      <c r="C2686" s="17"/>
    </row>
    <row r="2687" spans="1:3">
      <c r="A2687" s="28" t="s">
        <v>211</v>
      </c>
      <c r="C2687" s="17"/>
    </row>
    <row r="2688" spans="1:3">
      <c r="A2688" s="4" t="s">
        <v>211</v>
      </c>
      <c r="B2688" s="42">
        <f>B$2521</f>
        <v>0</v>
      </c>
      <c r="C2688" s="17"/>
    </row>
    <row r="2689" spans="1:3">
      <c r="A2689" s="28" t="s">
        <v>225</v>
      </c>
      <c r="C2689" s="17"/>
    </row>
    <row r="2690" spans="1:3">
      <c r="A2690" s="4" t="s">
        <v>225</v>
      </c>
      <c r="B2690" s="42">
        <f>B$2522</f>
        <v>0</v>
      </c>
      <c r="C2690" s="17"/>
    </row>
    <row r="2691" spans="1:3">
      <c r="A2691" s="28" t="s">
        <v>226</v>
      </c>
      <c r="C2691" s="17"/>
    </row>
    <row r="2692" spans="1:3">
      <c r="A2692" s="4" t="s">
        <v>226</v>
      </c>
      <c r="B2692" s="42">
        <f>B$2523</f>
        <v>0</v>
      </c>
      <c r="C2692" s="17"/>
    </row>
    <row r="2693" spans="1:3">
      <c r="A2693" s="28" t="s">
        <v>227</v>
      </c>
      <c r="C2693" s="17"/>
    </row>
    <row r="2694" spans="1:3">
      <c r="A2694" s="4" t="s">
        <v>227</v>
      </c>
      <c r="B2694" s="42">
        <f>B$2524</f>
        <v>0</v>
      </c>
      <c r="C2694" s="17"/>
    </row>
    <row r="2695" spans="1:3">
      <c r="A2695" s="28" t="s">
        <v>228</v>
      </c>
      <c r="C2695" s="17"/>
    </row>
    <row r="2696" spans="1:3">
      <c r="A2696" s="4" t="s">
        <v>228</v>
      </c>
      <c r="B2696" s="42">
        <f>B$2525</f>
        <v>0</v>
      </c>
      <c r="C2696" s="17"/>
    </row>
    <row r="2697" spans="1:3">
      <c r="A2697" s="28" t="s">
        <v>229</v>
      </c>
      <c r="C2697" s="17"/>
    </row>
    <row r="2698" spans="1:3">
      <c r="A2698" s="4" t="s">
        <v>229</v>
      </c>
      <c r="B2698" s="42">
        <f>B$2526</f>
        <v>0</v>
      </c>
      <c r="C2698" s="17"/>
    </row>
    <row r="2699" spans="1:3">
      <c r="A2699" s="28" t="s">
        <v>195</v>
      </c>
      <c r="C2699" s="17"/>
    </row>
    <row r="2700" spans="1:3">
      <c r="A2700" s="4" t="s">
        <v>195</v>
      </c>
      <c r="B2700" s="42">
        <f>B$2527</f>
        <v>0</v>
      </c>
      <c r="C2700" s="17"/>
    </row>
    <row r="2701" spans="1:3">
      <c r="A2701" s="28" t="s">
        <v>196</v>
      </c>
      <c r="C2701" s="17"/>
    </row>
    <row r="2702" spans="1:3">
      <c r="A2702" s="4" t="s">
        <v>196</v>
      </c>
      <c r="B2702" s="42">
        <f>B$2528</f>
        <v>0</v>
      </c>
      <c r="C2702" s="17"/>
    </row>
    <row r="2703" spans="1:3">
      <c r="A2703" s="28" t="s">
        <v>197</v>
      </c>
      <c r="C2703" s="17"/>
    </row>
    <row r="2704" spans="1:3">
      <c r="A2704" s="4" t="s">
        <v>197</v>
      </c>
      <c r="B2704" s="42">
        <f>B$2529</f>
        <v>0</v>
      </c>
      <c r="C2704" s="17"/>
    </row>
    <row r="2705" spans="1:3">
      <c r="A2705" s="28" t="s">
        <v>198</v>
      </c>
      <c r="C2705" s="17"/>
    </row>
    <row r="2706" spans="1:3">
      <c r="A2706" s="4" t="s">
        <v>198</v>
      </c>
      <c r="B2706" s="42">
        <f>B$2530</f>
        <v>0</v>
      </c>
      <c r="C2706" s="17"/>
    </row>
    <row r="2707" spans="1:3">
      <c r="A2707" s="28" t="s">
        <v>199</v>
      </c>
      <c r="C2707" s="17"/>
    </row>
    <row r="2708" spans="1:3">
      <c r="A2708" s="4" t="s">
        <v>199</v>
      </c>
      <c r="B2708" s="42">
        <f>B$2531</f>
        <v>0</v>
      </c>
      <c r="C2708" s="17"/>
    </row>
    <row r="2709" spans="1:3">
      <c r="A2709" s="28" t="s">
        <v>200</v>
      </c>
      <c r="C2709" s="17"/>
    </row>
    <row r="2710" spans="1:3">
      <c r="A2710" s="4" t="s">
        <v>200</v>
      </c>
      <c r="B2710" s="42">
        <f>B$2532</f>
        <v>0</v>
      </c>
      <c r="C2710" s="17"/>
    </row>
    <row r="2711" spans="1:3">
      <c r="A2711" s="28" t="s">
        <v>201</v>
      </c>
      <c r="C2711" s="17"/>
    </row>
    <row r="2712" spans="1:3">
      <c r="A2712" s="4" t="s">
        <v>201</v>
      </c>
      <c r="B2712" s="42">
        <f>B$2533</f>
        <v>0</v>
      </c>
      <c r="C2712" s="17"/>
    </row>
    <row r="2713" spans="1:3">
      <c r="A2713" s="28" t="s">
        <v>202</v>
      </c>
      <c r="C2713" s="17"/>
    </row>
    <row r="2714" spans="1:3">
      <c r="A2714" s="4" t="s">
        <v>202</v>
      </c>
      <c r="B2714" s="42">
        <f>B$2534</f>
        <v>0</v>
      </c>
      <c r="C2714" s="17"/>
    </row>
    <row r="2715" spans="1:3">
      <c r="A2715" s="28" t="s">
        <v>203</v>
      </c>
      <c r="C2715" s="17"/>
    </row>
    <row r="2716" spans="1:3">
      <c r="A2716" s="4" t="s">
        <v>203</v>
      </c>
      <c r="B2716" s="42">
        <f>B$2535</f>
        <v>0</v>
      </c>
      <c r="C2716" s="17"/>
    </row>
    <row r="2717" spans="1:3">
      <c r="A2717" s="28" t="s">
        <v>204</v>
      </c>
      <c r="C2717" s="17"/>
    </row>
    <row r="2718" spans="1:3">
      <c r="A2718" s="4" t="s">
        <v>204</v>
      </c>
      <c r="B2718" s="42">
        <f>B$2536</f>
        <v>0</v>
      </c>
      <c r="C2718" s="17"/>
    </row>
    <row r="2719" spans="1:3">
      <c r="A2719" s="28" t="s">
        <v>212</v>
      </c>
      <c r="C2719" s="17"/>
    </row>
    <row r="2720" spans="1:3">
      <c r="A2720" s="4" t="s">
        <v>212</v>
      </c>
      <c r="B2720" s="42">
        <f>B$2537</f>
        <v>0</v>
      </c>
      <c r="C2720" s="17"/>
    </row>
    <row r="2721" spans="1:6">
      <c r="A2721" s="28" t="s">
        <v>213</v>
      </c>
      <c r="C2721" s="17"/>
    </row>
    <row r="2722" spans="1:6">
      <c r="A2722" s="4" t="s">
        <v>213</v>
      </c>
      <c r="B2722" s="42">
        <f>B$2538</f>
        <v>0</v>
      </c>
      <c r="C2722" s="17"/>
    </row>
    <row r="2723" spans="1:6">
      <c r="A2723" s="28" t="s">
        <v>214</v>
      </c>
      <c r="C2723" s="17"/>
    </row>
    <row r="2724" spans="1:6">
      <c r="A2724" s="4" t="s">
        <v>214</v>
      </c>
      <c r="B2724" s="42">
        <f>B$2539</f>
        <v>0</v>
      </c>
      <c r="C2724" s="17"/>
    </row>
    <row r="2725" spans="1:6">
      <c r="A2725" s="28" t="s">
        <v>215</v>
      </c>
      <c r="C2725" s="17"/>
    </row>
    <row r="2726" spans="1:6">
      <c r="A2726" s="4" t="s">
        <v>215</v>
      </c>
      <c r="B2726" s="42">
        <f>B$2540</f>
        <v>0</v>
      </c>
      <c r="C2726" s="17"/>
    </row>
    <row r="2728" spans="1:6" ht="21" customHeight="1">
      <c r="A2728" s="1" t="s">
        <v>2257</v>
      </c>
    </row>
    <row r="2729" spans="1:6">
      <c r="A2729" s="3" t="s">
        <v>546</v>
      </c>
    </row>
    <row r="2730" spans="1:6">
      <c r="A2730" s="31" t="s">
        <v>2258</v>
      </c>
    </row>
    <row r="2731" spans="1:6">
      <c r="A2731" s="33" t="s">
        <v>553</v>
      </c>
      <c r="B2731" s="33" t="s">
        <v>781</v>
      </c>
      <c r="C2731" s="33" t="s">
        <v>781</v>
      </c>
      <c r="D2731" s="33" t="s">
        <v>781</v>
      </c>
      <c r="E2731" s="33" t="s">
        <v>781</v>
      </c>
    </row>
    <row r="2732" spans="1:6">
      <c r="A2732" s="33" t="s">
        <v>556</v>
      </c>
      <c r="B2732" s="33" t="s">
        <v>932</v>
      </c>
      <c r="C2732" s="33" t="s">
        <v>932</v>
      </c>
      <c r="D2732" s="33" t="s">
        <v>932</v>
      </c>
      <c r="E2732" s="33" t="s">
        <v>932</v>
      </c>
    </row>
    <row r="2734" spans="1:6">
      <c r="B2734" s="15" t="s">
        <v>2259</v>
      </c>
      <c r="C2734" s="15" t="s">
        <v>2260</v>
      </c>
      <c r="D2734" s="15" t="s">
        <v>2261</v>
      </c>
      <c r="E2734" s="15" t="s">
        <v>2262</v>
      </c>
    </row>
    <row r="2735" spans="1:6">
      <c r="A2735" s="4" t="s">
        <v>2263</v>
      </c>
      <c r="B2735" s="41">
        <f>'M(EDCM)'!B546</f>
        <v>0</v>
      </c>
      <c r="C2735" s="41">
        <f>'M(EDCM)'!B547</f>
        <v>0</v>
      </c>
      <c r="D2735" s="41">
        <f>'M(EDCM)'!B548</f>
        <v>0</v>
      </c>
      <c r="E2735" s="41">
        <f>'M(EDCM)'!B549</f>
        <v>0</v>
      </c>
      <c r="F2735" s="17"/>
    </row>
    <row r="2736" spans="1:6">
      <c r="A2736" s="4" t="s">
        <v>2264</v>
      </c>
      <c r="B2736" s="41">
        <f>'M(EDCM)'!B542</f>
        <v>0</v>
      </c>
      <c r="C2736" s="41">
        <f>'M(EDCM)'!B543</f>
        <v>0</v>
      </c>
      <c r="D2736" s="41">
        <f>'M(EDCM)'!B544</f>
        <v>0</v>
      </c>
      <c r="E2736" s="41">
        <f>'M(EDCM)'!B545</f>
        <v>0</v>
      </c>
      <c r="F2736" s="17"/>
    </row>
    <row r="2737" spans="1:6">
      <c r="A2737" s="4" t="s">
        <v>2265</v>
      </c>
      <c r="B2737" s="41">
        <f>'M(EDCM)'!B538</f>
        <v>0</v>
      </c>
      <c r="C2737" s="41">
        <f>'M(EDCM)'!B539</f>
        <v>0</v>
      </c>
      <c r="D2737" s="41">
        <f>'M(EDCM)'!B540</f>
        <v>0</v>
      </c>
      <c r="E2737" s="41">
        <f>'M(EDCM)'!B541</f>
        <v>0</v>
      </c>
      <c r="F2737" s="17"/>
    </row>
    <row r="2738" spans="1:6">
      <c r="A2738" s="4" t="s">
        <v>2266</v>
      </c>
      <c r="B2738" s="41">
        <f>'M(EDCM)'!B534</f>
        <v>0</v>
      </c>
      <c r="C2738" s="41">
        <f>'M(EDCM)'!B535</f>
        <v>0</v>
      </c>
      <c r="D2738" s="41">
        <f>'M(EDCM)'!B536</f>
        <v>0</v>
      </c>
      <c r="E2738" s="41">
        <f>'M(EDCM)'!B537</f>
        <v>0</v>
      </c>
      <c r="F2738" s="17"/>
    </row>
    <row r="2739" spans="1:6">
      <c r="A2739" s="4" t="s">
        <v>2267</v>
      </c>
      <c r="B2739" s="41">
        <f>'M(EDCM)'!B530</f>
        <v>0</v>
      </c>
      <c r="C2739" s="41">
        <f>'M(EDCM)'!B531</f>
        <v>0</v>
      </c>
      <c r="D2739" s="41">
        <f>'M(EDCM)'!B532</f>
        <v>0</v>
      </c>
      <c r="E2739" s="41">
        <f>'M(EDCM)'!B533</f>
        <v>0</v>
      </c>
      <c r="F2739" s="17"/>
    </row>
  </sheetData>
  <sheetProtection sheet="1" objects="1" scenarios="1"/>
  <hyperlinks>
    <hyperlink ref="A10" location="'Aggreg'!B14" display="x1 = 3501. Unit rate 1 p/kWh (elements)"/>
    <hyperlink ref="A11" location="'G-Calc'!B5" display="x2 = 4301. Levels containing asset charges"/>
    <hyperlink ref="A12" location="'Aggreg'!B58" display="x3 = 3502. Unit rate 2 p/kWh (elements)"/>
    <hyperlink ref="A13" location="'Aggreg'!B102" display="x4 = 3503. Unit rate 3 p/kWh (elements)"/>
    <hyperlink ref="A14" location="'Aggreg'!B146" display="x5 = 3504. Fixed charge p/MPAN/day (elements)"/>
    <hyperlink ref="A15" location="'Aggreg'!B186" display="x6 = 3505. Capacity charge p/kVA/day (elements)"/>
    <hyperlink ref="A16" location="'Aggreg'!B226" display="x7 = 3506. Exceeded capacity charge p/kVA/day (elements)"/>
    <hyperlink ref="A17" location="'Aggreg'!B267" display="x8 = 3507. Reactive power charge p/kVArh (elements)"/>
    <hyperlink ref="A63" location="'Aggreg'!B14" display="x1 = 3501. Unit rate 1 p/kWh (elements)"/>
    <hyperlink ref="A64" location="'G-Calc'!B58" display="x2 = 4303. Levels containing transmission exit charges"/>
    <hyperlink ref="A65" location="'Aggreg'!B58" display="x3 = 3502. Unit rate 2 p/kWh (elements)"/>
    <hyperlink ref="A66" location="'Aggreg'!B102" display="x4 = 3503. Unit rate 3 p/kWh (elements)"/>
    <hyperlink ref="A67" location="'Aggreg'!B146" display="x5 = 3504. Fixed charge p/MPAN/day (elements)"/>
    <hyperlink ref="A68" location="'Aggreg'!B186" display="x6 = 3505. Capacity charge p/kVA/day (elements)"/>
    <hyperlink ref="A69" location="'Aggreg'!B226" display="x7 = 3506. Exceeded capacity charge p/kVA/day (elements)"/>
    <hyperlink ref="A70" location="'Aggreg'!B267" display="x8 = 3507. Reactive power charge p/kVArh (elements)"/>
    <hyperlink ref="A116" location="'Aggreg'!B14" display="x1 = 3501. Unit rate 1 p/kWh (elements)"/>
    <hyperlink ref="A117" location="'G-Calc'!B111" display="x2 = 4305. Levels containing other expenditure charges"/>
    <hyperlink ref="A118" location="'Aggreg'!B58" display="x3 = 3502. Unit rate 2 p/kWh (elements)"/>
    <hyperlink ref="A119" location="'Aggreg'!B102" display="x4 = 3503. Unit rate 3 p/kWh (elements)"/>
    <hyperlink ref="A120" location="'Aggreg'!B146" display="x5 = 3504. Fixed charge p/MPAN/day (elements)"/>
    <hyperlink ref="A121" location="'Aggreg'!B186" display="x6 = 3505. Capacity charge p/kVA/day (elements)"/>
    <hyperlink ref="A122" location="'Aggreg'!B226" display="x7 = 3506. Exceeded capacity charge p/kVA/day (elements)"/>
    <hyperlink ref="A123" location="'Aggreg'!B267" display="x8 = 3507. Reactive power charge p/kVArh (elements)"/>
    <hyperlink ref="A164" location="'Adder'!B264" display="x1 = 3707. Adder on Unit rate 1 p/kWh (in Adder)"/>
    <hyperlink ref="A165" location="'Adder'!C264" display="x2 = 3707. Adder on Unit rate 2 p/kWh (in Adder)"/>
    <hyperlink ref="A166" location="'Adder'!D264" display="x3 = 3707. Adder on Unit rate 3 p/kWh (in Adder)"/>
    <hyperlink ref="A207" location="'Input'!F59" display="x1 = 1010. Days in the charging year (in Financial and general assumptions)"/>
    <hyperlink ref="A208" location="'G-Calc'!E21" display="x2 = 4302. Asset contributions to Fixed charge p/MPAN/day (in Unrounded tariff analysis: Asset charges)"/>
    <hyperlink ref="A209" location="'Loads'!E344" display="x3 = 2506. MPANs (in Equivalent volume for each end user)"/>
    <hyperlink ref="A210" location="'G-Calc'!F21" display="x4 = 4302. Asset contributions to Capacity charge p/kVA/day (in Unrounded tariff analysis: Asset charges)"/>
    <hyperlink ref="A211" location="'Loads'!F344" display="x5 = 2506. Import capacity (kVA) (in Equivalent volume for each end user)"/>
    <hyperlink ref="A212" location="'G-Calc'!G21" display="x6 = 4302. Asset contributions to Exceeded capacity charge p/kVA/day (in Unrounded tariff analysis: Asset charges)"/>
    <hyperlink ref="A213" location="'Loads'!G344" display="x7 = 2506. Exceeded capacity (kVA) (in Equivalent volume for each end user)"/>
    <hyperlink ref="A214" location="'G-Calc'!B21" display="x8 = 4302. Asset contributions to Unit rate 1 p/kWh (in Unrounded tariff analysis: Asset charges)"/>
    <hyperlink ref="A215" location="'Loads'!B344" display="x9 = 2506. Rate 1 units (MWh) (in Equivalent volume for each end user)"/>
    <hyperlink ref="A216" location="'G-Calc'!C21" display="x10 = 4302. Asset contributions to Unit rate 2 p/kWh (in Unrounded tariff analysis: Asset charges)"/>
    <hyperlink ref="A217" location="'Loads'!C344" display="x11 = 2506. Rate 2 units (MWh) (in Equivalent volume for each end user)"/>
    <hyperlink ref="A218" location="'G-Calc'!D21" display="x12 = 4302. Asset contributions to Unit rate 3 p/kWh (in Unrounded tariff analysis: Asset charges)"/>
    <hyperlink ref="A219" location="'Loads'!D344" display="x13 = 2506. Rate 3 units (MWh) (in Equivalent volume for each end user)"/>
    <hyperlink ref="A220" location="'G-Calc'!H21" display="x14 = 4302. Asset contributions to Reactive power charge p/kVArh (in Unrounded tariff analysis: Asset charges)"/>
    <hyperlink ref="A221" location="'Loads'!H344" display="x15 = 2506. Reactive power units (MVArh) (in Equivalent volume for each end user)"/>
    <hyperlink ref="A222" location="'G-Calc'!E74" display="x16 = 4304. Transmission exit contributions to Fixed charge p/MPAN/day (in Unrounded tariff analysis: Transmission exit charges)"/>
    <hyperlink ref="A223" location="'G-Calc'!F74" display="x17 = 4304. Transmission exit contributions to Capacity charge p/kVA/day (in Unrounded tariff analysis: Transmission exit charges)"/>
    <hyperlink ref="A224" location="'G-Calc'!G74" display="x18 = 4304. Transmission exit contributions to Exceeded capacity charge p/kVA/day (in Unrounded tariff analysis: Transmission exit charges)"/>
    <hyperlink ref="A225" location="'G-Calc'!B74" display="x19 = 4304. Transmission exit contributions to Unit rate 1 p/kWh (in Unrounded tariff analysis: Transmission exit charges)"/>
    <hyperlink ref="A226" location="'G-Calc'!C74" display="x20 = 4304. Transmission exit contributions to Unit rate 2 p/kWh (in Unrounded tariff analysis: Transmission exit charges)"/>
    <hyperlink ref="A227" location="'G-Calc'!D74" display="x21 = 4304. Transmission exit contributions to Unit rate 3 p/kWh (in Unrounded tariff analysis: Transmission exit charges)"/>
    <hyperlink ref="A228" location="'G-Calc'!H74" display="x22 = 4304. Transmission exit contributions to Reactive power charge p/kVArh (in Unrounded tariff analysis: Transmission exit charges)"/>
    <hyperlink ref="A229" location="'G-Calc'!E127" display="x23 = 4306. Other expenditure contributions to Fixed charge p/MPAN/day (in Unrounded tariff analysis: Other expenditure charges)"/>
    <hyperlink ref="A230" location="'G-Calc'!F127" display="x24 = 4306. Other expenditure contributions to Capacity charge p/kVA/day (in Unrounded tariff analysis: Other expenditure charges)"/>
    <hyperlink ref="A231" location="'G-Calc'!G127" display="x25 = 4306. Other expenditure contributions to Exceeded capacity charge p/kVA/day (in Unrounded tariff analysis: Other expenditure charges)"/>
    <hyperlink ref="A232" location="'G-Calc'!B127" display="x26 = 4306. Other expenditure contributions to Unit rate 1 p/kWh (in Unrounded tariff analysis: Other expenditure charges)"/>
    <hyperlink ref="A233" location="'G-Calc'!C127" display="x27 = 4306. Other expenditure contributions to Unit rate 2 p/kWh (in Unrounded tariff analysis: Other expenditure charges)"/>
    <hyperlink ref="A234" location="'G-Calc'!D127" display="x28 = 4306. Other expenditure contributions to Unit rate 3 p/kWh (in Unrounded tariff analysis: Other expenditure charges)"/>
    <hyperlink ref="A235" location="'G-Calc'!H127" display="x29 = 4306. Other expenditure contributions to Reactive power charge p/kVArh (in Unrounded tariff analysis: Other expenditure charges)"/>
    <hyperlink ref="A236" location="'G-Calc'!E170" display="x30 = 4307. 0 (in Unrounded tariff analysis: Matching charges)"/>
    <hyperlink ref="A237" location="'G-Calc'!F170" display="x31 = 4307. 0 (in Unrounded tariff analysis: Matching charges)"/>
    <hyperlink ref="A238" location="'G-Calc'!G170" display="x32 = 4307. 0 (in Unrounded tariff analysis: Matching charges)"/>
    <hyperlink ref="A239" location="'G-Calc'!B170" display="x33 = 4307. Matching contributions to Unit rate 1 p/kWh (in Unrounded tariff analysis: Matching charges)"/>
    <hyperlink ref="A240" location="'G-Calc'!C170" display="x34 = 4307. Matching contributions to Unit rate 2 p/kWh (in Unrounded tariff analysis: Matching charges)"/>
    <hyperlink ref="A241" location="'G-Calc'!D170" display="x35 = 4307. Matching contributions to Unit rate 3 p/kWh (in Unrounded tariff analysis: Matching charges)"/>
    <hyperlink ref="A242" location="'G-Calc'!H170" display="x36 = 4307. 0 (in Unrounded tariff analysis: Matching charges)"/>
    <hyperlink ref="A283" location="'G-Calc'!B246" display="x1 = 4308. Baseline revenues from asset charges (£/year) (in Unrounded revenue analysis (baseline))"/>
    <hyperlink ref="A284" location="'G-Calc'!C246" display="x2 = 4308. Baseline revenues from transmission exit charges (£/year) (in Unrounded revenue analysis (baseline))"/>
    <hyperlink ref="A285" location="'G-Calc'!D246" display="x3 = 4308. Baseline revenues from other expenditure charges (£/year) (in Unrounded revenue analysis (baseline))"/>
    <hyperlink ref="A286" location="'G-Calc'!E246" display="x4 = 4308. Baseline revenues from matching charges (£/year) (in Unrounded revenue analysis (baseline))"/>
    <hyperlink ref="A296" location="'Input'!E187" display="x2 = 1053. MPANs by tariff (in Volume forecasts for the charging year)"/>
    <hyperlink ref="A412" location="'Input'!F59" display="x1 = 1010. Days in the charging year (in Financial and general assumptions)"/>
    <hyperlink ref="A413" location="'G-Calc'!E21" display="x2 = 4302. Asset contributions to Fixed charge p/MPAN/day (in Unrounded tariff analysis: Asset charges)"/>
    <hyperlink ref="A414" location="'G-Calc'!B299" display="x3 = 4310. MPANs excluding LDNO generation"/>
    <hyperlink ref="A415" location="'G-Calc'!F21" display="x4 = 4302. Asset contributions to Capacity charge p/kVA/day (in Unrounded tariff analysis: Asset charges)"/>
    <hyperlink ref="A416" location="'Input'!F187" display="x5 = 1053. Import capacity (kVA) by tariff (in Volume forecasts for the charging year)"/>
    <hyperlink ref="A417" location="'G-Calc'!G21" display="x6 = 4302. Asset contributions to Exceeded capacity charge p/kVA/day (in Unrounded tariff analysis: Asset charges)"/>
    <hyperlink ref="A418" location="'Input'!G187" display="x7 = 1053. Exceeded capacity (kVA) by tariff (in Volume forecasts for the charging year)"/>
    <hyperlink ref="A419" location="'G-Calc'!B21" display="x8 = 4302. Asset contributions to Unit rate 1 p/kWh (in Unrounded tariff analysis: Asset charges)"/>
    <hyperlink ref="A420" location="'Input'!B187" display="x9 = 1053. Rate 1 units (MWh) by tariff (in Volume forecasts for the charging year)"/>
    <hyperlink ref="A421" location="'G-Calc'!C21" display="x10 = 4302. Asset contributions to Unit rate 2 p/kWh (in Unrounded tariff analysis: Asset charges)"/>
    <hyperlink ref="A422" location="'Input'!C187" display="x11 = 1053. Rate 2 units (MWh) by tariff (in Volume forecasts for the charging year)"/>
    <hyperlink ref="A423" location="'G-Calc'!D21" display="x12 = 4302. Asset contributions to Unit rate 3 p/kWh (in Unrounded tariff analysis: Asset charges)"/>
    <hyperlink ref="A424" location="'Input'!D187" display="x13 = 1053. Rate 3 units (MWh) by tariff (in Volume forecasts for the charging year)"/>
    <hyperlink ref="A425" location="'G-Calc'!H21" display="x14 = 4302. Asset contributions to Reactive power charge p/kVArh (in Unrounded tariff analysis: Asset charges)"/>
    <hyperlink ref="A426" location="'Input'!H187" display="x15 = 1053. Reactive power units (MVArh) by tariff (in Volume forecasts for the charging year)"/>
    <hyperlink ref="A427" location="'G-Calc'!E74" display="x16 = 4304. Transmission exit contributions to Fixed charge p/MPAN/day (in Unrounded tariff analysis: Transmission exit charges)"/>
    <hyperlink ref="A428" location="'G-Calc'!F74" display="x17 = 4304. Transmission exit contributions to Capacity charge p/kVA/day (in Unrounded tariff analysis: Transmission exit charges)"/>
    <hyperlink ref="A429" location="'G-Calc'!G74" display="x18 = 4304. Transmission exit contributions to Exceeded capacity charge p/kVA/day (in Unrounded tariff analysis: Transmission exit charges)"/>
    <hyperlink ref="A430" location="'G-Calc'!B74" display="x19 = 4304. Transmission exit contributions to Unit rate 1 p/kWh (in Unrounded tariff analysis: Transmission exit charges)"/>
    <hyperlink ref="A431" location="'G-Calc'!C74" display="x20 = 4304. Transmission exit contributions to Unit rate 2 p/kWh (in Unrounded tariff analysis: Transmission exit charges)"/>
    <hyperlink ref="A432" location="'G-Calc'!D74" display="x21 = 4304. Transmission exit contributions to Unit rate 3 p/kWh (in Unrounded tariff analysis: Transmission exit charges)"/>
    <hyperlink ref="A433" location="'G-Calc'!H74" display="x22 = 4304. Transmission exit contributions to Reactive power charge p/kVArh (in Unrounded tariff analysis: Transmission exit charges)"/>
    <hyperlink ref="A434" location="'G-Calc'!E127" display="x23 = 4306. Other expenditure contributions to Fixed charge p/MPAN/day (in Unrounded tariff analysis: Other expenditure charges)"/>
    <hyperlink ref="A435" location="'G-Calc'!F127" display="x24 = 4306. Other expenditure contributions to Capacity charge p/kVA/day (in Unrounded tariff analysis: Other expenditure charges)"/>
    <hyperlink ref="A436" location="'G-Calc'!G127" display="x25 = 4306. Other expenditure contributions to Exceeded capacity charge p/kVA/day (in Unrounded tariff analysis: Other expenditure charges)"/>
    <hyperlink ref="A437" location="'G-Calc'!B127" display="x26 = 4306. Other expenditure contributions to Unit rate 1 p/kWh (in Unrounded tariff analysis: Other expenditure charges)"/>
    <hyperlink ref="A438" location="'G-Calc'!C127" display="x27 = 4306. Other expenditure contributions to Unit rate 2 p/kWh (in Unrounded tariff analysis: Other expenditure charges)"/>
    <hyperlink ref="A439" location="'G-Calc'!D127" display="x28 = 4306. Other expenditure contributions to Unit rate 3 p/kWh (in Unrounded tariff analysis: Other expenditure charges)"/>
    <hyperlink ref="A440" location="'G-Calc'!H127" display="x29 = 4306. Other expenditure contributions to Reactive power charge p/kVArh (in Unrounded tariff analysis: Other expenditure charges)"/>
    <hyperlink ref="A441" location="'G-Calc'!E170" display="x30 = 4307. 0 (in Unrounded tariff analysis: Matching charges)"/>
    <hyperlink ref="A442" location="'G-Calc'!F170" display="x31 = 4307. 0 (in Unrounded tariff analysis: Matching charges)"/>
    <hyperlink ref="A443" location="'G-Calc'!G170" display="x32 = 4307. 0 (in Unrounded tariff analysis: Matching charges)"/>
    <hyperlink ref="A444" location="'G-Calc'!B170" display="x33 = 4307. Matching contributions to Unit rate 1 p/kWh (in Unrounded tariff analysis: Matching charges)"/>
    <hyperlink ref="A445" location="'G-Calc'!C170" display="x34 = 4307. Matching contributions to Unit rate 2 p/kWh (in Unrounded tariff analysis: Matching charges)"/>
    <hyperlink ref="A446" location="'G-Calc'!D170" display="x35 = 4307. Matching contributions to Unit rate 3 p/kWh (in Unrounded tariff analysis: Matching charges)"/>
    <hyperlink ref="A447" location="'G-Calc'!H170" display="x36 = 4307. 0 (in Unrounded tariff analysis: Matching charges)"/>
    <hyperlink ref="A564" location="'Loads'!B82" display="x1 = 2503. Discount map"/>
    <hyperlink ref="A678" location="'M(CDCM)'!B917" display="x1 = 2049. No discount (in Discount p/kWh ⇒1039. For Model G)"/>
    <hyperlink ref="A679" location="'M(CDCM)'!C917" display="x2 = 2049. LDNO LV: LV user (in Discount p/kWh ⇒1039. For Model G)"/>
    <hyperlink ref="A680" location="'M(CDCM)'!D917" display="x3 = 2049. LDNO HV: LV user (in Discount p/kWh ⇒1039. For Model G)"/>
    <hyperlink ref="A681" location="'M(CDCM)'!E917" display="x4 = 2049. LDNO HV: LV Sub user (in Discount p/kWh ⇒1039. For Model G)"/>
    <hyperlink ref="A682" location="'M(CDCM)'!F917" display="x5 = 2049. LDNO HV: HV user (in Discount p/kWh ⇒1039. For Model G)"/>
    <hyperlink ref="A690" location="'G-Calc'!B567" display="x1 = 4312. Discount map (re-grouped)"/>
    <hyperlink ref="A691" location="'G-Calc'!B685" display="x2 = 4313. LDNO discounts (p/kWh)"/>
    <hyperlink ref="A805" location="'G-Calc'!B451" display="x1 = 4311. Revenues from asset charges (£/year) (in Unrounded revenue analysis)"/>
    <hyperlink ref="A806" location="'G-Calc'!C451" display="x2 = 4311. Revenues from transmission exit charges (£/year) (in Unrounded revenue analysis)"/>
    <hyperlink ref="A807" location="'G-Calc'!D451" display="x3 = 4311. Revenues from other expenditure charges (£/year) (in Unrounded revenue analysis)"/>
    <hyperlink ref="A808" location="'G-Calc'!E451" display="x4 = 4311. Revenues from matching charges (£/year) (in Unrounded revenue analysis)"/>
    <hyperlink ref="A809" location="'Input'!B187" display="x5 = 1053. Rate 1 units (MWh) by tariff (in Volume forecasts for the charging year)"/>
    <hyperlink ref="A810" location="'Input'!C187" display="x6 = 1053. Rate 2 units (MWh) by tariff (in Volume forecasts for the charging year)"/>
    <hyperlink ref="A811" location="'Input'!D187" display="x7 = 1053. Rate 3 units (MWh) by tariff (in Volume forecasts for the charging year)"/>
    <hyperlink ref="A926" location="'G-Calc'!B815" display="x1 = 4315. Revenues from asset charges (£/year) (in Unrounded revenue analysis) (in Unrounded revenue analysis (with reordered tariff list))"/>
    <hyperlink ref="A927" location="'G-Calc'!C815" display="x2 = 4315. Revenues from transmission exit charges (£/year) (in Unrounded revenue analysis) (in Unrounded revenue analysis (with reordered tariff list))"/>
    <hyperlink ref="A928" location="'G-Calc'!D815" display="x3 = 4315. Revenues from other expenditure charges (£/year) (in Unrounded revenue analysis) (in Unrounded revenue analysis (with reordered tariff list))"/>
    <hyperlink ref="A929" location="'G-Calc'!E815" display="x4 = 4315. Revenues from matching charges (£/year) (in Unrounded revenue analysis) (in Unrounded revenue analysis (with reordered tariff list))"/>
    <hyperlink ref="A930" location="'G-Calc'!F815" display="x5 = 4315. Total MWh (in Unrounded revenue analysis (with reordered tariff list))"/>
    <hyperlink ref="A974" location="'G-Calc'!F934" display="x1 = 4316. Grouped units (MWh) (in Unrounded revenue analysis (by tariff group))"/>
    <hyperlink ref="A975" location="'G-Calc'!B934" display="x2 = 4316. Grouped revenues from asset charges (£/year) (in Unrounded revenue analysis (by tariff group))"/>
    <hyperlink ref="A976" location="'G-Calc'!C934" display="x3 = 4316. Grouped revenues from transmission exit charges (£/year) (in Unrounded revenue analysis (by tariff group))"/>
    <hyperlink ref="A977" location="'G-Calc'!B969" display="x4 = 4317. Scaling factor for revenues from transmission exit charges (£/year) (in Scaling factors for run 1)"/>
    <hyperlink ref="A978" location="'G-Calc'!D934" display="x5 = 4316. Grouped revenues from other expenditure charges (£/year) (in Unrounded revenue analysis (by tariff group))"/>
    <hyperlink ref="A979" location="'G-Calc'!C969" display="x6 = 4317. Scaling factor for revenues from other expenditure charges (£/year) (in Scaling factors for run 1)"/>
    <hyperlink ref="A980" location="'G-Calc'!E934" display="x7 = 4316. Grouped revenues from matching charges (£/year) (in Unrounded revenue analysis (by tariff group))"/>
    <hyperlink ref="A981" location="'G-Calc'!D969" display="x8 = 4317. Scaling factor for revenues from matching charges (£/year) (in Scaling factors for run 1)"/>
    <hyperlink ref="A1019" location="'G-Calc'!B984" display="x1 = 4318. Average p/kWh"/>
    <hyperlink ref="A1020" location="'G-Calc'!B694" display="x2 = 4314. Discount for each tariff (except for fixed charges)"/>
    <hyperlink ref="A1134" location="'G-Calc'!B1023" display="x1 = 4319. Chargeable percentage"/>
    <hyperlink ref="A1135" location="'G-Calc'!B815" display="x2 = 4315. Revenues from asset charges (£/year) (in Unrounded revenue analysis) (in Unrounded revenue analysis (with reordered tariff list))"/>
    <hyperlink ref="A1136" location="'G-Calc'!C815" display="x3 = 4315. Revenues from transmission exit charges (£/year) (in Unrounded revenue analysis) (in Unrounded revenue analysis (with reordered tariff list))"/>
    <hyperlink ref="A1137" location="'G-Calc'!D815" display="x4 = 4315. Revenues from other expenditure charges (£/year) (in Unrounded revenue analysis) (in Unrounded revenue analysis (with reordered tariff list))"/>
    <hyperlink ref="A1138" location="'G-Calc'!E815" display="x5 = 4315. Revenues from matching charges (£/year) (in Unrounded revenue analysis) (in Unrounded revenue analysis (with reordered tariff list))"/>
    <hyperlink ref="A1147" location="'G-Calc'!C1142" display="x1 = 4320. Revenues from transmission exit charges (£/year) (in Total discounted revenue by charge category)"/>
    <hyperlink ref="A1148" location="'G-Calc'!B969" display="x2 = 4317. Scaling factor for revenues from transmission exit charges (£/year) (in Scaling factors for run 1)"/>
    <hyperlink ref="A1149" location="'G-Calc'!C290" display="x3 = 4309. Baseline revenues from transmission exit charges (£/year) (in Unrounded revenue analysis (baseline totals))"/>
    <hyperlink ref="A1150" location="'G-Calc'!D1142" display="x4 = 4320. Revenues from other expenditure charges (£/year) (in Total discounted revenue by charge category)"/>
    <hyperlink ref="A1151" location="'G-Calc'!C969" display="x5 = 4317. Scaling factor for revenues from other expenditure charges (£/year) (in Scaling factors for run 1)"/>
    <hyperlink ref="A1152" location="'G-Calc'!D290" display="x6 = 4309. Baseline revenues from other expenditure charges (£/year) (in Unrounded revenue analysis (baseline totals))"/>
    <hyperlink ref="A1153" location="'G-Calc'!E1142" display="x7 = 4320. Revenues from matching charges (£/year) (in Total discounted revenue by charge category)"/>
    <hyperlink ref="A1154" location="'G-Calc'!D969" display="x8 = 4317. Scaling factor for revenues from matching charges (£/year) (in Scaling factors for run 1)"/>
    <hyperlink ref="A1155" location="'G-Calc'!E290" display="x9 = 4309. Baseline revenues from matching charges (£/year) (in Unrounded revenue analysis (baseline totals))"/>
    <hyperlink ref="A1156" location="'G-Calc'!B1142" display="x10 = 4320. Revenues from asset charges (£/year) (in Total discounted revenue by charge category)"/>
    <hyperlink ref="A1157" location="'G-Calc'!B290" display="x11 = 4309. Baseline revenues from asset charges (£/year) (in Unrounded revenue analysis (baseline totals))"/>
    <hyperlink ref="A1158" location="'G-Calc'!B1163" display="x12 = Error 1 (in Error values from run 1)"/>
    <hyperlink ref="A1159" location="'G-Calc'!C1163" display="x13 = Error 2 (in Error values from run 1)"/>
    <hyperlink ref="A1173" location="'G-Calc'!F934" display="x1 = 4316. Grouped units (MWh) (in Unrounded revenue analysis (by tariff group))"/>
    <hyperlink ref="A1174" location="'G-Calc'!B934" display="x2 = 4316. Grouped revenues from asset charges (£/year) (in Unrounded revenue analysis (by tariff group))"/>
    <hyperlink ref="A1175" location="'G-Calc'!C934" display="x3 = 4316. Grouped revenues from transmission exit charges (£/year) (in Unrounded revenue analysis (by tariff group))"/>
    <hyperlink ref="A1176" location="'G-Calc'!B1168" display="x4 = 4322. Scaling factor for revenues from transmission exit charges (£/year) (in Scaling factors for run 2)"/>
    <hyperlink ref="A1177" location="'G-Calc'!D934" display="x5 = 4316. Grouped revenues from other expenditure charges (£/year) (in Unrounded revenue analysis (by tariff group))"/>
    <hyperlink ref="A1178" location="'G-Calc'!C1168" display="x6 = 4322. Scaling factor for revenues from other expenditure charges (£/year) (in Scaling factors for run 2)"/>
    <hyperlink ref="A1179" location="'G-Calc'!E934" display="x7 = 4316. Grouped revenues from matching charges (£/year) (in Unrounded revenue analysis (by tariff group))"/>
    <hyperlink ref="A1180" location="'G-Calc'!D1168" display="x8 = 4322. Scaling factor for revenues from matching charges (£/year) (in Scaling factors for run 2)"/>
    <hyperlink ref="A1218" location="'G-Calc'!B1183" display="x1 = 4323. Average p/kWh"/>
    <hyperlink ref="A1219" location="'G-Calc'!B694" display="x2 = 4314. Discount for each tariff (except for fixed charges)"/>
    <hyperlink ref="A1333" location="'G-Calc'!B1222" display="x1 = 4324. Chargeable percentage"/>
    <hyperlink ref="A1334" location="'G-Calc'!B815" display="x2 = 4315. Revenues from asset charges (£/year) (in Unrounded revenue analysis) (in Unrounded revenue analysis (with reordered tariff list))"/>
    <hyperlink ref="A1335" location="'G-Calc'!C815" display="x3 = 4315. Revenues from transmission exit charges (£/year) (in Unrounded revenue analysis) (in Unrounded revenue analysis (with reordered tariff list))"/>
    <hyperlink ref="A1336" location="'G-Calc'!D815" display="x4 = 4315. Revenues from other expenditure charges (£/year) (in Unrounded revenue analysis) (in Unrounded revenue analysis (with reordered tariff list))"/>
    <hyperlink ref="A1337" location="'G-Calc'!E815" display="x5 = 4315. Revenues from matching charges (£/year) (in Unrounded revenue analysis) (in Unrounded revenue analysis (with reordered tariff list))"/>
    <hyperlink ref="A1346" location="'G-Calc'!C1341" display="x1 = 4325. Revenues from transmission exit charges (£/year) (in Total discounted revenue by charge category)"/>
    <hyperlink ref="A1347" location="'G-Calc'!B1168" display="x2 = 4322. Scaling factor for revenues from transmission exit charges (£/year) (in Scaling factors for run 2)"/>
    <hyperlink ref="A1348" location="'G-Calc'!C290" display="x3 = 4309. Baseline revenues from transmission exit charges (£/year) (in Unrounded revenue analysis (baseline totals))"/>
    <hyperlink ref="A1349" location="'G-Calc'!D1341" display="x4 = 4325. Revenues from other expenditure charges (£/year) (in Total discounted revenue by charge category)"/>
    <hyperlink ref="A1350" location="'G-Calc'!C1168" display="x5 = 4322. Scaling factor for revenues from other expenditure charges (£/year) (in Scaling factors for run 2)"/>
    <hyperlink ref="A1351" location="'G-Calc'!D290" display="x6 = 4309. Baseline revenues from other expenditure charges (£/year) (in Unrounded revenue analysis (baseline totals))"/>
    <hyperlink ref="A1352" location="'G-Calc'!E1341" display="x7 = 4325. Revenues from matching charges (£/year) (in Total discounted revenue by charge category)"/>
    <hyperlink ref="A1353" location="'G-Calc'!D1168" display="x8 = 4322. Scaling factor for revenues from matching charges (£/year) (in Scaling factors for run 2)"/>
    <hyperlink ref="A1354" location="'G-Calc'!E290" display="x9 = 4309. Baseline revenues from matching charges (£/year) (in Unrounded revenue analysis (baseline totals))"/>
    <hyperlink ref="A1355" location="'G-Calc'!B1341" display="x10 = 4325. Revenues from asset charges (£/year) (in Total discounted revenue by charge category)"/>
    <hyperlink ref="A1356" location="'G-Calc'!B290" display="x11 = 4309. Baseline revenues from asset charges (£/year) (in Unrounded revenue analysis (baseline totals))"/>
    <hyperlink ref="A1357" location="'G-Calc'!B1362" display="x12 = Error 1 (in Error values from run 2)"/>
    <hyperlink ref="A1358" location="'G-Calc'!C1362" display="x13 = Error 2 (in Error values from run 2)"/>
    <hyperlink ref="A1372" location="'G-Calc'!F934" display="x1 = 4316. Grouped units (MWh) (in Unrounded revenue analysis (by tariff group))"/>
    <hyperlink ref="A1373" location="'G-Calc'!B934" display="x2 = 4316. Grouped revenues from asset charges (£/year) (in Unrounded revenue analysis (by tariff group))"/>
    <hyperlink ref="A1374" location="'G-Calc'!C934" display="x3 = 4316. Grouped revenues from transmission exit charges (£/year) (in Unrounded revenue analysis (by tariff group))"/>
    <hyperlink ref="A1375" location="'G-Calc'!B1367" display="x4 = 4327. Scaling factor for revenues from transmission exit charges (£/year) (in Scaling factors for run 3)"/>
    <hyperlink ref="A1376" location="'G-Calc'!D934" display="x5 = 4316. Grouped revenues from other expenditure charges (£/year) (in Unrounded revenue analysis (by tariff group))"/>
    <hyperlink ref="A1377" location="'G-Calc'!C1367" display="x6 = 4327. Scaling factor for revenues from other expenditure charges (£/year) (in Scaling factors for run 3)"/>
    <hyperlink ref="A1378" location="'G-Calc'!E934" display="x7 = 4316. Grouped revenues from matching charges (£/year) (in Unrounded revenue analysis (by tariff group))"/>
    <hyperlink ref="A1379" location="'G-Calc'!D1367" display="x8 = 4327. Scaling factor for revenues from matching charges (£/year) (in Scaling factors for run 3)"/>
    <hyperlink ref="A1417" location="'G-Calc'!B1382" display="x1 = 4328. Average p/kWh"/>
    <hyperlink ref="A1418" location="'G-Calc'!B694" display="x2 = 4314. Discount for each tariff (except for fixed charges)"/>
    <hyperlink ref="A1532" location="'G-Calc'!B1421" display="x1 = 4329. Chargeable percentage"/>
    <hyperlink ref="A1533" location="'G-Calc'!B815" display="x2 = 4315. Revenues from asset charges (£/year) (in Unrounded revenue analysis) (in Unrounded revenue analysis (with reordered tariff list))"/>
    <hyperlink ref="A1534" location="'G-Calc'!C815" display="x3 = 4315. Revenues from transmission exit charges (£/year) (in Unrounded revenue analysis) (in Unrounded revenue analysis (with reordered tariff list))"/>
    <hyperlink ref="A1535" location="'G-Calc'!D815" display="x4 = 4315. Revenues from other expenditure charges (£/year) (in Unrounded revenue analysis) (in Unrounded revenue analysis (with reordered tariff list))"/>
    <hyperlink ref="A1536" location="'G-Calc'!E815" display="x5 = 4315. Revenues from matching charges (£/year) (in Unrounded revenue analysis) (in Unrounded revenue analysis (with reordered tariff list))"/>
    <hyperlink ref="A1545" location="'G-Calc'!C1540" display="x1 = 4330. Revenues from transmission exit charges (£/year) (in Total discounted revenue by charge category)"/>
    <hyperlink ref="A1546" location="'G-Calc'!B1367" display="x2 = 4327. Scaling factor for revenues from transmission exit charges (£/year) (in Scaling factors for run 3)"/>
    <hyperlink ref="A1547" location="'G-Calc'!C290" display="x3 = 4309. Baseline revenues from transmission exit charges (£/year) (in Unrounded revenue analysis (baseline totals))"/>
    <hyperlink ref="A1548" location="'G-Calc'!D1540" display="x4 = 4330. Revenues from other expenditure charges (£/year) (in Total discounted revenue by charge category)"/>
    <hyperlink ref="A1549" location="'G-Calc'!C1367" display="x5 = 4327. Scaling factor for revenues from other expenditure charges (£/year) (in Scaling factors for run 3)"/>
    <hyperlink ref="A1550" location="'G-Calc'!D290" display="x6 = 4309. Baseline revenues from other expenditure charges (£/year) (in Unrounded revenue analysis (baseline totals))"/>
    <hyperlink ref="A1551" location="'G-Calc'!E1540" display="x7 = 4330. Revenues from matching charges (£/year) (in Total discounted revenue by charge category)"/>
    <hyperlink ref="A1552" location="'G-Calc'!D1367" display="x8 = 4327. Scaling factor for revenues from matching charges (£/year) (in Scaling factors for run 3)"/>
    <hyperlink ref="A1553" location="'G-Calc'!E290" display="x9 = 4309. Baseline revenues from matching charges (£/year) (in Unrounded revenue analysis (baseline totals))"/>
    <hyperlink ref="A1554" location="'G-Calc'!B1540" display="x10 = 4330. Revenues from asset charges (£/year) (in Total discounted revenue by charge category)"/>
    <hyperlink ref="A1555" location="'G-Calc'!B290" display="x11 = 4309. Baseline revenues from asset charges (£/year) (in Unrounded revenue analysis (baseline totals))"/>
    <hyperlink ref="A1556" location="'G-Calc'!B1561" display="x12 = Error 1 (in Error values from run 3)"/>
    <hyperlink ref="A1557" location="'G-Calc'!C1561" display="x13 = Error 2 (in Error values from run 3)"/>
    <hyperlink ref="A1571" location="'G-Calc'!F934" display="x1 = 4316. Grouped units (MWh) (in Unrounded revenue analysis (by tariff group))"/>
    <hyperlink ref="A1572" location="'G-Calc'!B934" display="x2 = 4316. Grouped revenues from asset charges (£/year) (in Unrounded revenue analysis (by tariff group))"/>
    <hyperlink ref="A1573" location="'G-Calc'!C934" display="x3 = 4316. Grouped revenues from transmission exit charges (£/year) (in Unrounded revenue analysis (by tariff group))"/>
    <hyperlink ref="A1574" location="'G-Calc'!B1566" display="x4 = 4332. Scaling factor for revenues from transmission exit charges (£/year) (in Scaling factors for run 4)"/>
    <hyperlink ref="A1575" location="'G-Calc'!D934" display="x5 = 4316. Grouped revenues from other expenditure charges (£/year) (in Unrounded revenue analysis (by tariff group))"/>
    <hyperlink ref="A1576" location="'G-Calc'!C1566" display="x6 = 4332. Scaling factor for revenues from other expenditure charges (£/year) (in Scaling factors for run 4)"/>
    <hyperlink ref="A1577" location="'G-Calc'!E934" display="x7 = 4316. Grouped revenues from matching charges (£/year) (in Unrounded revenue analysis (by tariff group))"/>
    <hyperlink ref="A1578" location="'G-Calc'!D1566" display="x8 = 4332. Scaling factor for revenues from matching charges (£/year) (in Scaling factors for run 4)"/>
    <hyperlink ref="A1616" location="'G-Calc'!B1581" display="x1 = 4333. Average p/kWh"/>
    <hyperlink ref="A1617" location="'G-Calc'!B694" display="x2 = 4314. Discount for each tariff (except for fixed charges)"/>
    <hyperlink ref="A1731" location="'G-Calc'!B1620" display="x1 = 4334. Chargeable percentage"/>
    <hyperlink ref="A1732" location="'G-Calc'!B815" display="x2 = 4315. Revenues from asset charges (£/year) (in Unrounded revenue analysis) (in Unrounded revenue analysis (with reordered tariff list))"/>
    <hyperlink ref="A1733" location="'G-Calc'!C815" display="x3 = 4315. Revenues from transmission exit charges (£/year) (in Unrounded revenue analysis) (in Unrounded revenue analysis (with reordered tariff list))"/>
    <hyperlink ref="A1734" location="'G-Calc'!D815" display="x4 = 4315. Revenues from other expenditure charges (£/year) (in Unrounded revenue analysis) (in Unrounded revenue analysis (with reordered tariff list))"/>
    <hyperlink ref="A1735" location="'G-Calc'!E815" display="x5 = 4315. Revenues from matching charges (£/year) (in Unrounded revenue analysis) (in Unrounded revenue analysis (with reordered tariff list))"/>
    <hyperlink ref="A1744" location="'G-Calc'!C1739" display="x1 = 4335. Revenues from transmission exit charges (£/year) (in Total discounted revenue by charge category)"/>
    <hyperlink ref="A1745" location="'G-Calc'!B1566" display="x2 = 4332. Scaling factor for revenues from transmission exit charges (£/year) (in Scaling factors for run 4)"/>
    <hyperlink ref="A1746" location="'G-Calc'!C290" display="x3 = 4309. Baseline revenues from transmission exit charges (£/year) (in Unrounded revenue analysis (baseline totals))"/>
    <hyperlink ref="A1747" location="'G-Calc'!D1739" display="x4 = 4335. Revenues from other expenditure charges (£/year) (in Total discounted revenue by charge category)"/>
    <hyperlink ref="A1748" location="'G-Calc'!C1566" display="x5 = 4332. Scaling factor for revenues from other expenditure charges (£/year) (in Scaling factors for run 4)"/>
    <hyperlink ref="A1749" location="'G-Calc'!D290" display="x6 = 4309. Baseline revenues from other expenditure charges (£/year) (in Unrounded revenue analysis (baseline totals))"/>
    <hyperlink ref="A1750" location="'G-Calc'!E1739" display="x7 = 4335. Revenues from matching charges (£/year) (in Total discounted revenue by charge category)"/>
    <hyperlink ref="A1751" location="'G-Calc'!D1566" display="x8 = 4332. Scaling factor for revenues from matching charges (£/year) (in Scaling factors for run 4)"/>
    <hyperlink ref="A1752" location="'G-Calc'!E290" display="x9 = 4309. Baseline revenues from matching charges (£/year) (in Unrounded revenue analysis (baseline totals))"/>
    <hyperlink ref="A1753" location="'G-Calc'!B1739" display="x10 = 4335. Revenues from asset charges (£/year) (in Total discounted revenue by charge category)"/>
    <hyperlink ref="A1754" location="'G-Calc'!B290" display="x11 = 4309. Baseline revenues from asset charges (£/year) (in Unrounded revenue analysis (baseline totals))"/>
    <hyperlink ref="A1755" location="'G-Calc'!B1760" display="x12 = Error 1 (in Error values from run 4)"/>
    <hyperlink ref="A1756" location="'G-Calc'!C1760" display="x13 = Error 2 (in Error values from run 4)"/>
    <hyperlink ref="A1765" location="'G-Calc'!B1561" display="x1 = 4331. Error 1 (in Error values from run 3)"/>
    <hyperlink ref="A1766" location="'G-Calc'!B1760" display="x2 = 4336. Error 1 (in Error values from run 4)"/>
    <hyperlink ref="A1767" location="'G-Calc'!B969" display="x3 = 4317. Scaling factor for revenues from transmission exit charges (£/year) (in Scaling factors for run 1)"/>
    <hyperlink ref="A1768" location="'G-Calc'!B1168" display="x4 = 4322. Scaling factor for revenues from transmission exit charges (£/year) (in Scaling factors for run 2)"/>
    <hyperlink ref="A1769" location="'G-Calc'!B1367" display="x5 = 4327. Scaling factor for revenues from transmission exit charges (£/year) (in Scaling factors for run 3)"/>
    <hyperlink ref="A1770" location="'G-Calc'!B1566" display="x6 = 4332. Scaling factor for revenues from transmission exit charges (£/year) (in Scaling factors for run 4)"/>
    <hyperlink ref="A1771" location="'G-Calc'!B1163" display="x7 = 4321. Error 1 (in Error values from run 1)"/>
    <hyperlink ref="A1772" location="'G-Calc'!B1362" display="x8 = 4326. Error 1 (in Error values from run 2)"/>
    <hyperlink ref="A1773" location="'G-Calc'!C1561" display="x9 = 4331. Error 2 (in Error values from run 3)"/>
    <hyperlink ref="A1774" location="'G-Calc'!C1760" display="x10 = 4336. Error 2 (in Error values from run 4)"/>
    <hyperlink ref="A1775" location="'G-Calc'!C969" display="x11 = 4317. Scaling factor for revenues from other expenditure charges (£/year) (in Scaling factors for run 1)"/>
    <hyperlink ref="A1776" location="'G-Calc'!C1168" display="x12 = 4322. Scaling factor for revenues from other expenditure charges (£/year) (in Scaling factors for run 2)"/>
    <hyperlink ref="A1777" location="'G-Calc'!C1367" display="x13 = 4327. Scaling factor for revenues from other expenditure charges (£/year) (in Scaling factors for run 3)"/>
    <hyperlink ref="A1778" location="'G-Calc'!C1566" display="x14 = 4332. Scaling factor for revenues from other expenditure charges (£/year) (in Scaling factors for run 4)"/>
    <hyperlink ref="A1779" location="'G-Calc'!C1163" display="x15 = 4321. Error 2 (in Error values from run 1)"/>
    <hyperlink ref="A1780" location="'G-Calc'!C1362" display="x16 = 4326. Error 2 (in Error values from run 2)"/>
    <hyperlink ref="A1781" location="'G-Calc'!D1561" display="x17 = 4331. Error 3 (in Error values from run 3)"/>
    <hyperlink ref="A1782" location="'G-Calc'!D1760" display="x18 = 4336. Error 3 (in Error values from run 4)"/>
    <hyperlink ref="A1783" location="'G-Calc'!D969" display="x19 = 4317. Scaling factor for revenues from matching charges (£/year) (in Scaling factors for run 1)"/>
    <hyperlink ref="A1784" location="'G-Calc'!D1168" display="x20 = 4322. Scaling factor for revenues from matching charges (£/year) (in Scaling factors for run 2)"/>
    <hyperlink ref="A1785" location="'G-Calc'!D1367" display="x21 = 4327. Scaling factor for revenues from matching charges (£/year) (in Scaling factors for run 3)"/>
    <hyperlink ref="A1786" location="'G-Calc'!D1566" display="x22 = 4332. Scaling factor for revenues from matching charges (£/year) (in Scaling factors for run 4)"/>
    <hyperlink ref="A1787" location="'G-Calc'!D1163" display="x23 = 4321. Error 3 (in Error values from run 1)"/>
    <hyperlink ref="A1788" location="'G-Calc'!D1362" display="x24 = 4326. Error 3 (in Error values from run 2)"/>
    <hyperlink ref="A1798" location="'G-Calc'!B1791" display="x1 = 4337. First derivatives (£ million)"/>
    <hyperlink ref="A1814" location="'G-Calc'!B1566" display="x1 = 4332. Scaling factor for revenues from transmission exit charges (£/year) (in Scaling factors for run 4)"/>
    <hyperlink ref="A1815" location="'G-Calc'!B1760" display="x2 = 4336. Error 1 (in Error values from run 4)"/>
    <hyperlink ref="A1816" location="'G-Calc'!B1801" display="x3 = 4338. Co-determinants"/>
    <hyperlink ref="A1817" location="'G-Calc'!C1760" display="x4 = 4336. Error 2 (in Error values from run 4)"/>
    <hyperlink ref="A1818" location="'G-Calc'!D1760" display="x5 = 4336. Error 3 (in Error values from run 4)"/>
    <hyperlink ref="A1819" location="'G-Calc'!B1809" display="x6 = 4339. Determinant"/>
    <hyperlink ref="A1820" location="'G-Calc'!C1566" display="x7 = 4332. Scaling factor for revenues from other expenditure charges (£/year) (in Scaling factors for run 4)"/>
    <hyperlink ref="A1821" location="'G-Calc'!D1566" display="x8 = 4332. Scaling factor for revenues from matching charges (£/year) (in Scaling factors for run 4)"/>
    <hyperlink ref="A1830" location="'G-Calc'!B1825" display="x1 = 4340. New scaling factor 1 (in Scaling factors for run 7)"/>
    <hyperlink ref="A1831" location="'G-Calc'!C1566" display="x2 = 4332. Scaling factor for revenues from other expenditure charges (£/year) (in Scaling factors for run 4)"/>
    <hyperlink ref="A1832" location="'G-Calc'!D1566" display="x3 = 4332. Scaling factor for revenues from matching charges (£/year) (in Scaling factors for run 4)"/>
    <hyperlink ref="A1841" location="'G-Calc'!F934" display="x1 = 4316. Grouped units (MWh) (in Unrounded revenue analysis (by tariff group))"/>
    <hyperlink ref="A1842" location="'G-Calc'!B934" display="x2 = 4316. Grouped revenues from asset charges (£/year) (in Unrounded revenue analysis (by tariff group))"/>
    <hyperlink ref="A1843" location="'G-Calc'!C934" display="x3 = 4316. Grouped revenues from transmission exit charges (£/year) (in Unrounded revenue analysis (by tariff group))"/>
    <hyperlink ref="A1844" location="'G-Calc'!B1836" display="x4 = 4341. New scaling factor 1 (copy) (in Scaling factors for run 5)"/>
    <hyperlink ref="A1845" location="'G-Calc'!D934" display="x5 = 4316. Grouped revenues from other expenditure charges (£/year) (in Unrounded revenue analysis (by tariff group))"/>
    <hyperlink ref="A1846" location="'G-Calc'!C1836" display="x6 = 4341. Scaling factor for revenues from other expenditure charges (£/year) (in Scaling factors for run 4) (copy) (in Scaling factors for run 5)"/>
    <hyperlink ref="A1847" location="'G-Calc'!E934" display="x7 = 4316. Grouped revenues from matching charges (£/year) (in Unrounded revenue analysis (by tariff group))"/>
    <hyperlink ref="A1848" location="'G-Calc'!D1836" display="x8 = 4341. Scaling factor for revenues from matching charges (£/year) (in Scaling factors for run 4) (copy) (in Scaling factors for run 5)"/>
    <hyperlink ref="A1886" location="'G-Calc'!B1851" display="x1 = 4342. Average p/kWh"/>
    <hyperlink ref="A1887" location="'G-Calc'!B694" display="x2 = 4314. Discount for each tariff (except for fixed charges)"/>
    <hyperlink ref="A2001" location="'G-Calc'!B1890" display="x1 = 4343. Chargeable percentage"/>
    <hyperlink ref="A2002" location="'G-Calc'!B815" display="x2 = 4315. Revenues from asset charges (£/year) (in Unrounded revenue analysis) (in Unrounded revenue analysis (with reordered tariff list))"/>
    <hyperlink ref="A2003" location="'G-Calc'!C815" display="x3 = 4315. Revenues from transmission exit charges (£/year) (in Unrounded revenue analysis) (in Unrounded revenue analysis (with reordered tariff list))"/>
    <hyperlink ref="A2004" location="'G-Calc'!D815" display="x4 = 4315. Revenues from other expenditure charges (£/year) (in Unrounded revenue analysis) (in Unrounded revenue analysis (with reordered tariff list))"/>
    <hyperlink ref="A2005" location="'G-Calc'!E815" display="x5 = 4315. Revenues from matching charges (£/year) (in Unrounded revenue analysis) (in Unrounded revenue analysis (with reordered tariff list))"/>
    <hyperlink ref="A2014" location="'G-Calc'!C2009" display="x1 = 4344. Revenues from transmission exit charges (£/year) (in Total discounted revenue by charge category)"/>
    <hyperlink ref="A2015" location="'G-Calc'!B1836" display="x2 = 4341. New scaling factor 1 (copy) (in Scaling factors for run 5)"/>
    <hyperlink ref="A2016" location="'G-Calc'!C290" display="x3 = 4309. Baseline revenues from transmission exit charges (£/year) (in Unrounded revenue analysis (baseline totals))"/>
    <hyperlink ref="A2017" location="'G-Calc'!D2009" display="x4 = 4344. Revenues from other expenditure charges (£/year) (in Total discounted revenue by charge category)"/>
    <hyperlink ref="A2018" location="'G-Calc'!C1836" display="x5 = 4341. Scaling factor for revenues from other expenditure charges (£/year) (in Scaling factors for run 4) (copy) (in Scaling factors for run 5)"/>
    <hyperlink ref="A2019" location="'G-Calc'!D290" display="x6 = 4309. Baseline revenues from other expenditure charges (£/year) (in Unrounded revenue analysis (baseline totals))"/>
    <hyperlink ref="A2020" location="'G-Calc'!E2009" display="x7 = 4344. Revenues from matching charges (£/year) (in Total discounted revenue by charge category)"/>
    <hyperlink ref="A2021" location="'G-Calc'!D1836" display="x8 = 4341. Scaling factor for revenues from matching charges (£/year) (in Scaling factors for run 4) (copy) (in Scaling factors for run 5)"/>
    <hyperlink ref="A2022" location="'G-Calc'!E290" display="x9 = 4309. Baseline revenues from matching charges (£/year) (in Unrounded revenue analysis (baseline totals))"/>
    <hyperlink ref="A2023" location="'G-Calc'!B2009" display="x10 = 4344. Revenues from asset charges (£/year) (in Total discounted revenue by charge category)"/>
    <hyperlink ref="A2024" location="'G-Calc'!B290" display="x11 = 4309. Baseline revenues from asset charges (£/year) (in Unrounded revenue analysis (baseline totals))"/>
    <hyperlink ref="A2025" location="'G-Calc'!B2030" display="x12 = Error 1 (in Error values from run 5)"/>
    <hyperlink ref="A2026" location="'G-Calc'!C2030" display="x13 = Error 2 (in Error values from run 5)"/>
    <hyperlink ref="A2035" location="'G-Calc'!B1825" display="x1 = 4340. New scaling factor 1 (in Scaling factors for run 7)"/>
    <hyperlink ref="A2036" location="'G-Calc'!C1825" display="x2 = 4340. New scaling factor 2 (in Scaling factors for run 7)"/>
    <hyperlink ref="A2037" location="'G-Calc'!D1566" display="x3 = 4332. Scaling factor for revenues from matching charges (£/year) (in Scaling factors for run 4)"/>
    <hyperlink ref="A2046" location="'G-Calc'!F934" display="x1 = 4316. Grouped units (MWh) (in Unrounded revenue analysis (by tariff group))"/>
    <hyperlink ref="A2047" location="'G-Calc'!B934" display="x2 = 4316. Grouped revenues from asset charges (£/year) (in Unrounded revenue analysis (by tariff group))"/>
    <hyperlink ref="A2048" location="'G-Calc'!C934" display="x3 = 4316. Grouped revenues from transmission exit charges (£/year) (in Unrounded revenue analysis (by tariff group))"/>
    <hyperlink ref="A2049" location="'G-Calc'!B2041" display="x4 = 4346. New scaling factor 1 (copy) (in Scaling factors for run 6)"/>
    <hyperlink ref="A2050" location="'G-Calc'!D934" display="x5 = 4316. Grouped revenues from other expenditure charges (£/year) (in Unrounded revenue analysis (by tariff group))"/>
    <hyperlink ref="A2051" location="'G-Calc'!C2041" display="x6 = 4346. New scaling factor 2 (copy) (in Scaling factors for run 6)"/>
    <hyperlink ref="A2052" location="'G-Calc'!E934" display="x7 = 4316. Grouped revenues from matching charges (£/year) (in Unrounded revenue analysis (by tariff group))"/>
    <hyperlink ref="A2053" location="'G-Calc'!D2041" display="x8 = 4346. Scaling factor for revenues from matching charges (£/year) (in Scaling factors for run 4) (copy) (in Scaling factors for run 6)"/>
    <hyperlink ref="A2091" location="'G-Calc'!B2056" display="x1 = 4347. Average p/kWh"/>
    <hyperlink ref="A2092" location="'G-Calc'!B694" display="x2 = 4314. Discount for each tariff (except for fixed charges)"/>
    <hyperlink ref="A2206" location="'G-Calc'!B2095" display="x1 = 4348. Chargeable percentage"/>
    <hyperlink ref="A2207" location="'G-Calc'!B815" display="x2 = 4315. Revenues from asset charges (£/year) (in Unrounded revenue analysis) (in Unrounded revenue analysis (with reordered tariff list))"/>
    <hyperlink ref="A2208" location="'G-Calc'!C815" display="x3 = 4315. Revenues from transmission exit charges (£/year) (in Unrounded revenue analysis) (in Unrounded revenue analysis (with reordered tariff list))"/>
    <hyperlink ref="A2209" location="'G-Calc'!D815" display="x4 = 4315. Revenues from other expenditure charges (£/year) (in Unrounded revenue analysis) (in Unrounded revenue analysis (with reordered tariff list))"/>
    <hyperlink ref="A2210" location="'G-Calc'!E815" display="x5 = 4315. Revenues from matching charges (£/year) (in Unrounded revenue analysis) (in Unrounded revenue analysis (with reordered tariff list))"/>
    <hyperlink ref="A2219" location="'G-Calc'!C2214" display="x1 = 4349. Revenues from transmission exit charges (£/year) (in Total discounted revenue by charge category)"/>
    <hyperlink ref="A2220" location="'G-Calc'!B2041" display="x2 = 4346. New scaling factor 1 (copy) (in Scaling factors for run 6)"/>
    <hyperlink ref="A2221" location="'G-Calc'!C290" display="x3 = 4309. Baseline revenues from transmission exit charges (£/year) (in Unrounded revenue analysis (baseline totals))"/>
    <hyperlink ref="A2222" location="'G-Calc'!D2214" display="x4 = 4349. Revenues from other expenditure charges (£/year) (in Total discounted revenue by charge category)"/>
    <hyperlink ref="A2223" location="'G-Calc'!C2041" display="x5 = 4346. New scaling factor 2 (copy) (in Scaling factors for run 6)"/>
    <hyperlink ref="A2224" location="'G-Calc'!D290" display="x6 = 4309. Baseline revenues from other expenditure charges (£/year) (in Unrounded revenue analysis (baseline totals))"/>
    <hyperlink ref="A2225" location="'G-Calc'!E2214" display="x7 = 4349. Revenues from matching charges (£/year) (in Total discounted revenue by charge category)"/>
    <hyperlink ref="A2226" location="'G-Calc'!D2041" display="x8 = 4346. Scaling factor for revenues from matching charges (£/year) (in Scaling factors for run 4) (copy) (in Scaling factors for run 6)"/>
    <hyperlink ref="A2227" location="'G-Calc'!E290" display="x9 = 4309. Baseline revenues from matching charges (£/year) (in Unrounded revenue analysis (baseline totals))"/>
    <hyperlink ref="A2228" location="'G-Calc'!B2214" display="x10 = 4349. Revenues from asset charges (£/year) (in Total discounted revenue by charge category)"/>
    <hyperlink ref="A2229" location="'G-Calc'!B290" display="x11 = 4309. Baseline revenues from asset charges (£/year) (in Unrounded revenue analysis (baseline totals))"/>
    <hyperlink ref="A2230" location="'G-Calc'!B2235" display="x12 = Error 1 (in Error values from run 6)"/>
    <hyperlink ref="A2231" location="'G-Calc'!C2235" display="x13 = Error 2 (in Error values from run 6)"/>
    <hyperlink ref="A2240" location="'G-Calc'!F934" display="x1 = 4316. Grouped units (MWh) (in Unrounded revenue analysis (by tariff group))"/>
    <hyperlink ref="A2241" location="'G-Calc'!B934" display="x2 = 4316. Grouped revenues from asset charges (£/year) (in Unrounded revenue analysis (by tariff group))"/>
    <hyperlink ref="A2242" location="'G-Calc'!C934" display="x3 = 4316. Grouped revenues from transmission exit charges (£/year) (in Unrounded revenue analysis (by tariff group))"/>
    <hyperlink ref="A2243" location="'G-Calc'!B1825" display="x4 = 4340. New scaling factor 1 (in Scaling factors for run 7)"/>
    <hyperlink ref="A2244" location="'G-Calc'!D934" display="x5 = 4316. Grouped revenues from other expenditure charges (£/year) (in Unrounded revenue analysis (by tariff group))"/>
    <hyperlink ref="A2245" location="'G-Calc'!C1825" display="x6 = 4340. New scaling factor 2 (in Scaling factors for run 7)"/>
    <hyperlink ref="A2246" location="'G-Calc'!E934" display="x7 = 4316. Grouped revenues from matching charges (£/year) (in Unrounded revenue analysis (by tariff group))"/>
    <hyperlink ref="A2247" location="'G-Calc'!D1825" display="x8 = 4340. New scaling factor 3 (in Scaling factors for run 7)"/>
    <hyperlink ref="A2285" location="'G-Calc'!B2250" display="x1 = 4351. Average p/kWh"/>
    <hyperlink ref="A2286" location="'G-Calc'!B694" display="x2 = 4314. Discount for each tariff (except for fixed charges)"/>
    <hyperlink ref="A2400" location="'G-Calc'!B2289" display="x1 = 4352. Chargeable percentage"/>
    <hyperlink ref="A2401" location="'G-Calc'!B815" display="x2 = 4315. Revenues from asset charges (£/year) (in Unrounded revenue analysis) (in Unrounded revenue analysis (with reordered tariff list))"/>
    <hyperlink ref="A2402" location="'G-Calc'!C815" display="x3 = 4315. Revenues from transmission exit charges (£/year) (in Unrounded revenue analysis) (in Unrounded revenue analysis (with reordered tariff list))"/>
    <hyperlink ref="A2403" location="'G-Calc'!D815" display="x4 = 4315. Revenues from other expenditure charges (£/year) (in Unrounded revenue analysis) (in Unrounded revenue analysis (with reordered tariff list))"/>
    <hyperlink ref="A2404" location="'G-Calc'!E815" display="x5 = 4315. Revenues from matching charges (£/year) (in Unrounded revenue analysis) (in Unrounded revenue analysis (with reordered tariff list))"/>
    <hyperlink ref="A2413" location="'G-Calc'!C2408" display="x1 = 4353. Revenues from transmission exit charges (£/year) (in Total discounted revenue by charge category)"/>
    <hyperlink ref="A2414" location="'G-Calc'!B1825" display="x2 = 4340. New scaling factor 1 (in Scaling factors for run 7)"/>
    <hyperlink ref="A2415" location="'G-Calc'!C290" display="x3 = 4309. Baseline revenues from transmission exit charges (£/year) (in Unrounded revenue analysis (baseline totals))"/>
    <hyperlink ref="A2416" location="'G-Calc'!D2408" display="x4 = 4353. Revenues from other expenditure charges (£/year) (in Total discounted revenue by charge category)"/>
    <hyperlink ref="A2417" location="'G-Calc'!C1825" display="x5 = 4340. New scaling factor 2 (in Scaling factors for run 7)"/>
    <hyperlink ref="A2418" location="'G-Calc'!D290" display="x6 = 4309. Baseline revenues from other expenditure charges (£/year) (in Unrounded revenue analysis (baseline totals))"/>
    <hyperlink ref="A2419" location="'G-Calc'!E2408" display="x7 = 4353. Revenues from matching charges (£/year) (in Total discounted revenue by charge category)"/>
    <hyperlink ref="A2420" location="'G-Calc'!D1825" display="x8 = 4340. New scaling factor 3 (in Scaling factors for run 7)"/>
    <hyperlink ref="A2421" location="'G-Calc'!E290" display="x9 = 4309. Baseline revenues from matching charges (£/year) (in Unrounded revenue analysis (baseline totals))"/>
    <hyperlink ref="A2422" location="'G-Calc'!B2408" display="x10 = 4353. Revenues from asset charges (£/year) (in Total discounted revenue by charge category)"/>
    <hyperlink ref="A2423" location="'G-Calc'!B290" display="x11 = 4309. Baseline revenues from asset charges (£/year) (in Unrounded revenue analysis (baseline totals))"/>
    <hyperlink ref="A2424" location="'G-Calc'!B2429" display="x12 = Error 1 (in Error values from run 7)"/>
    <hyperlink ref="A2425" location="'G-Calc'!C2429" display="x13 = Error 2 (in Error values from run 7)"/>
    <hyperlink ref="A2434" location="'G-Calc'!B2235" display="x1 = 4350. Error 1 (in Error values from run 6)"/>
    <hyperlink ref="A2435" location="'G-Calc'!B2429" display="x2 = 4354. Error 1 (in Error values from run 7)"/>
    <hyperlink ref="A2436" location="'G-Calc'!B1566" display="x3 = 4332. Scaling factor for revenues from transmission exit charges (£/year) (in Scaling factors for run 4)"/>
    <hyperlink ref="A2437" location="'G-Calc'!B1836" display="x4 = 4341. New scaling factor 1 (copy) (in Scaling factors for run 5)"/>
    <hyperlink ref="A2438" location="'G-Calc'!B2041" display="x5 = 4346. New scaling factor 1 (copy) (in Scaling factors for run 6)"/>
    <hyperlink ref="A2439" location="'G-Calc'!B1825" display="x6 = 4340. New scaling factor 1 (in Scaling factors for run 7)"/>
    <hyperlink ref="A2440" location="'G-Calc'!B1760" display="x7 = 4336. Error 1 (in Error values from run 4)"/>
    <hyperlink ref="A2441" location="'G-Calc'!B2030" display="x8 = 4345. Error 1 (in Error values from run 5)"/>
    <hyperlink ref="A2442" location="'G-Calc'!C2235" display="x9 = 4350. Error 2 (in Error values from run 6)"/>
    <hyperlink ref="A2443" location="'G-Calc'!C2429" display="x10 = 4354. Error 2 (in Error values from run 7)"/>
    <hyperlink ref="A2444" location="'G-Calc'!C1566" display="x11 = 4332. Scaling factor for revenues from other expenditure charges (£/year) (in Scaling factors for run 4)"/>
    <hyperlink ref="A2445" location="'G-Calc'!C1836" display="x12 = 4341. Scaling factor for revenues from other expenditure charges (£/year) (in Scaling factors for run 4) (copy) (in Scaling factors for run 5)"/>
    <hyperlink ref="A2446" location="'G-Calc'!C2041" display="x13 = 4346. New scaling factor 2 (copy) (in Scaling factors for run 6)"/>
    <hyperlink ref="A2447" location="'G-Calc'!C1825" display="x14 = 4340. New scaling factor 2 (in Scaling factors for run 7)"/>
    <hyperlink ref="A2448" location="'G-Calc'!C1760" display="x15 = 4336. Error 2 (in Error values from run 4)"/>
    <hyperlink ref="A2449" location="'G-Calc'!C2030" display="x16 = 4345. Error 2 (in Error values from run 5)"/>
    <hyperlink ref="A2450" location="'G-Calc'!D2235" display="x17 = 4350. Error 3 (in Error values from run 6)"/>
    <hyperlink ref="A2451" location="'G-Calc'!D2429" display="x18 = 4354. Error 3 (in Error values from run 7)"/>
    <hyperlink ref="A2452" location="'G-Calc'!D1566" display="x19 = 4332. Scaling factor for revenues from matching charges (£/year) (in Scaling factors for run 4)"/>
    <hyperlink ref="A2453" location="'G-Calc'!D1836" display="x20 = 4341. Scaling factor for revenues from matching charges (£/year) (in Scaling factors for run 4) (copy) (in Scaling factors for run 5)"/>
    <hyperlink ref="A2454" location="'G-Calc'!D2041" display="x21 = 4346. Scaling factor for revenues from matching charges (£/year) (in Scaling factors for run 4) (copy) (in Scaling factors for run 6)"/>
    <hyperlink ref="A2455" location="'G-Calc'!D1825" display="x22 = 4340. New scaling factor 3 (in Scaling factors for run 7)"/>
    <hyperlink ref="A2456" location="'G-Calc'!D1760" display="x23 = 4336. Error 3 (in Error values from run 4)"/>
    <hyperlink ref="A2457" location="'G-Calc'!D2030" display="x24 = 4345. Error 3 (in Error values from run 5)"/>
    <hyperlink ref="A2467" location="'G-Calc'!B2460" display="x1 = 4355. First derivatives (£ million)"/>
    <hyperlink ref="A2483" location="'G-Calc'!B1825" display="x1 = 4340. New scaling factor 1 (in Scaling factors for run 7)"/>
    <hyperlink ref="A2484" location="'G-Calc'!B2429" display="x2 = 4354. Error 1 (in Error values from run 7)"/>
    <hyperlink ref="A2485" location="'G-Calc'!B2470" display="x3 = 4356. Co-determinants"/>
    <hyperlink ref="A2486" location="'G-Calc'!C2429" display="x4 = 4354. Error 2 (in Error values from run 7)"/>
    <hyperlink ref="A2487" location="'G-Calc'!D2429" display="x5 = 4354. Error 3 (in Error values from run 7)"/>
    <hyperlink ref="A2488" location="'G-Calc'!B2478" display="x6 = 4357. Determinant"/>
    <hyperlink ref="A2489" location="'G-Calc'!C1825" display="x7 = 4340. New scaling factor 2 (in Scaling factors for run 7)"/>
    <hyperlink ref="A2490" location="'G-Calc'!D1825" display="x8 = 4340. New scaling factor 3 (in Scaling factors for run 7)"/>
    <hyperlink ref="A2499" location="'G-Calc'!F934" display="x1 = 4316. Grouped units (MWh) (in Unrounded revenue analysis (by tariff group))"/>
    <hyperlink ref="A2500" location="'G-Calc'!B934" display="x2 = 4316. Grouped revenues from asset charges (£/year) (in Unrounded revenue analysis (by tariff group))"/>
    <hyperlink ref="A2501" location="'G-Calc'!C934" display="x3 = 4316. Grouped revenues from transmission exit charges (£/year) (in Unrounded revenue analysis (by tariff group))"/>
    <hyperlink ref="A2502" location="'G-Calc'!B2494" display="x4 = 4358. New scaling factor 1 (in Final scaling factors)"/>
    <hyperlink ref="A2503" location="'G-Calc'!D934" display="x5 = 4316. Grouped revenues from other expenditure charges (£/year) (in Unrounded revenue analysis (by tariff group))"/>
    <hyperlink ref="A2504" location="'G-Calc'!C2494" display="x6 = 4358. New scaling factor 2 (in Final scaling factors)"/>
    <hyperlink ref="A2505" location="'G-Calc'!E934" display="x7 = 4316. Grouped revenues from matching charges (£/year) (in Unrounded revenue analysis (by tariff group))"/>
    <hyperlink ref="A2506" location="'G-Calc'!D2494" display="x8 = 4358. New scaling factor 3 (in Final scaling factors)"/>
    <hyperlink ref="A2544" location="'G-Calc'!B2509" display="x1 = 4359. All-the-way p/kWh"/>
    <hyperlink ref="A2545" location="'G-Calc'!B694" display="x2 = 4314. Discount for each tariff (except for fixed charges)"/>
    <hyperlink ref="A2659" location="'G-Calc'!B2509" display="x1 = 4359. All-the-way p/kWh"/>
    <hyperlink ref="A2730" location="'M(EDCM)'!B529" display="x1 = 2126. LDNO discounts (EDCM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5"/>
  <sheetViews>
    <sheetView showGridLines="0" workbookViewId="0"/>
  </sheetViews>
  <sheetFormatPr defaultRowHeight="15"/>
  <cols>
    <col min="1" max="1" width="48.7109375" customWidth="1"/>
    <col min="2" max="251" width="16.7109375" customWidth="1"/>
  </cols>
  <sheetData>
    <row r="1" spans="1:3" ht="21" customHeight="1">
      <c r="A1" s="1">
        <f>"Model G results for "&amp;'Input'!B7&amp;" in "&amp;'Input'!C7&amp;" ("&amp;'Input'!D7&amp;")"</f>
        <v>0</v>
      </c>
    </row>
    <row r="3" spans="1:3" ht="21" customHeight="1">
      <c r="A3" s="1" t="s">
        <v>2268</v>
      </c>
    </row>
    <row r="4" spans="1:3">
      <c r="A4" s="3" t="s">
        <v>546</v>
      </c>
    </row>
    <row r="5" spans="1:3">
      <c r="A5" s="31" t="s">
        <v>2269</v>
      </c>
    </row>
    <row r="6" spans="1:3">
      <c r="A6" s="3" t="s">
        <v>621</v>
      </c>
    </row>
    <row r="8" spans="1:3">
      <c r="B8" s="15" t="s">
        <v>2270</v>
      </c>
    </row>
    <row r="9" spans="1:3">
      <c r="A9" s="28" t="s">
        <v>241</v>
      </c>
      <c r="C9" s="17"/>
    </row>
    <row r="10" spans="1:3">
      <c r="A10" s="4" t="s">
        <v>185</v>
      </c>
      <c r="B10" s="41">
        <f>'G-Calc'!B$2550</f>
        <v>0</v>
      </c>
      <c r="C10" s="17"/>
    </row>
    <row r="11" spans="1:3">
      <c r="A11" s="4" t="s">
        <v>242</v>
      </c>
      <c r="B11" s="41">
        <f>'G-Calc'!B$2551</f>
        <v>0</v>
      </c>
      <c r="C11" s="17"/>
    </row>
    <row r="12" spans="1:3">
      <c r="A12" s="4" t="s">
        <v>243</v>
      </c>
      <c r="B12" s="41">
        <f>'G-Calc'!B$2552</f>
        <v>0</v>
      </c>
      <c r="C12" s="17"/>
    </row>
    <row r="13" spans="1:3">
      <c r="A13" s="28" t="s">
        <v>244</v>
      </c>
      <c r="C13" s="17"/>
    </row>
    <row r="14" spans="1:3">
      <c r="A14" s="4" t="s">
        <v>186</v>
      </c>
      <c r="B14" s="41">
        <f>'G-Calc'!B$2554</f>
        <v>0</v>
      </c>
      <c r="C14" s="17"/>
    </row>
    <row r="15" spans="1:3">
      <c r="A15" s="4" t="s">
        <v>245</v>
      </c>
      <c r="B15" s="41">
        <f>'G-Calc'!B$2555</f>
        <v>0</v>
      </c>
      <c r="C15" s="17"/>
    </row>
    <row r="16" spans="1:3">
      <c r="A16" s="4" t="s">
        <v>246</v>
      </c>
      <c r="B16" s="41">
        <f>'G-Calc'!B$2556</f>
        <v>0</v>
      </c>
      <c r="C16" s="17"/>
    </row>
    <row r="17" spans="1:3">
      <c r="A17" s="28" t="s">
        <v>247</v>
      </c>
      <c r="C17" s="17"/>
    </row>
    <row r="18" spans="1:3">
      <c r="A18" s="4" t="s">
        <v>223</v>
      </c>
      <c r="B18" s="41">
        <f>'G-Calc'!B$2557</f>
        <v>0</v>
      </c>
      <c r="C18" s="17"/>
    </row>
    <row r="19" spans="1:3">
      <c r="A19" s="4" t="s">
        <v>248</v>
      </c>
      <c r="B19" s="41">
        <f>'G-Calc'!B$2558</f>
        <v>0</v>
      </c>
      <c r="C19" s="17"/>
    </row>
    <row r="20" spans="1:3">
      <c r="A20" s="4" t="s">
        <v>249</v>
      </c>
      <c r="B20" s="41">
        <f>'G-Calc'!B$2559</f>
        <v>0</v>
      </c>
      <c r="C20" s="17"/>
    </row>
    <row r="21" spans="1:3">
      <c r="A21" s="28" t="s">
        <v>250</v>
      </c>
      <c r="C21" s="17"/>
    </row>
    <row r="22" spans="1:3">
      <c r="A22" s="4" t="s">
        <v>187</v>
      </c>
      <c r="B22" s="41">
        <f>'G-Calc'!B$2561</f>
        <v>0</v>
      </c>
      <c r="C22" s="17"/>
    </row>
    <row r="23" spans="1:3">
      <c r="A23" s="4" t="s">
        <v>251</v>
      </c>
      <c r="B23" s="41">
        <f>'G-Calc'!B$2562</f>
        <v>0</v>
      </c>
      <c r="C23" s="17"/>
    </row>
    <row r="24" spans="1:3">
      <c r="A24" s="4" t="s">
        <v>252</v>
      </c>
      <c r="B24" s="41">
        <f>'G-Calc'!B$2563</f>
        <v>0</v>
      </c>
      <c r="C24" s="17"/>
    </row>
    <row r="25" spans="1:3">
      <c r="A25" s="28" t="s">
        <v>253</v>
      </c>
      <c r="C25" s="17"/>
    </row>
    <row r="26" spans="1:3">
      <c r="A26" s="4" t="s">
        <v>188</v>
      </c>
      <c r="B26" s="41">
        <f>'G-Calc'!B$2565</f>
        <v>0</v>
      </c>
      <c r="C26" s="17"/>
    </row>
    <row r="27" spans="1:3">
      <c r="A27" s="4" t="s">
        <v>254</v>
      </c>
      <c r="B27" s="41">
        <f>'G-Calc'!B$2566</f>
        <v>0</v>
      </c>
      <c r="C27" s="17"/>
    </row>
    <row r="28" spans="1:3">
      <c r="A28" s="4" t="s">
        <v>255</v>
      </c>
      <c r="B28" s="41">
        <f>'G-Calc'!B$2567</f>
        <v>0</v>
      </c>
      <c r="C28" s="17"/>
    </row>
    <row r="29" spans="1:3">
      <c r="A29" s="28" t="s">
        <v>256</v>
      </c>
      <c r="C29" s="17"/>
    </row>
    <row r="30" spans="1:3">
      <c r="A30" s="4" t="s">
        <v>224</v>
      </c>
      <c r="B30" s="41">
        <f>'G-Calc'!B$2568</f>
        <v>0</v>
      </c>
      <c r="C30" s="17"/>
    </row>
    <row r="31" spans="1:3">
      <c r="A31" s="4" t="s">
        <v>257</v>
      </c>
      <c r="B31" s="41">
        <f>'G-Calc'!B$2569</f>
        <v>0</v>
      </c>
      <c r="C31" s="17"/>
    </row>
    <row r="32" spans="1:3">
      <c r="A32" s="4" t="s">
        <v>258</v>
      </c>
      <c r="B32" s="41">
        <f>'G-Calc'!B$2570</f>
        <v>0</v>
      </c>
      <c r="C32" s="17"/>
    </row>
    <row r="33" spans="1:3">
      <c r="A33" s="28" t="s">
        <v>259</v>
      </c>
      <c r="C33" s="17"/>
    </row>
    <row r="34" spans="1:3">
      <c r="A34" s="4" t="s">
        <v>189</v>
      </c>
      <c r="B34" s="41">
        <f>'G-Calc'!B$2572</f>
        <v>0</v>
      </c>
      <c r="C34" s="17"/>
    </row>
    <row r="35" spans="1:3">
      <c r="A35" s="4" t="s">
        <v>260</v>
      </c>
      <c r="B35" s="41">
        <f>'G-Calc'!B$2573</f>
        <v>0</v>
      </c>
      <c r="C35" s="17"/>
    </row>
    <row r="36" spans="1:3">
      <c r="A36" s="4" t="s">
        <v>261</v>
      </c>
      <c r="B36" s="41">
        <f>'G-Calc'!B$2574</f>
        <v>0</v>
      </c>
      <c r="C36" s="17"/>
    </row>
    <row r="37" spans="1:3">
      <c r="A37" s="28" t="s">
        <v>262</v>
      </c>
      <c r="C37" s="17"/>
    </row>
    <row r="38" spans="1:3">
      <c r="A38" s="4" t="s">
        <v>190</v>
      </c>
      <c r="B38" s="41">
        <f>'G-Calc'!B$2576</f>
        <v>0</v>
      </c>
      <c r="C38" s="17"/>
    </row>
    <row r="39" spans="1:3">
      <c r="A39" s="28" t="s">
        <v>263</v>
      </c>
      <c r="C39" s="17"/>
    </row>
    <row r="40" spans="1:3">
      <c r="A40" s="4" t="s">
        <v>210</v>
      </c>
      <c r="B40" s="41">
        <f>'G-Calc'!B$2578</f>
        <v>0</v>
      </c>
      <c r="C40" s="17"/>
    </row>
    <row r="41" spans="1:3">
      <c r="A41" s="28" t="s">
        <v>264</v>
      </c>
      <c r="C41" s="17"/>
    </row>
    <row r="42" spans="1:3">
      <c r="A42" s="4" t="s">
        <v>191</v>
      </c>
      <c r="B42" s="41">
        <f>'G-Calc'!B$2580</f>
        <v>0</v>
      </c>
      <c r="C42" s="17"/>
    </row>
    <row r="43" spans="1:3">
      <c r="A43" s="4" t="s">
        <v>265</v>
      </c>
      <c r="B43" s="41">
        <f>'G-Calc'!B$2581</f>
        <v>0</v>
      </c>
      <c r="C43" s="17"/>
    </row>
    <row r="44" spans="1:3">
      <c r="A44" s="4" t="s">
        <v>266</v>
      </c>
      <c r="B44" s="41">
        <f>'G-Calc'!B$2582</f>
        <v>0</v>
      </c>
      <c r="C44" s="17"/>
    </row>
    <row r="45" spans="1:3">
      <c r="A45" s="28" t="s">
        <v>267</v>
      </c>
      <c r="C45" s="17"/>
    </row>
    <row r="46" spans="1:3">
      <c r="A46" s="4" t="s">
        <v>192</v>
      </c>
      <c r="B46" s="41">
        <f>'G-Calc'!B$2584</f>
        <v>0</v>
      </c>
      <c r="C46" s="17"/>
    </row>
    <row r="47" spans="1:3">
      <c r="A47" s="4" t="s">
        <v>268</v>
      </c>
      <c r="B47" s="41">
        <f>'G-Calc'!B$2585</f>
        <v>0</v>
      </c>
      <c r="C47" s="17"/>
    </row>
    <row r="48" spans="1:3">
      <c r="A48" s="4" t="s">
        <v>269</v>
      </c>
      <c r="B48" s="41">
        <f>'G-Calc'!B$2586</f>
        <v>0</v>
      </c>
      <c r="C48" s="17"/>
    </row>
    <row r="49" spans="1:3">
      <c r="A49" s="28" t="s">
        <v>270</v>
      </c>
      <c r="C49" s="17"/>
    </row>
    <row r="50" spans="1:3">
      <c r="A50" s="4" t="s">
        <v>193</v>
      </c>
      <c r="B50" s="41">
        <f>'G-Calc'!B$2588</f>
        <v>0</v>
      </c>
      <c r="C50" s="17"/>
    </row>
    <row r="51" spans="1:3">
      <c r="A51" s="4" t="s">
        <v>271</v>
      </c>
      <c r="B51" s="41">
        <f>'G-Calc'!B$2589</f>
        <v>0</v>
      </c>
      <c r="C51" s="17"/>
    </row>
    <row r="52" spans="1:3">
      <c r="A52" s="4" t="s">
        <v>272</v>
      </c>
      <c r="B52" s="41">
        <f>'G-Calc'!B$2590</f>
        <v>0</v>
      </c>
      <c r="C52" s="17"/>
    </row>
    <row r="53" spans="1:3">
      <c r="A53" s="28" t="s">
        <v>273</v>
      </c>
      <c r="C53" s="17"/>
    </row>
    <row r="54" spans="1:3">
      <c r="A54" s="4" t="s">
        <v>194</v>
      </c>
      <c r="B54" s="41">
        <f>'G-Calc'!B$2592</f>
        <v>0</v>
      </c>
      <c r="C54" s="17"/>
    </row>
    <row r="55" spans="1:3">
      <c r="A55" s="4" t="s">
        <v>274</v>
      </c>
      <c r="B55" s="41">
        <f>'G-Calc'!B$2593</f>
        <v>0</v>
      </c>
      <c r="C55" s="17"/>
    </row>
    <row r="56" spans="1:3">
      <c r="A56" s="28" t="s">
        <v>275</v>
      </c>
      <c r="C56" s="17"/>
    </row>
    <row r="57" spans="1:3">
      <c r="A57" s="4" t="s">
        <v>211</v>
      </c>
      <c r="B57" s="41">
        <f>'G-Calc'!B$2595</f>
        <v>0</v>
      </c>
      <c r="C57" s="17"/>
    </row>
    <row r="58" spans="1:3">
      <c r="A58" s="4" t="s">
        <v>276</v>
      </c>
      <c r="B58" s="41">
        <f>'G-Calc'!B$2596</f>
        <v>0</v>
      </c>
      <c r="C58" s="17"/>
    </row>
    <row r="59" spans="1:3">
      <c r="A59" s="28" t="s">
        <v>277</v>
      </c>
      <c r="C59" s="17"/>
    </row>
    <row r="60" spans="1:3">
      <c r="A60" s="4" t="s">
        <v>225</v>
      </c>
      <c r="B60" s="41">
        <f>'G-Calc'!B$2598</f>
        <v>0</v>
      </c>
      <c r="C60" s="17"/>
    </row>
    <row r="61" spans="1:3">
      <c r="A61" s="4" t="s">
        <v>278</v>
      </c>
      <c r="B61" s="41">
        <f>'G-Calc'!B$2599</f>
        <v>0</v>
      </c>
      <c r="C61" s="17"/>
    </row>
    <row r="62" spans="1:3">
      <c r="A62" s="4" t="s">
        <v>279</v>
      </c>
      <c r="B62" s="41">
        <f>'G-Calc'!B$2600</f>
        <v>0</v>
      </c>
      <c r="C62" s="17"/>
    </row>
    <row r="63" spans="1:3">
      <c r="A63" s="28" t="s">
        <v>280</v>
      </c>
      <c r="C63" s="17"/>
    </row>
    <row r="64" spans="1:3">
      <c r="A64" s="4" t="s">
        <v>226</v>
      </c>
      <c r="B64" s="41">
        <f>'G-Calc'!B$2602</f>
        <v>0</v>
      </c>
      <c r="C64" s="17"/>
    </row>
    <row r="65" spans="1:3">
      <c r="A65" s="4" t="s">
        <v>281</v>
      </c>
      <c r="B65" s="41">
        <f>'G-Calc'!B$2603</f>
        <v>0</v>
      </c>
      <c r="C65" s="17"/>
    </row>
    <row r="66" spans="1:3">
      <c r="A66" s="4" t="s">
        <v>282</v>
      </c>
      <c r="B66" s="41">
        <f>'G-Calc'!B$2604</f>
        <v>0</v>
      </c>
      <c r="C66" s="17"/>
    </row>
    <row r="67" spans="1:3">
      <c r="A67" s="28" t="s">
        <v>283</v>
      </c>
      <c r="C67" s="17"/>
    </row>
    <row r="68" spans="1:3">
      <c r="A68" s="4" t="s">
        <v>227</v>
      </c>
      <c r="B68" s="41">
        <f>'G-Calc'!B$2606</f>
        <v>0</v>
      </c>
      <c r="C68" s="17"/>
    </row>
    <row r="69" spans="1:3">
      <c r="A69" s="4" t="s">
        <v>284</v>
      </c>
      <c r="B69" s="41">
        <f>'G-Calc'!B$2607</f>
        <v>0</v>
      </c>
      <c r="C69" s="17"/>
    </row>
    <row r="70" spans="1:3">
      <c r="A70" s="4" t="s">
        <v>285</v>
      </c>
      <c r="B70" s="41">
        <f>'G-Calc'!B$2608</f>
        <v>0</v>
      </c>
      <c r="C70" s="17"/>
    </row>
    <row r="71" spans="1:3">
      <c r="A71" s="28" t="s">
        <v>286</v>
      </c>
      <c r="C71" s="17"/>
    </row>
    <row r="72" spans="1:3">
      <c r="A72" s="4" t="s">
        <v>228</v>
      </c>
      <c r="B72" s="41">
        <f>'G-Calc'!B$2610</f>
        <v>0</v>
      </c>
      <c r="C72" s="17"/>
    </row>
    <row r="73" spans="1:3">
      <c r="A73" s="4" t="s">
        <v>287</v>
      </c>
      <c r="B73" s="41">
        <f>'G-Calc'!B$2611</f>
        <v>0</v>
      </c>
      <c r="C73" s="17"/>
    </row>
    <row r="74" spans="1:3">
      <c r="A74" s="4" t="s">
        <v>288</v>
      </c>
      <c r="B74" s="41">
        <f>'G-Calc'!B$2612</f>
        <v>0</v>
      </c>
      <c r="C74" s="17"/>
    </row>
    <row r="75" spans="1:3">
      <c r="A75" s="28" t="s">
        <v>289</v>
      </c>
      <c r="C75" s="17"/>
    </row>
    <row r="76" spans="1:3">
      <c r="A76" s="4" t="s">
        <v>229</v>
      </c>
      <c r="B76" s="41">
        <f>'G-Calc'!B$2614</f>
        <v>0</v>
      </c>
      <c r="C76" s="17"/>
    </row>
    <row r="77" spans="1:3">
      <c r="A77" s="4" t="s">
        <v>290</v>
      </c>
      <c r="B77" s="41">
        <f>'G-Calc'!B$2615</f>
        <v>0</v>
      </c>
      <c r="C77" s="17"/>
    </row>
    <row r="78" spans="1:3">
      <c r="A78" s="4" t="s">
        <v>291</v>
      </c>
      <c r="B78" s="41">
        <f>'G-Calc'!B$2616</f>
        <v>0</v>
      </c>
      <c r="C78" s="17"/>
    </row>
    <row r="79" spans="1:3">
      <c r="A79" s="28" t="s">
        <v>292</v>
      </c>
      <c r="C79" s="17"/>
    </row>
    <row r="80" spans="1:3">
      <c r="A80" s="4" t="s">
        <v>195</v>
      </c>
      <c r="B80" s="41">
        <f>'G-Calc'!B$2618</f>
        <v>0</v>
      </c>
      <c r="C80" s="17"/>
    </row>
    <row r="81" spans="1:3">
      <c r="A81" s="4" t="s">
        <v>293</v>
      </c>
      <c r="B81" s="41">
        <f>'G-Calc'!B$2619</f>
        <v>0</v>
      </c>
      <c r="C81" s="17"/>
    </row>
    <row r="82" spans="1:3">
      <c r="A82" s="4" t="s">
        <v>294</v>
      </c>
      <c r="B82" s="41">
        <f>'G-Calc'!B$2620</f>
        <v>0</v>
      </c>
      <c r="C82" s="17"/>
    </row>
    <row r="83" spans="1:3">
      <c r="A83" s="28" t="s">
        <v>295</v>
      </c>
      <c r="C83" s="17"/>
    </row>
    <row r="84" spans="1:3">
      <c r="A84" s="4" t="s">
        <v>196</v>
      </c>
      <c r="B84" s="41">
        <f>'G-Calc'!B$2622</f>
        <v>0</v>
      </c>
      <c r="C84" s="17"/>
    </row>
    <row r="85" spans="1:3">
      <c r="A85" s="4" t="s">
        <v>296</v>
      </c>
      <c r="B85" s="41">
        <f>'G-Calc'!B$2623</f>
        <v>0</v>
      </c>
      <c r="C85" s="17"/>
    </row>
    <row r="86" spans="1:3">
      <c r="A86" s="28" t="s">
        <v>297</v>
      </c>
      <c r="C86" s="17"/>
    </row>
    <row r="87" spans="1:3">
      <c r="A87" s="4" t="s">
        <v>197</v>
      </c>
      <c r="B87" s="41">
        <f>'G-Calc'!B$2625</f>
        <v>0</v>
      </c>
      <c r="C87" s="17"/>
    </row>
    <row r="88" spans="1:3">
      <c r="A88" s="4" t="s">
        <v>298</v>
      </c>
      <c r="B88" s="41">
        <f>'G-Calc'!B$2626</f>
        <v>0</v>
      </c>
      <c r="C88" s="17"/>
    </row>
    <row r="89" spans="1:3">
      <c r="A89" s="4" t="s">
        <v>299</v>
      </c>
      <c r="B89" s="41">
        <f>'G-Calc'!B$2627</f>
        <v>0</v>
      </c>
      <c r="C89" s="17"/>
    </row>
    <row r="90" spans="1:3">
      <c r="A90" s="28" t="s">
        <v>300</v>
      </c>
      <c r="C90" s="17"/>
    </row>
    <row r="91" spans="1:3">
      <c r="A91" s="4" t="s">
        <v>198</v>
      </c>
      <c r="B91" s="41">
        <f>'G-Calc'!B$2629</f>
        <v>0</v>
      </c>
      <c r="C91" s="17"/>
    </row>
    <row r="92" spans="1:3">
      <c r="A92" s="28" t="s">
        <v>301</v>
      </c>
      <c r="C92" s="17"/>
    </row>
    <row r="93" spans="1:3">
      <c r="A93" s="4" t="s">
        <v>199</v>
      </c>
      <c r="B93" s="41">
        <f>'G-Calc'!B$2631</f>
        <v>0</v>
      </c>
      <c r="C93" s="17"/>
    </row>
    <row r="94" spans="1:3">
      <c r="A94" s="4" t="s">
        <v>302</v>
      </c>
      <c r="B94" s="41">
        <f>'G-Calc'!B$2632</f>
        <v>0</v>
      </c>
      <c r="C94" s="17"/>
    </row>
    <row r="95" spans="1:3">
      <c r="A95" s="4" t="s">
        <v>303</v>
      </c>
      <c r="B95" s="41">
        <f>'G-Calc'!B$2633</f>
        <v>0</v>
      </c>
      <c r="C95" s="17"/>
    </row>
    <row r="96" spans="1:3">
      <c r="A96" s="28" t="s">
        <v>304</v>
      </c>
      <c r="C96" s="17"/>
    </row>
    <row r="97" spans="1:3">
      <c r="A97" s="4" t="s">
        <v>200</v>
      </c>
      <c r="B97" s="41">
        <f>'G-Calc'!B$2635</f>
        <v>0</v>
      </c>
      <c r="C97" s="17"/>
    </row>
    <row r="98" spans="1:3">
      <c r="A98" s="28" t="s">
        <v>305</v>
      </c>
      <c r="C98" s="17"/>
    </row>
    <row r="99" spans="1:3">
      <c r="A99" s="4" t="s">
        <v>201</v>
      </c>
      <c r="B99" s="41">
        <f>'G-Calc'!B$2637</f>
        <v>0</v>
      </c>
      <c r="C99" s="17"/>
    </row>
    <row r="100" spans="1:3">
      <c r="A100" s="4" t="s">
        <v>306</v>
      </c>
      <c r="B100" s="41">
        <f>'G-Calc'!B$2638</f>
        <v>0</v>
      </c>
      <c r="C100" s="17"/>
    </row>
    <row r="101" spans="1:3">
      <c r="A101" s="28" t="s">
        <v>307</v>
      </c>
      <c r="C101" s="17"/>
    </row>
    <row r="102" spans="1:3">
      <c r="A102" s="4" t="s">
        <v>202</v>
      </c>
      <c r="B102" s="41">
        <f>'G-Calc'!B$2640</f>
        <v>0</v>
      </c>
      <c r="C102" s="17"/>
    </row>
    <row r="103" spans="1:3">
      <c r="A103" s="28" t="s">
        <v>308</v>
      </c>
      <c r="C103" s="17"/>
    </row>
    <row r="104" spans="1:3">
      <c r="A104" s="4" t="s">
        <v>203</v>
      </c>
      <c r="B104" s="41">
        <f>'G-Calc'!B$2642</f>
        <v>0</v>
      </c>
      <c r="C104" s="17"/>
    </row>
    <row r="105" spans="1:3">
      <c r="A105" s="4" t="s">
        <v>309</v>
      </c>
      <c r="B105" s="41">
        <f>'G-Calc'!B$2643</f>
        <v>0</v>
      </c>
      <c r="C105" s="17"/>
    </row>
    <row r="106" spans="1:3">
      <c r="A106" s="28" t="s">
        <v>310</v>
      </c>
      <c r="C106" s="17"/>
    </row>
    <row r="107" spans="1:3">
      <c r="A107" s="4" t="s">
        <v>204</v>
      </c>
      <c r="B107" s="41">
        <f>'G-Calc'!B$2645</f>
        <v>0</v>
      </c>
      <c r="C107" s="17"/>
    </row>
    <row r="108" spans="1:3">
      <c r="A108" s="28" t="s">
        <v>311</v>
      </c>
      <c r="C108" s="17"/>
    </row>
    <row r="109" spans="1:3">
      <c r="A109" s="4" t="s">
        <v>212</v>
      </c>
      <c r="B109" s="41">
        <f>'G-Calc'!B$2647</f>
        <v>0</v>
      </c>
      <c r="C109" s="17"/>
    </row>
    <row r="110" spans="1:3">
      <c r="A110" s="4" t="s">
        <v>312</v>
      </c>
      <c r="B110" s="41">
        <f>'G-Calc'!B$2648</f>
        <v>0</v>
      </c>
      <c r="C110" s="17"/>
    </row>
    <row r="111" spans="1:3">
      <c r="A111" s="28" t="s">
        <v>313</v>
      </c>
      <c r="C111" s="17"/>
    </row>
    <row r="112" spans="1:3">
      <c r="A112" s="4" t="s">
        <v>213</v>
      </c>
      <c r="B112" s="41">
        <f>'G-Calc'!B$2650</f>
        <v>0</v>
      </c>
      <c r="C112" s="17"/>
    </row>
    <row r="113" spans="1:3">
      <c r="A113" s="28" t="s">
        <v>314</v>
      </c>
      <c r="C113" s="17"/>
    </row>
    <row r="114" spans="1:3">
      <c r="A114" s="4" t="s">
        <v>214</v>
      </c>
      <c r="B114" s="41">
        <f>'G-Calc'!B$2652</f>
        <v>0</v>
      </c>
      <c r="C114" s="17"/>
    </row>
    <row r="115" spans="1:3">
      <c r="A115" s="4" t="s">
        <v>315</v>
      </c>
      <c r="B115" s="41">
        <f>'G-Calc'!B$2653</f>
        <v>0</v>
      </c>
      <c r="C115" s="17"/>
    </row>
    <row r="116" spans="1:3">
      <c r="A116" s="28" t="s">
        <v>316</v>
      </c>
      <c r="C116" s="17"/>
    </row>
    <row r="117" spans="1:3">
      <c r="A117" s="4" t="s">
        <v>215</v>
      </c>
      <c r="B117" s="41">
        <f>'G-Calc'!B$2655</f>
        <v>0</v>
      </c>
      <c r="C117" s="17"/>
    </row>
    <row r="119" spans="1:3" ht="21" customHeight="1">
      <c r="A119" s="1" t="s">
        <v>2271</v>
      </c>
    </row>
    <row r="120" spans="1:3">
      <c r="A120" s="3" t="s">
        <v>546</v>
      </c>
    </row>
    <row r="121" spans="1:3">
      <c r="A121" s="31" t="s">
        <v>2272</v>
      </c>
    </row>
    <row r="122" spans="1:3">
      <c r="A122" s="3" t="s">
        <v>621</v>
      </c>
    </row>
    <row r="124" spans="1:3">
      <c r="B124" s="15" t="s">
        <v>2273</v>
      </c>
    </row>
    <row r="125" spans="1:3">
      <c r="A125" s="4" t="s">
        <v>185</v>
      </c>
      <c r="B125" s="43">
        <f>'G-Calc'!B$2664</f>
        <v>0</v>
      </c>
      <c r="C125" s="17"/>
    </row>
    <row r="126" spans="1:3">
      <c r="A126" s="4" t="s">
        <v>186</v>
      </c>
      <c r="B126" s="43">
        <f>'G-Calc'!B$2666</f>
        <v>0</v>
      </c>
      <c r="C126" s="17"/>
    </row>
    <row r="127" spans="1:3">
      <c r="A127" s="4" t="s">
        <v>223</v>
      </c>
      <c r="B127" s="43">
        <f>'G-Calc'!B$2667</f>
        <v>0</v>
      </c>
      <c r="C127" s="17"/>
    </row>
    <row r="128" spans="1:3">
      <c r="A128" s="4" t="s">
        <v>187</v>
      </c>
      <c r="B128" s="43">
        <f>'G-Calc'!B$2669</f>
        <v>0</v>
      </c>
      <c r="C128" s="17"/>
    </row>
    <row r="129" spans="1:3">
      <c r="A129" s="4" t="s">
        <v>188</v>
      </c>
      <c r="B129" s="43">
        <f>'G-Calc'!B$2671</f>
        <v>0</v>
      </c>
      <c r="C129" s="17"/>
    </row>
    <row r="130" spans="1:3">
      <c r="A130" s="4" t="s">
        <v>224</v>
      </c>
      <c r="B130" s="43">
        <f>'G-Calc'!B$2672</f>
        <v>0</v>
      </c>
      <c r="C130" s="17"/>
    </row>
    <row r="131" spans="1:3">
      <c r="A131" s="4" t="s">
        <v>189</v>
      </c>
      <c r="B131" s="43">
        <f>'G-Calc'!B$2674</f>
        <v>0</v>
      </c>
      <c r="C131" s="17"/>
    </row>
    <row r="132" spans="1:3">
      <c r="A132" s="4" t="s">
        <v>190</v>
      </c>
      <c r="B132" s="43">
        <f>'G-Calc'!B$2676</f>
        <v>0</v>
      </c>
      <c r="C132" s="17"/>
    </row>
    <row r="133" spans="1:3">
      <c r="A133" s="4" t="s">
        <v>210</v>
      </c>
      <c r="B133" s="43">
        <f>'G-Calc'!B$2678</f>
        <v>0</v>
      </c>
      <c r="C133" s="17"/>
    </row>
    <row r="134" spans="1:3">
      <c r="A134" s="4" t="s">
        <v>191</v>
      </c>
      <c r="B134" s="43">
        <f>'G-Calc'!B$2680</f>
        <v>0</v>
      </c>
      <c r="C134" s="17"/>
    </row>
    <row r="135" spans="1:3">
      <c r="A135" s="4" t="s">
        <v>192</v>
      </c>
      <c r="B135" s="43">
        <f>'G-Calc'!B$2682</f>
        <v>0</v>
      </c>
      <c r="C135" s="17"/>
    </row>
    <row r="136" spans="1:3">
      <c r="A136" s="4" t="s">
        <v>193</v>
      </c>
      <c r="B136" s="43">
        <f>'G-Calc'!B$2684</f>
        <v>0</v>
      </c>
      <c r="C136" s="17"/>
    </row>
    <row r="137" spans="1:3">
      <c r="A137" s="4" t="s">
        <v>194</v>
      </c>
      <c r="B137" s="43">
        <f>'G-Calc'!B$2686</f>
        <v>0</v>
      </c>
      <c r="C137" s="17"/>
    </row>
    <row r="138" spans="1:3">
      <c r="A138" s="4" t="s">
        <v>211</v>
      </c>
      <c r="B138" s="43">
        <f>'G-Calc'!B$2688</f>
        <v>0</v>
      </c>
      <c r="C138" s="17"/>
    </row>
    <row r="139" spans="1:3">
      <c r="A139" s="4" t="s">
        <v>225</v>
      </c>
      <c r="B139" s="43">
        <f>'G-Calc'!B$2690</f>
        <v>0</v>
      </c>
      <c r="C139" s="17"/>
    </row>
    <row r="140" spans="1:3">
      <c r="A140" s="4" t="s">
        <v>226</v>
      </c>
      <c r="B140" s="43">
        <f>'G-Calc'!B$2692</f>
        <v>0</v>
      </c>
      <c r="C140" s="17"/>
    </row>
    <row r="141" spans="1:3">
      <c r="A141" s="4" t="s">
        <v>227</v>
      </c>
      <c r="B141" s="43">
        <f>'G-Calc'!B$2694</f>
        <v>0</v>
      </c>
      <c r="C141" s="17"/>
    </row>
    <row r="142" spans="1:3">
      <c r="A142" s="4" t="s">
        <v>228</v>
      </c>
      <c r="B142" s="43">
        <f>'G-Calc'!B$2696</f>
        <v>0</v>
      </c>
      <c r="C142" s="17"/>
    </row>
    <row r="143" spans="1:3">
      <c r="A143" s="4" t="s">
        <v>229</v>
      </c>
      <c r="B143" s="43">
        <f>'G-Calc'!B$2698</f>
        <v>0</v>
      </c>
      <c r="C143" s="17"/>
    </row>
    <row r="144" spans="1:3">
      <c r="A144" s="4" t="s">
        <v>195</v>
      </c>
      <c r="B144" s="43">
        <f>'G-Calc'!B$2700</f>
        <v>0</v>
      </c>
      <c r="C144" s="17"/>
    </row>
    <row r="145" spans="1:3">
      <c r="A145" s="4" t="s">
        <v>196</v>
      </c>
      <c r="B145" s="43">
        <f>'G-Calc'!B$2702</f>
        <v>0</v>
      </c>
      <c r="C145" s="17"/>
    </row>
    <row r="146" spans="1:3">
      <c r="A146" s="4" t="s">
        <v>197</v>
      </c>
      <c r="B146" s="43">
        <f>'G-Calc'!B$2704</f>
        <v>0</v>
      </c>
      <c r="C146" s="17"/>
    </row>
    <row r="147" spans="1:3">
      <c r="A147" s="4" t="s">
        <v>198</v>
      </c>
      <c r="B147" s="43">
        <f>'G-Calc'!B$2706</f>
        <v>0</v>
      </c>
      <c r="C147" s="17"/>
    </row>
    <row r="148" spans="1:3">
      <c r="A148" s="4" t="s">
        <v>199</v>
      </c>
      <c r="B148" s="43">
        <f>'G-Calc'!B$2708</f>
        <v>0</v>
      </c>
      <c r="C148" s="17"/>
    </row>
    <row r="149" spans="1:3">
      <c r="A149" s="4" t="s">
        <v>200</v>
      </c>
      <c r="B149" s="43">
        <f>'G-Calc'!B$2710</f>
        <v>0</v>
      </c>
      <c r="C149" s="17"/>
    </row>
    <row r="150" spans="1:3">
      <c r="A150" s="4" t="s">
        <v>201</v>
      </c>
      <c r="B150" s="43">
        <f>'G-Calc'!B$2712</f>
        <v>0</v>
      </c>
      <c r="C150" s="17"/>
    </row>
    <row r="151" spans="1:3">
      <c r="A151" s="4" t="s">
        <v>202</v>
      </c>
      <c r="B151" s="43">
        <f>'G-Calc'!B$2714</f>
        <v>0</v>
      </c>
      <c r="C151" s="17"/>
    </row>
    <row r="152" spans="1:3">
      <c r="A152" s="4" t="s">
        <v>203</v>
      </c>
      <c r="B152" s="43">
        <f>'G-Calc'!B$2716</f>
        <v>0</v>
      </c>
      <c r="C152" s="17"/>
    </row>
    <row r="153" spans="1:3">
      <c r="A153" s="4" t="s">
        <v>204</v>
      </c>
      <c r="B153" s="43">
        <f>'G-Calc'!B$2718</f>
        <v>0</v>
      </c>
      <c r="C153" s="17"/>
    </row>
    <row r="154" spans="1:3">
      <c r="A154" s="4" t="s">
        <v>212</v>
      </c>
      <c r="B154" s="43">
        <f>'G-Calc'!B$2720</f>
        <v>0</v>
      </c>
      <c r="C154" s="17"/>
    </row>
    <row r="155" spans="1:3">
      <c r="A155" s="4" t="s">
        <v>213</v>
      </c>
      <c r="B155" s="43">
        <f>'G-Calc'!B$2722</f>
        <v>0</v>
      </c>
      <c r="C155" s="17"/>
    </row>
    <row r="156" spans="1:3">
      <c r="A156" s="4" t="s">
        <v>214</v>
      </c>
      <c r="B156" s="43">
        <f>'G-Calc'!B$2724</f>
        <v>0</v>
      </c>
      <c r="C156" s="17"/>
    </row>
    <row r="157" spans="1:3">
      <c r="A157" s="4" t="s">
        <v>215</v>
      </c>
      <c r="B157" s="43">
        <f>'G-Calc'!B$2726</f>
        <v>0</v>
      </c>
      <c r="C157" s="17"/>
    </row>
    <row r="159" spans="1:3" ht="21" customHeight="1">
      <c r="A159" s="1" t="s">
        <v>2274</v>
      </c>
    </row>
    <row r="160" spans="1:3">
      <c r="A160" s="3" t="s">
        <v>546</v>
      </c>
    </row>
    <row r="161" spans="1:6">
      <c r="A161" s="31" t="s">
        <v>2275</v>
      </c>
    </row>
    <row r="162" spans="1:6">
      <c r="A162" s="31" t="s">
        <v>2276</v>
      </c>
    </row>
    <row r="163" spans="1:6">
      <c r="A163" s="31" t="s">
        <v>2277</v>
      </c>
    </row>
    <row r="164" spans="1:6">
      <c r="A164" s="31" t="s">
        <v>2278</v>
      </c>
    </row>
    <row r="165" spans="1:6">
      <c r="A165" s="31" t="s">
        <v>2279</v>
      </c>
    </row>
    <row r="166" spans="1:6">
      <c r="A166" s="31" t="s">
        <v>2280</v>
      </c>
    </row>
    <row r="167" spans="1:6">
      <c r="A167" s="33" t="s">
        <v>553</v>
      </c>
      <c r="B167" s="33" t="s">
        <v>781</v>
      </c>
      <c r="C167" s="33" t="s">
        <v>781</v>
      </c>
      <c r="D167" s="33" t="s">
        <v>781</v>
      </c>
      <c r="E167" s="33" t="s">
        <v>781</v>
      </c>
    </row>
    <row r="168" spans="1:6">
      <c r="A168" s="33" t="s">
        <v>556</v>
      </c>
      <c r="B168" s="33" t="s">
        <v>781</v>
      </c>
      <c r="C168" s="33" t="s">
        <v>781</v>
      </c>
      <c r="D168" s="33" t="s">
        <v>781</v>
      </c>
      <c r="E168" s="33" t="s">
        <v>781</v>
      </c>
    </row>
    <row r="170" spans="1:6">
      <c r="B170" s="15" t="s">
        <v>2259</v>
      </c>
      <c r="C170" s="15" t="s">
        <v>2260</v>
      </c>
      <c r="D170" s="15" t="s">
        <v>2261</v>
      </c>
      <c r="E170" s="15" t="s">
        <v>2262</v>
      </c>
    </row>
    <row r="171" spans="1:6">
      <c r="A171" s="4" t="s">
        <v>2263</v>
      </c>
      <c r="B171" s="42">
        <f>'G-Calc'!B2735*SUM('M(EDCM)'!B396:'M(EDCM)'!E396,'M(EDCM)'!B406)</f>
        <v>0</v>
      </c>
      <c r="C171" s="42">
        <f>'G-Calc'!C2735*SUM('M(EDCM)'!B396:'M(EDCM)'!E396,'M(EDCM)'!B406)</f>
        <v>0</v>
      </c>
      <c r="D171" s="42">
        <f>'G-Calc'!D2735*SUM('M(EDCM)'!B396:'M(EDCM)'!E396,'M(EDCM)'!B406)</f>
        <v>0</v>
      </c>
      <c r="E171" s="42">
        <f>'G-Calc'!E2735*SUM('M(EDCM)'!B396:'M(EDCM)'!E396,'M(EDCM)'!B406)</f>
        <v>0</v>
      </c>
      <c r="F171" s="17"/>
    </row>
    <row r="172" spans="1:6">
      <c r="A172" s="4" t="s">
        <v>2264</v>
      </c>
      <c r="B172" s="42">
        <f>'G-Calc'!B2736*SUM('M(EDCM)'!B396:'M(EDCM)'!E396,'M(EDCM)'!B406)</f>
        <v>0</v>
      </c>
      <c r="C172" s="42">
        <f>'G-Calc'!C2736*SUM('M(EDCM)'!B396:'M(EDCM)'!E396,'M(EDCM)'!B406)</f>
        <v>0</v>
      </c>
      <c r="D172" s="42">
        <f>'G-Calc'!D2736*SUM('M(EDCM)'!B396:'M(EDCM)'!E396,'M(EDCM)'!B406)</f>
        <v>0</v>
      </c>
      <c r="E172" s="42">
        <f>'G-Calc'!E2736*SUM('M(EDCM)'!B396:'M(EDCM)'!E396,'M(EDCM)'!B406)</f>
        <v>0</v>
      </c>
      <c r="F172" s="17"/>
    </row>
    <row r="173" spans="1:6">
      <c r="A173" s="4" t="s">
        <v>2265</v>
      </c>
      <c r="B173" s="42">
        <f>'G-Calc'!B2737*SUM('M(EDCM)'!B396:'M(EDCM)'!E396,'M(EDCM)'!B406)</f>
        <v>0</v>
      </c>
      <c r="C173" s="42">
        <f>'G-Calc'!C2737*SUM('M(EDCM)'!B396:'M(EDCM)'!E396,'M(EDCM)'!B406)</f>
        <v>0</v>
      </c>
      <c r="D173" s="42">
        <f>'G-Calc'!D2737*SUM('M(EDCM)'!B396:'M(EDCM)'!E396,'M(EDCM)'!B406)</f>
        <v>0</v>
      </c>
      <c r="E173" s="42">
        <f>'G-Calc'!E2737*SUM('M(EDCM)'!B396:'M(EDCM)'!E396,'M(EDCM)'!B406)</f>
        <v>0</v>
      </c>
      <c r="F173" s="17"/>
    </row>
    <row r="174" spans="1:6">
      <c r="A174" s="4" t="s">
        <v>2266</v>
      </c>
      <c r="B174" s="42">
        <f>'G-Calc'!B2738*SUM('M(EDCM)'!B396:'M(EDCM)'!E396,'M(EDCM)'!B406)</f>
        <v>0</v>
      </c>
      <c r="C174" s="42">
        <f>'G-Calc'!C2738*SUM('M(EDCM)'!B396:'M(EDCM)'!E396,'M(EDCM)'!B406)</f>
        <v>0</v>
      </c>
      <c r="D174" s="42">
        <f>'G-Calc'!D2738*SUM('M(EDCM)'!B396:'M(EDCM)'!E396,'M(EDCM)'!B406)</f>
        <v>0</v>
      </c>
      <c r="E174" s="42">
        <f>'G-Calc'!E2738*SUM('M(EDCM)'!B396:'M(EDCM)'!E396,'M(EDCM)'!B406)</f>
        <v>0</v>
      </c>
      <c r="F174" s="17"/>
    </row>
    <row r="175" spans="1:6">
      <c r="A175" s="4" t="s">
        <v>2267</v>
      </c>
      <c r="B175" s="42">
        <f>'G-Calc'!B2739*SUM('M(EDCM)'!B396:'M(EDCM)'!E396,'M(EDCM)'!B406)</f>
        <v>0</v>
      </c>
      <c r="C175" s="42">
        <f>'G-Calc'!C2739*SUM('M(EDCM)'!B396:'M(EDCM)'!E396,'M(EDCM)'!B406)</f>
        <v>0</v>
      </c>
      <c r="D175" s="42">
        <f>'G-Calc'!D2739*SUM('M(EDCM)'!B396:'M(EDCM)'!E396,'M(EDCM)'!B406)</f>
        <v>0</v>
      </c>
      <c r="E175" s="42">
        <f>'G-Calc'!E2739*SUM('M(EDCM)'!B396:'M(EDCM)'!E396,'M(EDCM)'!B406)</f>
        <v>0</v>
      </c>
      <c r="F175" s="17"/>
    </row>
  </sheetData>
  <sheetProtection sheet="1" objects="1" scenarios="1"/>
  <hyperlinks>
    <hyperlink ref="A5" location="'G-Calc'!B2548" display="x1 = 4360. LDNO discounts"/>
    <hyperlink ref="A121" location="'G-Calc'!B2662" display="x1 = 4361. All-the-way reference p/kWh values"/>
    <hyperlink ref="A161" location="'G-Calc'!B2734" display="x1 = 4362. LV demand (in LDNO discounts (EDCM) ⇒1181. For EDCM model)"/>
    <hyperlink ref="A162" location="'M(EDCM)'!B395" display="x2 = 2117. p/kWh split (DCP 117 modified)"/>
    <hyperlink ref="A163" location="'M(EDCM)'!B405" display="x3 = 2118. p/kWh not split"/>
    <hyperlink ref="A164" location="'G-Calc'!C2734" display="x4 = 4362. LV Sub demand or LV generation (in LDNO discounts (EDCM) ⇒1181. For EDCM model)"/>
    <hyperlink ref="A165" location="'G-Calc'!D2734" display="x5 = 4362. HV demand or LV Sub generation (in LDNO discounts (EDCM) ⇒1181. For EDCM model)"/>
    <hyperlink ref="A166" location="'G-Calc'!E2734" display="x6 = 4362. HV generation (in LDNO discounts (EDCM) ⇒1181. For EDCM model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1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36.7109375" customWidth="1"/>
    <col min="2" max="251" width="20.7109375" customWidth="1"/>
  </cols>
  <sheetData>
    <row r="1" spans="1:6" ht="21" customHeight="1">
      <c r="A1" s="1">
        <f>"Calculations (CDCM) for "&amp;'Input'!B7&amp;" in "&amp;'Input'!C7&amp;" ("&amp;'Input'!D7&amp;")"</f>
        <v>0</v>
      </c>
    </row>
    <row r="3" spans="1:6" ht="21" customHeight="1">
      <c r="A3" s="1" t="s">
        <v>545</v>
      </c>
    </row>
    <row r="4" spans="1:6">
      <c r="A4" s="3" t="s">
        <v>546</v>
      </c>
    </row>
    <row r="5" spans="1:6">
      <c r="A5" s="31" t="s">
        <v>547</v>
      </c>
    </row>
    <row r="6" spans="1:6">
      <c r="A6" s="31" t="s">
        <v>548</v>
      </c>
    </row>
    <row r="7" spans="1:6">
      <c r="A7" s="3" t="s">
        <v>549</v>
      </c>
    </row>
    <row r="9" spans="1:6">
      <c r="B9" s="15" t="s">
        <v>384</v>
      </c>
      <c r="C9" s="15" t="s">
        <v>159</v>
      </c>
      <c r="D9" s="15" t="s">
        <v>158</v>
      </c>
      <c r="E9" s="15" t="s">
        <v>394</v>
      </c>
    </row>
    <row r="10" spans="1:6">
      <c r="A10" s="4" t="s">
        <v>395</v>
      </c>
      <c r="B10" s="32">
        <f>'Input'!B$435</f>
        <v>0</v>
      </c>
      <c r="C10" s="32">
        <f>'Input'!C$435</f>
        <v>0</v>
      </c>
      <c r="D10" s="32">
        <f>'Input'!D$435</f>
        <v>0</v>
      </c>
      <c r="E10" s="32">
        <f>'Input'!E$435</f>
        <v>0</v>
      </c>
      <c r="F10" s="17"/>
    </row>
    <row r="11" spans="1:6">
      <c r="A11" s="4" t="s">
        <v>399</v>
      </c>
      <c r="B11" s="32">
        <f>'Input'!B443</f>
        <v>0</v>
      </c>
      <c r="C11" s="32">
        <f>'Input'!C443</f>
        <v>0</v>
      </c>
      <c r="D11" s="32">
        <f>'Input'!D443</f>
        <v>0</v>
      </c>
      <c r="E11" s="32">
        <f>'Input'!E443</f>
        <v>0</v>
      </c>
      <c r="F11" s="17"/>
    </row>
    <row r="12" spans="1:6">
      <c r="A12" s="4" t="s">
        <v>400</v>
      </c>
      <c r="B12" s="32">
        <f>'Input'!B444</f>
        <v>0</v>
      </c>
      <c r="C12" s="32">
        <f>'Input'!C444</f>
        <v>0</v>
      </c>
      <c r="D12" s="32">
        <f>'Input'!D444</f>
        <v>0</v>
      </c>
      <c r="E12" s="32">
        <f>'Input'!E444</f>
        <v>0</v>
      </c>
      <c r="F12" s="17"/>
    </row>
    <row r="13" spans="1:6">
      <c r="A13" s="4" t="s">
        <v>401</v>
      </c>
      <c r="B13" s="32">
        <f>'Input'!B445</f>
        <v>0</v>
      </c>
      <c r="C13" s="32">
        <f>'Input'!C445</f>
        <v>0</v>
      </c>
      <c r="D13" s="32">
        <f>'Input'!D445</f>
        <v>0</v>
      </c>
      <c r="E13" s="32">
        <f>'Input'!E445</f>
        <v>0</v>
      </c>
      <c r="F13" s="17"/>
    </row>
    <row r="14" spans="1:6">
      <c r="A14" s="4" t="s">
        <v>402</v>
      </c>
      <c r="B14" s="32">
        <f>'Input'!B446</f>
        <v>0</v>
      </c>
      <c r="C14" s="32">
        <f>'Input'!C446</f>
        <v>0</v>
      </c>
      <c r="D14" s="32">
        <f>'Input'!D446</f>
        <v>0</v>
      </c>
      <c r="E14" s="32">
        <f>'Input'!E446</f>
        <v>0</v>
      </c>
      <c r="F14" s="17"/>
    </row>
    <row r="15" spans="1:6">
      <c r="A15" s="4" t="s">
        <v>403</v>
      </c>
      <c r="B15" s="32">
        <f>'Input'!B447</f>
        <v>0</v>
      </c>
      <c r="C15" s="32">
        <f>'Input'!C447</f>
        <v>0</v>
      </c>
      <c r="D15" s="32">
        <f>'Input'!D447</f>
        <v>0</v>
      </c>
      <c r="E15" s="32">
        <f>'Input'!E447</f>
        <v>0</v>
      </c>
      <c r="F15" s="17"/>
    </row>
    <row r="16" spans="1:6">
      <c r="A16" s="4" t="s">
        <v>404</v>
      </c>
      <c r="B16" s="32">
        <f>'Input'!B448</f>
        <v>0</v>
      </c>
      <c r="C16" s="32">
        <f>'Input'!C448</f>
        <v>0</v>
      </c>
      <c r="D16" s="32">
        <f>'Input'!D448</f>
        <v>0</v>
      </c>
      <c r="E16" s="32">
        <f>'Input'!E448</f>
        <v>0</v>
      </c>
      <c r="F16" s="17"/>
    </row>
    <row r="17" spans="1:6">
      <c r="A17" s="4" t="s">
        <v>405</v>
      </c>
      <c r="B17" s="32">
        <f>'Input'!B449</f>
        <v>0</v>
      </c>
      <c r="C17" s="32">
        <f>'Input'!C449</f>
        <v>0</v>
      </c>
      <c r="D17" s="32">
        <f>'Input'!D449</f>
        <v>0</v>
      </c>
      <c r="E17" s="32">
        <f>'Input'!E449</f>
        <v>0</v>
      </c>
      <c r="F17" s="17"/>
    </row>
    <row r="18" spans="1:6">
      <c r="A18" s="4" t="s">
        <v>406</v>
      </c>
      <c r="B18" s="32">
        <f>'Input'!B450</f>
        <v>0</v>
      </c>
      <c r="C18" s="32">
        <f>'Input'!C450</f>
        <v>0</v>
      </c>
      <c r="D18" s="32">
        <f>'Input'!D450</f>
        <v>0</v>
      </c>
      <c r="E18" s="32">
        <f>'Input'!E450</f>
        <v>0</v>
      </c>
      <c r="F18" s="17"/>
    </row>
    <row r="19" spans="1:6">
      <c r="A19" s="4" t="s">
        <v>407</v>
      </c>
      <c r="B19" s="32">
        <f>'Input'!B451</f>
        <v>0</v>
      </c>
      <c r="C19" s="32">
        <f>'Input'!C451</f>
        <v>0</v>
      </c>
      <c r="D19" s="32">
        <f>'Input'!D451</f>
        <v>0</v>
      </c>
      <c r="E19" s="32">
        <f>'Input'!E451</f>
        <v>0</v>
      </c>
      <c r="F19" s="17"/>
    </row>
    <row r="20" spans="1:6">
      <c r="A20" s="4" t="s">
        <v>408</v>
      </c>
      <c r="B20" s="32">
        <f>'Input'!B452</f>
        <v>0</v>
      </c>
      <c r="C20" s="32">
        <f>'Input'!C452</f>
        <v>0</v>
      </c>
      <c r="D20" s="32">
        <f>'Input'!D452</f>
        <v>0</v>
      </c>
      <c r="E20" s="32">
        <f>'Input'!E452</f>
        <v>0</v>
      </c>
      <c r="F20" s="17"/>
    </row>
    <row r="21" spans="1:6">
      <c r="A21" s="4" t="s">
        <v>409</v>
      </c>
      <c r="B21" s="32">
        <f>'Input'!B453</f>
        <v>0</v>
      </c>
      <c r="C21" s="32">
        <f>'Input'!C453</f>
        <v>0</v>
      </c>
      <c r="D21" s="32">
        <f>'Input'!D453</f>
        <v>0</v>
      </c>
      <c r="E21" s="32">
        <f>'Input'!E453</f>
        <v>0</v>
      </c>
      <c r="F21" s="17"/>
    </row>
    <row r="22" spans="1:6">
      <c r="A22" s="4" t="s">
        <v>410</v>
      </c>
      <c r="B22" s="32">
        <f>'Input'!B454</f>
        <v>0</v>
      </c>
      <c r="C22" s="32">
        <f>'Input'!C454</f>
        <v>0</v>
      </c>
      <c r="D22" s="32">
        <f>'Input'!D454</f>
        <v>0</v>
      </c>
      <c r="E22" s="32">
        <f>'Input'!E454</f>
        <v>0</v>
      </c>
      <c r="F22" s="17"/>
    </row>
    <row r="23" spans="1:6">
      <c r="A23" s="4" t="s">
        <v>411</v>
      </c>
      <c r="B23" s="32">
        <f>'Input'!B455</f>
        <v>0</v>
      </c>
      <c r="C23" s="32">
        <f>'Input'!C455</f>
        <v>0</v>
      </c>
      <c r="D23" s="32">
        <f>'Input'!D455</f>
        <v>0</v>
      </c>
      <c r="E23" s="32">
        <f>'Input'!E455</f>
        <v>0</v>
      </c>
      <c r="F23" s="17"/>
    </row>
    <row r="24" spans="1:6">
      <c r="A24" s="4" t="s">
        <v>412</v>
      </c>
      <c r="B24" s="32">
        <f>'Input'!B456</f>
        <v>0</v>
      </c>
      <c r="C24" s="32">
        <f>'Input'!C456</f>
        <v>0</v>
      </c>
      <c r="D24" s="32">
        <f>'Input'!D456</f>
        <v>0</v>
      </c>
      <c r="E24" s="32">
        <f>'Input'!E456</f>
        <v>0</v>
      </c>
      <c r="F24" s="17"/>
    </row>
    <row r="25" spans="1:6">
      <c r="A25" s="4" t="s">
        <v>413</v>
      </c>
      <c r="B25" s="32">
        <f>'Input'!B457</f>
        <v>0</v>
      </c>
      <c r="C25" s="32">
        <f>'Input'!C457</f>
        <v>0</v>
      </c>
      <c r="D25" s="32">
        <f>'Input'!D457</f>
        <v>0</v>
      </c>
      <c r="E25" s="32">
        <f>'Input'!E457</f>
        <v>0</v>
      </c>
      <c r="F25" s="17"/>
    </row>
    <row r="26" spans="1:6">
      <c r="A26" s="4" t="s">
        <v>414</v>
      </c>
      <c r="B26" s="32">
        <f>'Input'!B458</f>
        <v>0</v>
      </c>
      <c r="C26" s="32">
        <f>'Input'!C458</f>
        <v>0</v>
      </c>
      <c r="D26" s="32">
        <f>'Input'!D458</f>
        <v>0</v>
      </c>
      <c r="E26" s="32">
        <f>'Input'!E458</f>
        <v>0</v>
      </c>
      <c r="F26" s="17"/>
    </row>
    <row r="27" spans="1:6">
      <c r="A27" s="4" t="s">
        <v>415</v>
      </c>
      <c r="B27" s="32">
        <f>'Input'!B459</f>
        <v>0</v>
      </c>
      <c r="C27" s="32">
        <f>'Input'!C459</f>
        <v>0</v>
      </c>
      <c r="D27" s="32">
        <f>'Input'!D459</f>
        <v>0</v>
      </c>
      <c r="E27" s="32">
        <f>'Input'!E459</f>
        <v>0</v>
      </c>
      <c r="F27" s="17"/>
    </row>
    <row r="28" spans="1:6">
      <c r="A28" s="4" t="s">
        <v>416</v>
      </c>
      <c r="B28" s="32">
        <f>'Input'!B460</f>
        <v>0</v>
      </c>
      <c r="C28" s="32">
        <f>'Input'!C460</f>
        <v>0</v>
      </c>
      <c r="D28" s="32">
        <f>'Input'!D460</f>
        <v>0</v>
      </c>
      <c r="E28" s="32">
        <f>'Input'!E460</f>
        <v>0</v>
      </c>
      <c r="F28" s="17"/>
    </row>
    <row r="29" spans="1:6">
      <c r="A29" s="4" t="s">
        <v>417</v>
      </c>
      <c r="B29" s="32">
        <f>'Input'!B461</f>
        <v>0</v>
      </c>
      <c r="C29" s="32">
        <f>'Input'!C461</f>
        <v>0</v>
      </c>
      <c r="D29" s="32">
        <f>'Input'!D461</f>
        <v>0</v>
      </c>
      <c r="E29" s="32">
        <f>'Input'!E461</f>
        <v>0</v>
      </c>
      <c r="F29" s="17"/>
    </row>
    <row r="30" spans="1:6">
      <c r="A30" s="4" t="s">
        <v>418</v>
      </c>
      <c r="B30" s="32">
        <f>'Input'!B462</f>
        <v>0</v>
      </c>
      <c r="C30" s="32">
        <f>'Input'!C462</f>
        <v>0</v>
      </c>
      <c r="D30" s="32">
        <f>'Input'!D462</f>
        <v>0</v>
      </c>
      <c r="E30" s="32">
        <f>'Input'!E462</f>
        <v>0</v>
      </c>
      <c r="F30" s="17"/>
    </row>
    <row r="31" spans="1:6">
      <c r="A31" s="4" t="s">
        <v>419</v>
      </c>
      <c r="B31" s="32">
        <f>'Input'!B463</f>
        <v>0</v>
      </c>
      <c r="C31" s="32">
        <f>'Input'!C463</f>
        <v>0</v>
      </c>
      <c r="D31" s="32">
        <f>'Input'!D463</f>
        <v>0</v>
      </c>
      <c r="E31" s="32">
        <f>'Input'!E463</f>
        <v>0</v>
      </c>
      <c r="F31" s="17"/>
    </row>
    <row r="32" spans="1:6">
      <c r="A32" s="4" t="s">
        <v>420</v>
      </c>
      <c r="B32" s="32">
        <f>'Input'!B464</f>
        <v>0</v>
      </c>
      <c r="C32" s="32">
        <f>'Input'!C464</f>
        <v>0</v>
      </c>
      <c r="D32" s="32">
        <f>'Input'!D464</f>
        <v>0</v>
      </c>
      <c r="E32" s="32">
        <f>'Input'!E464</f>
        <v>0</v>
      </c>
      <c r="F32" s="17"/>
    </row>
    <row r="33" spans="1:6">
      <c r="A33" s="4" t="s">
        <v>421</v>
      </c>
      <c r="B33" s="32">
        <f>'Input'!B465</f>
        <v>0</v>
      </c>
      <c r="C33" s="32">
        <f>'Input'!C465</f>
        <v>0</v>
      </c>
      <c r="D33" s="32">
        <f>'Input'!D465</f>
        <v>0</v>
      </c>
      <c r="E33" s="32">
        <f>'Input'!E465</f>
        <v>0</v>
      </c>
      <c r="F33" s="17"/>
    </row>
    <row r="34" spans="1:6">
      <c r="A34" s="4" t="s">
        <v>422</v>
      </c>
      <c r="B34" s="32">
        <f>'Input'!B466</f>
        <v>0</v>
      </c>
      <c r="C34" s="32">
        <f>'Input'!C466</f>
        <v>0</v>
      </c>
      <c r="D34" s="32">
        <f>'Input'!D466</f>
        <v>0</v>
      </c>
      <c r="E34" s="32">
        <f>'Input'!E466</f>
        <v>0</v>
      </c>
      <c r="F34" s="17"/>
    </row>
    <row r="35" spans="1:6">
      <c r="A35" s="4" t="s">
        <v>423</v>
      </c>
      <c r="B35" s="32">
        <f>'Input'!B467</f>
        <v>0</v>
      </c>
      <c r="C35" s="32">
        <f>'Input'!C467</f>
        <v>0</v>
      </c>
      <c r="D35" s="32">
        <f>'Input'!D467</f>
        <v>0</v>
      </c>
      <c r="E35" s="32">
        <f>'Input'!E467</f>
        <v>0</v>
      </c>
      <c r="F35" s="17"/>
    </row>
    <row r="36" spans="1:6">
      <c r="A36" s="4" t="s">
        <v>424</v>
      </c>
      <c r="B36" s="32">
        <f>'Input'!B468</f>
        <v>0</v>
      </c>
      <c r="C36" s="32">
        <f>'Input'!C468</f>
        <v>0</v>
      </c>
      <c r="D36" s="32">
        <f>'Input'!D468</f>
        <v>0</v>
      </c>
      <c r="E36" s="32">
        <f>'Input'!E468</f>
        <v>0</v>
      </c>
      <c r="F36" s="17"/>
    </row>
    <row r="37" spans="1:6">
      <c r="A37" s="4" t="s">
        <v>425</v>
      </c>
      <c r="B37" s="32">
        <f>'Input'!B469</f>
        <v>0</v>
      </c>
      <c r="C37" s="32">
        <f>'Input'!C469</f>
        <v>0</v>
      </c>
      <c r="D37" s="32">
        <f>'Input'!D469</f>
        <v>0</v>
      </c>
      <c r="E37" s="32">
        <f>'Input'!E469</f>
        <v>0</v>
      </c>
      <c r="F37" s="17"/>
    </row>
    <row r="38" spans="1:6">
      <c r="A38" s="4" t="s">
        <v>426</v>
      </c>
      <c r="B38" s="32">
        <f>'Input'!B470</f>
        <v>0</v>
      </c>
      <c r="C38" s="32">
        <f>'Input'!C470</f>
        <v>0</v>
      </c>
      <c r="D38" s="32">
        <f>'Input'!D470</f>
        <v>0</v>
      </c>
      <c r="E38" s="32">
        <f>'Input'!E470</f>
        <v>0</v>
      </c>
      <c r="F38" s="17"/>
    </row>
    <row r="39" spans="1:6">
      <c r="A39" s="4" t="s">
        <v>427</v>
      </c>
      <c r="B39" s="32">
        <f>'Input'!B471</f>
        <v>0</v>
      </c>
      <c r="C39" s="32">
        <f>'Input'!C471</f>
        <v>0</v>
      </c>
      <c r="D39" s="32">
        <f>'Input'!D471</f>
        <v>0</v>
      </c>
      <c r="E39" s="32">
        <f>'Input'!E471</f>
        <v>0</v>
      </c>
      <c r="F39" s="17"/>
    </row>
    <row r="40" spans="1:6">
      <c r="A40" s="4" t="s">
        <v>428</v>
      </c>
      <c r="B40" s="32">
        <f>'Input'!B472</f>
        <v>0</v>
      </c>
      <c r="C40" s="32">
        <f>'Input'!C472</f>
        <v>0</v>
      </c>
      <c r="D40" s="32">
        <f>'Input'!D472</f>
        <v>0</v>
      </c>
      <c r="E40" s="32">
        <f>'Input'!E472</f>
        <v>0</v>
      </c>
      <c r="F40" s="17"/>
    </row>
    <row r="41" spans="1:6">
      <c r="A41" s="4" t="s">
        <v>429</v>
      </c>
      <c r="B41" s="32">
        <f>'Input'!B473</f>
        <v>0</v>
      </c>
      <c r="C41" s="32">
        <f>'Input'!C473</f>
        <v>0</v>
      </c>
      <c r="D41" s="32">
        <f>'Input'!D473</f>
        <v>0</v>
      </c>
      <c r="E41" s="32">
        <f>'Input'!E473</f>
        <v>0</v>
      </c>
      <c r="F41" s="17"/>
    </row>
    <row r="42" spans="1:6">
      <c r="A42" s="4" t="s">
        <v>430</v>
      </c>
      <c r="B42" s="32">
        <f>'Input'!B474</f>
        <v>0</v>
      </c>
      <c r="C42" s="32">
        <f>'Input'!C474</f>
        <v>0</v>
      </c>
      <c r="D42" s="32">
        <f>'Input'!D474</f>
        <v>0</v>
      </c>
      <c r="E42" s="32">
        <f>'Input'!E474</f>
        <v>0</v>
      </c>
      <c r="F42" s="17"/>
    </row>
    <row r="44" spans="1:6" ht="21" customHeight="1">
      <c r="A44" s="1" t="s">
        <v>550</v>
      </c>
    </row>
    <row r="45" spans="1:6">
      <c r="A45" s="3" t="s">
        <v>546</v>
      </c>
    </row>
    <row r="46" spans="1:6">
      <c r="A46" s="31" t="s">
        <v>551</v>
      </c>
    </row>
    <row r="47" spans="1:6">
      <c r="A47" s="31" t="s">
        <v>552</v>
      </c>
    </row>
    <row r="48" spans="1:6">
      <c r="A48" s="33" t="s">
        <v>553</v>
      </c>
      <c r="B48" s="33" t="s">
        <v>554</v>
      </c>
      <c r="C48" s="33" t="s">
        <v>555</v>
      </c>
    </row>
    <row r="49" spans="1:4">
      <c r="A49" s="33" t="s">
        <v>556</v>
      </c>
      <c r="B49" s="33" t="s">
        <v>557</v>
      </c>
      <c r="C49" s="33" t="s">
        <v>558</v>
      </c>
    </row>
    <row r="51" spans="1:4">
      <c r="B51" s="15" t="s">
        <v>447</v>
      </c>
      <c r="C51" s="15" t="s">
        <v>559</v>
      </c>
    </row>
    <row r="52" spans="1:4">
      <c r="A52" s="4" t="s">
        <v>395</v>
      </c>
      <c r="B52" s="32">
        <f>'Input'!B494</f>
        <v>0</v>
      </c>
      <c r="C52" s="34">
        <f>SUM($B10:$E10)</f>
        <v>0</v>
      </c>
      <c r="D52" s="17"/>
    </row>
    <row r="53" spans="1:4">
      <c r="A53" s="4" t="s">
        <v>399</v>
      </c>
      <c r="B53" s="32">
        <f>'Input'!B495</f>
        <v>0</v>
      </c>
      <c r="C53" s="34">
        <f>SUM($B11:$E11)</f>
        <v>0</v>
      </c>
      <c r="D53" s="17"/>
    </row>
    <row r="54" spans="1:4">
      <c r="A54" s="4" t="s">
        <v>400</v>
      </c>
      <c r="B54" s="32">
        <f>'Input'!B496</f>
        <v>0</v>
      </c>
      <c r="C54" s="34">
        <f>SUM($B12:$E12)</f>
        <v>0</v>
      </c>
      <c r="D54" s="17"/>
    </row>
    <row r="55" spans="1:4">
      <c r="A55" s="4" t="s">
        <v>401</v>
      </c>
      <c r="B55" s="32">
        <f>'Input'!B497</f>
        <v>0</v>
      </c>
      <c r="C55" s="34">
        <f>SUM($B13:$E13)</f>
        <v>0</v>
      </c>
      <c r="D55" s="17"/>
    </row>
    <row r="56" spans="1:4">
      <c r="A56" s="4" t="s">
        <v>402</v>
      </c>
      <c r="B56" s="32">
        <f>'Input'!B498</f>
        <v>0</v>
      </c>
      <c r="C56" s="34">
        <f>SUM($B14:$E14)</f>
        <v>0</v>
      </c>
      <c r="D56" s="17"/>
    </row>
    <row r="57" spans="1:4">
      <c r="A57" s="4" t="s">
        <v>403</v>
      </c>
      <c r="B57" s="32">
        <f>'Input'!B499</f>
        <v>0</v>
      </c>
      <c r="C57" s="34">
        <f>SUM($B15:$E15)</f>
        <v>0</v>
      </c>
      <c r="D57" s="17"/>
    </row>
    <row r="58" spans="1:4">
      <c r="A58" s="4" t="s">
        <v>404</v>
      </c>
      <c r="B58" s="32">
        <f>'Input'!B500</f>
        <v>0</v>
      </c>
      <c r="C58" s="34">
        <f>SUM($B16:$E16)</f>
        <v>0</v>
      </c>
      <c r="D58" s="17"/>
    </row>
    <row r="59" spans="1:4">
      <c r="A59" s="4" t="s">
        <v>405</v>
      </c>
      <c r="B59" s="32">
        <f>'Input'!B501</f>
        <v>0</v>
      </c>
      <c r="C59" s="34">
        <f>SUM($B17:$E17)</f>
        <v>0</v>
      </c>
      <c r="D59" s="17"/>
    </row>
    <row r="60" spans="1:4">
      <c r="A60" s="4" t="s">
        <v>406</v>
      </c>
      <c r="B60" s="32">
        <f>'Input'!B502</f>
        <v>0</v>
      </c>
      <c r="C60" s="34">
        <f>SUM($B18:$E18)</f>
        <v>0</v>
      </c>
      <c r="D60" s="17"/>
    </row>
    <row r="61" spans="1:4">
      <c r="A61" s="4" t="s">
        <v>407</v>
      </c>
      <c r="B61" s="32">
        <f>'Input'!B503</f>
        <v>0</v>
      </c>
      <c r="C61" s="34">
        <f>SUM($B19:$E19)</f>
        <v>0</v>
      </c>
      <c r="D61" s="17"/>
    </row>
    <row r="62" spans="1:4">
      <c r="A62" s="4" t="s">
        <v>408</v>
      </c>
      <c r="B62" s="32">
        <f>'Input'!B504</f>
        <v>0</v>
      </c>
      <c r="C62" s="34">
        <f>SUM($B20:$E20)</f>
        <v>0</v>
      </c>
      <c r="D62" s="17"/>
    </row>
    <row r="63" spans="1:4">
      <c r="A63" s="4" t="s">
        <v>409</v>
      </c>
      <c r="B63" s="32">
        <f>'Input'!B505</f>
        <v>0</v>
      </c>
      <c r="C63" s="34">
        <f>SUM($B21:$E21)</f>
        <v>0</v>
      </c>
      <c r="D63" s="17"/>
    </row>
    <row r="64" spans="1:4">
      <c r="A64" s="4" t="s">
        <v>410</v>
      </c>
      <c r="B64" s="32">
        <f>'Input'!B506</f>
        <v>0</v>
      </c>
      <c r="C64" s="34">
        <f>SUM($B22:$E22)</f>
        <v>0</v>
      </c>
      <c r="D64" s="17"/>
    </row>
    <row r="65" spans="1:4">
      <c r="A65" s="4" t="s">
        <v>411</v>
      </c>
      <c r="B65" s="32">
        <f>'Input'!B507</f>
        <v>0</v>
      </c>
      <c r="C65" s="34">
        <f>SUM($B23:$E23)</f>
        <v>0</v>
      </c>
      <c r="D65" s="17"/>
    </row>
    <row r="66" spans="1:4">
      <c r="A66" s="4" t="s">
        <v>412</v>
      </c>
      <c r="B66" s="32">
        <f>'Input'!B508</f>
        <v>0</v>
      </c>
      <c r="C66" s="34">
        <f>SUM($B24:$E24)</f>
        <v>0</v>
      </c>
      <c r="D66" s="17"/>
    </row>
    <row r="67" spans="1:4">
      <c r="A67" s="4" t="s">
        <v>413</v>
      </c>
      <c r="B67" s="32">
        <f>'Input'!B509</f>
        <v>0</v>
      </c>
      <c r="C67" s="34">
        <f>SUM($B25:$E25)</f>
        <v>0</v>
      </c>
      <c r="D67" s="17"/>
    </row>
    <row r="68" spans="1:4">
      <c r="A68" s="4" t="s">
        <v>414</v>
      </c>
      <c r="B68" s="32">
        <f>'Input'!B510</f>
        <v>0</v>
      </c>
      <c r="C68" s="34">
        <f>SUM($B26:$E26)</f>
        <v>0</v>
      </c>
      <c r="D68" s="17"/>
    </row>
    <row r="69" spans="1:4">
      <c r="A69" s="4" t="s">
        <v>415</v>
      </c>
      <c r="B69" s="32">
        <f>'Input'!B511</f>
        <v>0</v>
      </c>
      <c r="C69" s="34">
        <f>SUM($B27:$E27)</f>
        <v>0</v>
      </c>
      <c r="D69" s="17"/>
    </row>
    <row r="70" spans="1:4">
      <c r="A70" s="4" t="s">
        <v>416</v>
      </c>
      <c r="B70" s="32">
        <f>'Input'!B512</f>
        <v>0</v>
      </c>
      <c r="C70" s="34">
        <f>SUM($B28:$E28)</f>
        <v>0</v>
      </c>
      <c r="D70" s="17"/>
    </row>
    <row r="71" spans="1:4">
      <c r="A71" s="4" t="s">
        <v>417</v>
      </c>
      <c r="B71" s="32">
        <f>'Input'!B513</f>
        <v>0</v>
      </c>
      <c r="C71" s="34">
        <f>SUM($B29:$E29)</f>
        <v>0</v>
      </c>
      <c r="D71" s="17"/>
    </row>
    <row r="72" spans="1:4">
      <c r="A72" s="4" t="s">
        <v>418</v>
      </c>
      <c r="B72" s="32">
        <f>'Input'!B514</f>
        <v>0</v>
      </c>
      <c r="C72" s="34">
        <f>SUM($B30:$E30)</f>
        <v>0</v>
      </c>
      <c r="D72" s="17"/>
    </row>
    <row r="73" spans="1:4">
      <c r="A73" s="4" t="s">
        <v>419</v>
      </c>
      <c r="B73" s="32">
        <f>'Input'!B515</f>
        <v>0</v>
      </c>
      <c r="C73" s="34">
        <f>SUM($B31:$E31)</f>
        <v>0</v>
      </c>
      <c r="D73" s="17"/>
    </row>
    <row r="74" spans="1:4">
      <c r="A74" s="4" t="s">
        <v>420</v>
      </c>
      <c r="B74" s="32">
        <f>'Input'!B516</f>
        <v>0</v>
      </c>
      <c r="C74" s="34">
        <f>SUM($B32:$E32)</f>
        <v>0</v>
      </c>
      <c r="D74" s="17"/>
    </row>
    <row r="75" spans="1:4">
      <c r="A75" s="4" t="s">
        <v>421</v>
      </c>
      <c r="B75" s="32">
        <f>'Input'!B517</f>
        <v>0</v>
      </c>
      <c r="C75" s="34">
        <f>SUM($B33:$E33)</f>
        <v>0</v>
      </c>
      <c r="D75" s="17"/>
    </row>
    <row r="76" spans="1:4">
      <c r="A76" s="4" t="s">
        <v>422</v>
      </c>
      <c r="B76" s="32">
        <f>'Input'!B518</f>
        <v>0</v>
      </c>
      <c r="C76" s="34">
        <f>SUM($B34:$E34)</f>
        <v>0</v>
      </c>
      <c r="D76" s="17"/>
    </row>
    <row r="77" spans="1:4">
      <c r="A77" s="4" t="s">
        <v>423</v>
      </c>
      <c r="B77" s="32">
        <f>'Input'!B519</f>
        <v>0</v>
      </c>
      <c r="C77" s="34">
        <f>SUM($B35:$E35)</f>
        <v>0</v>
      </c>
      <c r="D77" s="17"/>
    </row>
    <row r="78" spans="1:4">
      <c r="A78" s="4" t="s">
        <v>424</v>
      </c>
      <c r="B78" s="32">
        <f>'Input'!B520</f>
        <v>0</v>
      </c>
      <c r="C78" s="34">
        <f>SUM($B36:$E36)</f>
        <v>0</v>
      </c>
      <c r="D78" s="17"/>
    </row>
    <row r="79" spans="1:4">
      <c r="A79" s="4" t="s">
        <v>425</v>
      </c>
      <c r="B79" s="32">
        <f>'Input'!B521</f>
        <v>0</v>
      </c>
      <c r="C79" s="34">
        <f>SUM($B37:$E37)</f>
        <v>0</v>
      </c>
      <c r="D79" s="17"/>
    </row>
    <row r="80" spans="1:4">
      <c r="A80" s="4" t="s">
        <v>426</v>
      </c>
      <c r="B80" s="32">
        <f>'Input'!B522</f>
        <v>0</v>
      </c>
      <c r="C80" s="34">
        <f>SUM($B38:$E38)</f>
        <v>0</v>
      </c>
      <c r="D80" s="17"/>
    </row>
    <row r="81" spans="1:5">
      <c r="A81" s="4" t="s">
        <v>427</v>
      </c>
      <c r="B81" s="32">
        <f>'Input'!B523</f>
        <v>0</v>
      </c>
      <c r="C81" s="34">
        <f>SUM($B39:$E39)</f>
        <v>0</v>
      </c>
      <c r="D81" s="17"/>
    </row>
    <row r="82" spans="1:5">
      <c r="A82" s="4" t="s">
        <v>428</v>
      </c>
      <c r="B82" s="32">
        <f>'Input'!B524</f>
        <v>0</v>
      </c>
      <c r="C82" s="34">
        <f>SUM($B40:$E40)</f>
        <v>0</v>
      </c>
      <c r="D82" s="17"/>
    </row>
    <row r="83" spans="1:5">
      <c r="A83" s="4" t="s">
        <v>429</v>
      </c>
      <c r="B83" s="32">
        <f>'Input'!B525</f>
        <v>0</v>
      </c>
      <c r="C83" s="34">
        <f>SUM($B41:$E41)</f>
        <v>0</v>
      </c>
      <c r="D83" s="17"/>
    </row>
    <row r="84" spans="1:5">
      <c r="A84" s="4" t="s">
        <v>430</v>
      </c>
      <c r="B84" s="32">
        <f>'Input'!B526</f>
        <v>0</v>
      </c>
      <c r="C84" s="34">
        <f>SUM($B42:$E42)</f>
        <v>0</v>
      </c>
      <c r="D84" s="17"/>
    </row>
    <row r="86" spans="1:5" ht="21" customHeight="1">
      <c r="A86" s="1" t="s">
        <v>560</v>
      </c>
    </row>
    <row r="88" spans="1:5">
      <c r="B88" s="15" t="s">
        <v>561</v>
      </c>
      <c r="C88" s="15" t="s">
        <v>562</v>
      </c>
      <c r="D88" s="15" t="s">
        <v>563</v>
      </c>
    </row>
    <row r="89" spans="1:5">
      <c r="A89" s="4" t="s">
        <v>395</v>
      </c>
      <c r="B89" s="6" t="s">
        <v>564</v>
      </c>
      <c r="C89" s="35">
        <v>1</v>
      </c>
      <c r="D89" s="36">
        <v>1</v>
      </c>
      <c r="E89" s="17"/>
    </row>
    <row r="90" spans="1:5">
      <c r="A90" s="4" t="s">
        <v>399</v>
      </c>
      <c r="B90" s="6" t="s">
        <v>565</v>
      </c>
      <c r="C90" s="35">
        <v>1</v>
      </c>
      <c r="D90" s="36">
        <v>1</v>
      </c>
      <c r="E90" s="17"/>
    </row>
    <row r="91" spans="1:5">
      <c r="A91" s="4" t="s">
        <v>400</v>
      </c>
      <c r="B91" s="6" t="s">
        <v>565</v>
      </c>
      <c r="C91" s="35">
        <v>0.235</v>
      </c>
      <c r="D91" s="36">
        <v>1</v>
      </c>
      <c r="E91" s="17"/>
    </row>
    <row r="92" spans="1:5">
      <c r="A92" s="4" t="s">
        <v>401</v>
      </c>
      <c r="B92" s="6" t="s">
        <v>565</v>
      </c>
      <c r="C92" s="35">
        <v>0.235</v>
      </c>
      <c r="D92" s="36">
        <v>1</v>
      </c>
      <c r="E92" s="17"/>
    </row>
    <row r="93" spans="1:5">
      <c r="A93" s="4" t="s">
        <v>402</v>
      </c>
      <c r="B93" s="6" t="s">
        <v>565</v>
      </c>
      <c r="C93" s="35">
        <v>0.235</v>
      </c>
      <c r="D93" s="36">
        <v>1</v>
      </c>
      <c r="E93" s="17"/>
    </row>
    <row r="94" spans="1:5">
      <c r="A94" s="4" t="s">
        <v>403</v>
      </c>
      <c r="B94" s="6" t="s">
        <v>565</v>
      </c>
      <c r="C94" s="35">
        <v>0.235</v>
      </c>
      <c r="D94" s="36">
        <v>1</v>
      </c>
      <c r="E94" s="17"/>
    </row>
    <row r="95" spans="1:5">
      <c r="A95" s="4" t="s">
        <v>404</v>
      </c>
      <c r="B95" s="6" t="s">
        <v>565</v>
      </c>
      <c r="C95" s="35">
        <v>0.5257</v>
      </c>
      <c r="D95" s="36">
        <v>0</v>
      </c>
      <c r="E95" s="17"/>
    </row>
    <row r="96" spans="1:5">
      <c r="A96" s="4" t="s">
        <v>405</v>
      </c>
      <c r="B96" s="6" t="s">
        <v>565</v>
      </c>
      <c r="C96" s="35">
        <v>0.5257</v>
      </c>
      <c r="D96" s="36">
        <v>0</v>
      </c>
      <c r="E96" s="17"/>
    </row>
    <row r="97" spans="1:5">
      <c r="A97" s="4" t="s">
        <v>406</v>
      </c>
      <c r="B97" s="6" t="s">
        <v>565</v>
      </c>
      <c r="C97" s="35">
        <v>0.5257</v>
      </c>
      <c r="D97" s="36">
        <v>0</v>
      </c>
      <c r="E97" s="17"/>
    </row>
    <row r="98" spans="1:5">
      <c r="A98" s="4" t="s">
        <v>407</v>
      </c>
      <c r="B98" s="6" t="s">
        <v>565</v>
      </c>
      <c r="C98" s="35">
        <v>0.5257</v>
      </c>
      <c r="D98" s="36">
        <v>0</v>
      </c>
      <c r="E98" s="17"/>
    </row>
    <row r="99" spans="1:5">
      <c r="A99" s="4" t="s">
        <v>408</v>
      </c>
      <c r="B99" s="6" t="s">
        <v>565</v>
      </c>
      <c r="C99" s="35">
        <v>0.5257</v>
      </c>
      <c r="D99" s="36">
        <v>0</v>
      </c>
      <c r="E99" s="17"/>
    </row>
    <row r="100" spans="1:5">
      <c r="A100" s="4" t="s">
        <v>409</v>
      </c>
      <c r="B100" s="6" t="s">
        <v>565</v>
      </c>
      <c r="C100" s="35">
        <v>0.5257</v>
      </c>
      <c r="D100" s="36">
        <v>0</v>
      </c>
      <c r="E100" s="17"/>
    </row>
    <row r="101" spans="1:5">
      <c r="A101" s="4" t="s">
        <v>410</v>
      </c>
      <c r="B101" s="6" t="s">
        <v>565</v>
      </c>
      <c r="C101" s="35">
        <v>0.5257</v>
      </c>
      <c r="D101" s="36">
        <v>0</v>
      </c>
      <c r="E101" s="17"/>
    </row>
    <row r="102" spans="1:5">
      <c r="A102" s="4" t="s">
        <v>411</v>
      </c>
      <c r="B102" s="6" t="s">
        <v>565</v>
      </c>
      <c r="C102" s="35">
        <v>0.5257</v>
      </c>
      <c r="D102" s="36">
        <v>0</v>
      </c>
      <c r="E102" s="17"/>
    </row>
    <row r="103" spans="1:5">
      <c r="A103" s="4" t="s">
        <v>412</v>
      </c>
      <c r="B103" s="6" t="s">
        <v>565</v>
      </c>
      <c r="C103" s="35">
        <v>0.5257</v>
      </c>
      <c r="D103" s="36">
        <v>0</v>
      </c>
      <c r="E103" s="17"/>
    </row>
    <row r="104" spans="1:5">
      <c r="A104" s="4" t="s">
        <v>413</v>
      </c>
      <c r="B104" s="6" t="s">
        <v>564</v>
      </c>
      <c r="C104" s="35">
        <v>0.5257</v>
      </c>
      <c r="D104" s="36">
        <v>0</v>
      </c>
      <c r="E104" s="17"/>
    </row>
    <row r="105" spans="1:5">
      <c r="A105" s="4" t="s">
        <v>414</v>
      </c>
      <c r="B105" s="6" t="s">
        <v>564</v>
      </c>
      <c r="C105" s="35">
        <v>0.5257</v>
      </c>
      <c r="D105" s="36">
        <v>0</v>
      </c>
      <c r="E105" s="17"/>
    </row>
    <row r="106" spans="1:5">
      <c r="A106" s="4" t="s">
        <v>415</v>
      </c>
      <c r="B106" s="6" t="s">
        <v>565</v>
      </c>
      <c r="C106" s="35">
        <v>0.5257</v>
      </c>
      <c r="D106" s="36">
        <v>0</v>
      </c>
      <c r="E106" s="17"/>
    </row>
    <row r="107" spans="1:5">
      <c r="A107" s="4" t="s">
        <v>416</v>
      </c>
      <c r="B107" s="6" t="s">
        <v>565</v>
      </c>
      <c r="C107" s="35">
        <v>0.5257</v>
      </c>
      <c r="D107" s="36">
        <v>0</v>
      </c>
      <c r="E107" s="17"/>
    </row>
    <row r="108" spans="1:5">
      <c r="A108" s="4" t="s">
        <v>417</v>
      </c>
      <c r="B108" s="6" t="s">
        <v>565</v>
      </c>
      <c r="C108" s="35">
        <v>0.5257</v>
      </c>
      <c r="D108" s="36">
        <v>0</v>
      </c>
      <c r="E108" s="17"/>
    </row>
    <row r="109" spans="1:5">
      <c r="A109" s="4" t="s">
        <v>418</v>
      </c>
      <c r="B109" s="6" t="s">
        <v>565</v>
      </c>
      <c r="C109" s="35">
        <v>0.5257</v>
      </c>
      <c r="D109" s="36">
        <v>0</v>
      </c>
      <c r="E109" s="17"/>
    </row>
    <row r="110" spans="1:5">
      <c r="A110" s="4" t="s">
        <v>419</v>
      </c>
      <c r="B110" s="6" t="s">
        <v>564</v>
      </c>
      <c r="C110" s="35">
        <v>0</v>
      </c>
      <c r="D110" s="36">
        <v>1</v>
      </c>
      <c r="E110" s="17"/>
    </row>
    <row r="111" spans="1:5">
      <c r="A111" s="4" t="s">
        <v>420</v>
      </c>
      <c r="B111" s="6" t="s">
        <v>564</v>
      </c>
      <c r="C111" s="35">
        <v>0.577</v>
      </c>
      <c r="D111" s="36">
        <v>1</v>
      </c>
      <c r="E111" s="17"/>
    </row>
    <row r="112" spans="1:5">
      <c r="A112" s="4" t="s">
        <v>421</v>
      </c>
      <c r="B112" s="6" t="s">
        <v>564</v>
      </c>
      <c r="C112" s="35">
        <v>0</v>
      </c>
      <c r="D112" s="36">
        <v>1</v>
      </c>
      <c r="E112" s="17"/>
    </row>
    <row r="113" spans="1:8">
      <c r="A113" s="4" t="s">
        <v>422</v>
      </c>
      <c r="B113" s="6" t="s">
        <v>564</v>
      </c>
      <c r="C113" s="35">
        <v>0</v>
      </c>
      <c r="D113" s="36">
        <v>1</v>
      </c>
      <c r="E113" s="17"/>
    </row>
    <row r="114" spans="1:8">
      <c r="A114" s="4" t="s">
        <v>423</v>
      </c>
      <c r="B114" s="6" t="s">
        <v>564</v>
      </c>
      <c r="C114" s="35">
        <v>0</v>
      </c>
      <c r="D114" s="36">
        <v>1</v>
      </c>
      <c r="E114" s="17"/>
    </row>
    <row r="115" spans="1:8">
      <c r="A115" s="4" t="s">
        <v>424</v>
      </c>
      <c r="B115" s="6" t="s">
        <v>564</v>
      </c>
      <c r="C115" s="35">
        <v>0</v>
      </c>
      <c r="D115" s="36">
        <v>1</v>
      </c>
      <c r="E115" s="17"/>
    </row>
    <row r="116" spans="1:8">
      <c r="A116" s="4" t="s">
        <v>425</v>
      </c>
      <c r="B116" s="6" t="s">
        <v>564</v>
      </c>
      <c r="C116" s="35">
        <v>0</v>
      </c>
      <c r="D116" s="36">
        <v>1</v>
      </c>
      <c r="E116" s="17"/>
    </row>
    <row r="117" spans="1:8">
      <c r="A117" s="4" t="s">
        <v>426</v>
      </c>
      <c r="B117" s="6" t="s">
        <v>564</v>
      </c>
      <c r="C117" s="35">
        <v>0</v>
      </c>
      <c r="D117" s="36">
        <v>1</v>
      </c>
      <c r="E117" s="17"/>
    </row>
    <row r="118" spans="1:8">
      <c r="A118" s="4" t="s">
        <v>427</v>
      </c>
      <c r="B118" s="6" t="s">
        <v>564</v>
      </c>
      <c r="C118" s="35">
        <v>0</v>
      </c>
      <c r="D118" s="36">
        <v>1</v>
      </c>
      <c r="E118" s="17"/>
    </row>
    <row r="119" spans="1:8">
      <c r="A119" s="4" t="s">
        <v>428</v>
      </c>
      <c r="B119" s="6" t="s">
        <v>566</v>
      </c>
      <c r="C119" s="35">
        <v>0</v>
      </c>
      <c r="D119" s="36">
        <v>1</v>
      </c>
      <c r="E119" s="17"/>
    </row>
    <row r="120" spans="1:8">
      <c r="A120" s="4" t="s">
        <v>429</v>
      </c>
      <c r="B120" s="6" t="s">
        <v>564</v>
      </c>
      <c r="C120" s="35">
        <v>0</v>
      </c>
      <c r="D120" s="36">
        <v>1</v>
      </c>
      <c r="E120" s="17"/>
    </row>
    <row r="121" spans="1:8">
      <c r="A121" s="4" t="s">
        <v>430</v>
      </c>
      <c r="B121" s="6" t="s">
        <v>564</v>
      </c>
      <c r="C121" s="35">
        <v>0</v>
      </c>
      <c r="D121" s="36">
        <v>1</v>
      </c>
      <c r="E121" s="17"/>
    </row>
    <row r="123" spans="1:8" ht="21" customHeight="1">
      <c r="A123" s="1" t="s">
        <v>567</v>
      </c>
    </row>
    <row r="124" spans="1:8">
      <c r="A124" s="3" t="s">
        <v>546</v>
      </c>
    </row>
    <row r="125" spans="1:8">
      <c r="A125" s="31" t="s">
        <v>568</v>
      </c>
    </row>
    <row r="126" spans="1:8">
      <c r="A126" s="31" t="s">
        <v>569</v>
      </c>
    </row>
    <row r="127" spans="1:8">
      <c r="A127" s="33" t="s">
        <v>553</v>
      </c>
      <c r="B127" s="33" t="s">
        <v>570</v>
      </c>
      <c r="C127" s="37" t="s">
        <v>571</v>
      </c>
      <c r="D127" s="37"/>
      <c r="E127" s="37"/>
      <c r="F127" s="37"/>
      <c r="G127" s="33" t="s">
        <v>571</v>
      </c>
      <c r="H127" s="33" t="s">
        <v>571</v>
      </c>
    </row>
    <row r="128" spans="1:8">
      <c r="A128" s="33" t="s">
        <v>556</v>
      </c>
      <c r="B128" s="33" t="s">
        <v>572</v>
      </c>
      <c r="C128" s="37" t="s">
        <v>573</v>
      </c>
      <c r="D128" s="37"/>
      <c r="E128" s="37"/>
      <c r="F128" s="37"/>
      <c r="G128" s="33" t="s">
        <v>573</v>
      </c>
      <c r="H128" s="33" t="s">
        <v>573</v>
      </c>
    </row>
    <row r="130" spans="1:9">
      <c r="C130" s="38" t="s">
        <v>575</v>
      </c>
      <c r="D130" s="38"/>
      <c r="E130" s="38"/>
      <c r="F130" s="38"/>
    </row>
    <row r="131" spans="1:9">
      <c r="B131" s="15" t="s">
        <v>574</v>
      </c>
      <c r="C131" s="15" t="s">
        <v>384</v>
      </c>
      <c r="D131" s="15" t="s">
        <v>159</v>
      </c>
      <c r="E131" s="15" t="s">
        <v>158</v>
      </c>
      <c r="F131" s="15" t="s">
        <v>394</v>
      </c>
      <c r="G131" s="15" t="s">
        <v>576</v>
      </c>
      <c r="H131" s="15" t="s">
        <v>577</v>
      </c>
    </row>
    <row r="132" spans="1:9">
      <c r="A132" s="4" t="s">
        <v>452</v>
      </c>
      <c r="B132" s="39">
        <f>'Input'!B532*'Input'!C532</f>
        <v>0</v>
      </c>
      <c r="C132" s="36">
        <v>1</v>
      </c>
      <c r="D132" s="36">
        <v>0</v>
      </c>
      <c r="E132" s="36">
        <v>0</v>
      </c>
      <c r="F132" s="36">
        <v>0</v>
      </c>
      <c r="G132" s="10"/>
      <c r="H132" s="36">
        <v>1</v>
      </c>
      <c r="I132" s="17"/>
    </row>
    <row r="133" spans="1:9">
      <c r="A133" s="4" t="s">
        <v>453</v>
      </c>
      <c r="B133" s="39">
        <f>'Input'!B533*'Input'!C533</f>
        <v>0</v>
      </c>
      <c r="C133" s="36">
        <v>1</v>
      </c>
      <c r="D133" s="36">
        <v>0</v>
      </c>
      <c r="E133" s="36">
        <v>0</v>
      </c>
      <c r="F133" s="36">
        <v>0</v>
      </c>
      <c r="G133" s="36">
        <v>1</v>
      </c>
      <c r="H133" s="36">
        <v>1</v>
      </c>
      <c r="I133" s="17"/>
    </row>
    <row r="134" spans="1:9">
      <c r="A134" s="4" t="s">
        <v>454</v>
      </c>
      <c r="B134" s="39">
        <f>'Input'!B534*'Input'!C534</f>
        <v>0</v>
      </c>
      <c r="C134" s="36">
        <v>1</v>
      </c>
      <c r="D134" s="36">
        <v>0</v>
      </c>
      <c r="E134" s="36">
        <v>0</v>
      </c>
      <c r="F134" s="36">
        <v>0</v>
      </c>
      <c r="G134" s="10"/>
      <c r="H134" s="36">
        <v>1</v>
      </c>
      <c r="I134" s="17"/>
    </row>
    <row r="135" spans="1:9">
      <c r="A135" s="4" t="s">
        <v>455</v>
      </c>
      <c r="B135" s="39">
        <f>'Input'!B535*'Input'!C535</f>
        <v>0</v>
      </c>
      <c r="C135" s="36">
        <v>1</v>
      </c>
      <c r="D135" s="36">
        <v>0</v>
      </c>
      <c r="E135" s="36">
        <v>0</v>
      </c>
      <c r="F135" s="36">
        <v>0</v>
      </c>
      <c r="G135" s="10"/>
      <c r="H135" s="36">
        <v>1</v>
      </c>
      <c r="I135" s="17"/>
    </row>
    <row r="136" spans="1:9">
      <c r="A136" s="4" t="s">
        <v>456</v>
      </c>
      <c r="B136" s="39">
        <f>'Input'!B536*'Input'!C536</f>
        <v>0</v>
      </c>
      <c r="C136" s="36">
        <v>1</v>
      </c>
      <c r="D136" s="36">
        <v>0</v>
      </c>
      <c r="E136" s="36">
        <v>0</v>
      </c>
      <c r="F136" s="36">
        <v>0</v>
      </c>
      <c r="G136" s="10"/>
      <c r="H136" s="36">
        <v>1</v>
      </c>
      <c r="I136" s="17"/>
    </row>
    <row r="137" spans="1:9">
      <c r="A137" s="4" t="s">
        <v>457</v>
      </c>
      <c r="B137" s="39">
        <f>'Input'!B537*'Input'!C537</f>
        <v>0</v>
      </c>
      <c r="C137" s="36">
        <v>1</v>
      </c>
      <c r="D137" s="36">
        <v>0</v>
      </c>
      <c r="E137" s="36">
        <v>0</v>
      </c>
      <c r="F137" s="36">
        <v>0</v>
      </c>
      <c r="G137" s="10"/>
      <c r="H137" s="36">
        <v>1</v>
      </c>
      <c r="I137" s="17"/>
    </row>
    <row r="138" spans="1:9">
      <c r="A138" s="4" t="s">
        <v>458</v>
      </c>
      <c r="B138" s="39">
        <f>'Input'!B538*'Input'!C538</f>
        <v>0</v>
      </c>
      <c r="C138" s="36">
        <v>1</v>
      </c>
      <c r="D138" s="36">
        <v>0</v>
      </c>
      <c r="E138" s="36">
        <v>0</v>
      </c>
      <c r="F138" s="36">
        <v>0</v>
      </c>
      <c r="G138" s="36">
        <v>1</v>
      </c>
      <c r="H138" s="36">
        <v>1</v>
      </c>
      <c r="I138" s="17"/>
    </row>
    <row r="139" spans="1:9">
      <c r="A139" s="4" t="s">
        <v>459</v>
      </c>
      <c r="B139" s="39">
        <f>'Input'!B539*'Input'!C539</f>
        <v>0</v>
      </c>
      <c r="C139" s="36">
        <v>1</v>
      </c>
      <c r="D139" s="36">
        <v>0</v>
      </c>
      <c r="E139" s="36">
        <v>0</v>
      </c>
      <c r="F139" s="36">
        <v>0</v>
      </c>
      <c r="G139" s="10"/>
      <c r="H139" s="36">
        <v>1</v>
      </c>
      <c r="I139" s="17"/>
    </row>
    <row r="140" spans="1:9">
      <c r="A140" s="4" t="s">
        <v>460</v>
      </c>
      <c r="B140" s="39">
        <f>'Input'!B540*'Input'!C540</f>
        <v>0</v>
      </c>
      <c r="C140" s="36">
        <v>1</v>
      </c>
      <c r="D140" s="36">
        <v>0</v>
      </c>
      <c r="E140" s="36">
        <v>0</v>
      </c>
      <c r="F140" s="36">
        <v>0</v>
      </c>
      <c r="G140" s="10"/>
      <c r="H140" s="36">
        <v>1</v>
      </c>
      <c r="I140" s="17"/>
    </row>
    <row r="141" spans="1:9">
      <c r="A141" s="4" t="s">
        <v>461</v>
      </c>
      <c r="B141" s="39">
        <f>'Input'!B541*'Input'!C541</f>
        <v>0</v>
      </c>
      <c r="C141" s="36">
        <v>1</v>
      </c>
      <c r="D141" s="36">
        <v>0</v>
      </c>
      <c r="E141" s="36">
        <v>0</v>
      </c>
      <c r="F141" s="36">
        <v>0</v>
      </c>
      <c r="G141" s="10"/>
      <c r="H141" s="36">
        <v>1</v>
      </c>
      <c r="I141" s="17"/>
    </row>
    <row r="142" spans="1:9">
      <c r="A142" s="4" t="s">
        <v>462</v>
      </c>
      <c r="B142" s="39">
        <f>'Input'!B542*'Input'!C542</f>
        <v>0</v>
      </c>
      <c r="C142" s="36">
        <v>1</v>
      </c>
      <c r="D142" s="36">
        <v>0</v>
      </c>
      <c r="E142" s="36">
        <v>0</v>
      </c>
      <c r="F142" s="36">
        <v>0</v>
      </c>
      <c r="G142" s="10"/>
      <c r="H142" s="36">
        <v>1</v>
      </c>
      <c r="I142" s="17"/>
    </row>
    <row r="143" spans="1:9">
      <c r="A143" s="4" t="s">
        <v>463</v>
      </c>
      <c r="B143" s="39">
        <f>'Input'!B543*'Input'!C543</f>
        <v>0</v>
      </c>
      <c r="C143" s="36">
        <v>1</v>
      </c>
      <c r="D143" s="36">
        <v>0</v>
      </c>
      <c r="E143" s="36">
        <v>0</v>
      </c>
      <c r="F143" s="36">
        <v>0</v>
      </c>
      <c r="G143" s="10"/>
      <c r="H143" s="36">
        <v>1</v>
      </c>
      <c r="I143" s="17"/>
    </row>
    <row r="144" spans="1:9">
      <c r="A144" s="4" t="s">
        <v>464</v>
      </c>
      <c r="B144" s="39">
        <f>'Input'!B544*'Input'!C544</f>
        <v>0</v>
      </c>
      <c r="C144" s="36">
        <v>1</v>
      </c>
      <c r="D144" s="36">
        <v>0</v>
      </c>
      <c r="E144" s="36">
        <v>0</v>
      </c>
      <c r="F144" s="36">
        <v>0</v>
      </c>
      <c r="G144" s="10"/>
      <c r="H144" s="36">
        <v>1</v>
      </c>
      <c r="I144" s="17"/>
    </row>
    <row r="145" spans="1:9">
      <c r="A145" s="4" t="s">
        <v>465</v>
      </c>
      <c r="B145" s="39">
        <f>'Input'!B545*'Input'!C545</f>
        <v>0</v>
      </c>
      <c r="C145" s="36">
        <v>0</v>
      </c>
      <c r="D145" s="36">
        <v>0</v>
      </c>
      <c r="E145" s="36">
        <v>1</v>
      </c>
      <c r="F145" s="36">
        <v>0</v>
      </c>
      <c r="G145" s="10"/>
      <c r="H145" s="10"/>
      <c r="I145" s="17"/>
    </row>
    <row r="146" spans="1:9">
      <c r="A146" s="4" t="s">
        <v>466</v>
      </c>
      <c r="B146" s="39">
        <f>'Input'!B546*'Input'!C546</f>
        <v>0</v>
      </c>
      <c r="C146" s="36">
        <v>0</v>
      </c>
      <c r="D146" s="36">
        <v>0</v>
      </c>
      <c r="E146" s="36">
        <v>1</v>
      </c>
      <c r="F146" s="36">
        <v>0</v>
      </c>
      <c r="G146" s="10"/>
      <c r="H146" s="10"/>
      <c r="I146" s="17"/>
    </row>
    <row r="147" spans="1:9">
      <c r="A147" s="4" t="s">
        <v>467</v>
      </c>
      <c r="B147" s="39">
        <f>'Input'!B547*'Input'!C547</f>
        <v>0</v>
      </c>
      <c r="C147" s="36">
        <v>0</v>
      </c>
      <c r="D147" s="36">
        <v>0</v>
      </c>
      <c r="E147" s="36">
        <v>1</v>
      </c>
      <c r="F147" s="36">
        <v>0</v>
      </c>
      <c r="G147" s="10"/>
      <c r="H147" s="10"/>
      <c r="I147" s="17"/>
    </row>
    <row r="148" spans="1:9">
      <c r="A148" s="4" t="s">
        <v>468</v>
      </c>
      <c r="B148" s="39">
        <f>'Input'!B548*'Input'!C548</f>
        <v>0</v>
      </c>
      <c r="C148" s="36">
        <v>0</v>
      </c>
      <c r="D148" s="36">
        <v>0</v>
      </c>
      <c r="E148" s="36">
        <v>1</v>
      </c>
      <c r="F148" s="36">
        <v>0</v>
      </c>
      <c r="G148" s="10"/>
      <c r="H148" s="10"/>
      <c r="I148" s="17"/>
    </row>
    <row r="149" spans="1:9">
      <c r="A149" s="4" t="s">
        <v>469</v>
      </c>
      <c r="B149" s="39">
        <f>'Input'!B549*'Input'!C549</f>
        <v>0</v>
      </c>
      <c r="C149" s="36">
        <v>0</v>
      </c>
      <c r="D149" s="36">
        <v>0</v>
      </c>
      <c r="E149" s="36">
        <v>1</v>
      </c>
      <c r="F149" s="36">
        <v>0</v>
      </c>
      <c r="G149" s="10"/>
      <c r="H149" s="10"/>
      <c r="I149" s="17"/>
    </row>
    <row r="150" spans="1:9">
      <c r="A150" s="4" t="s">
        <v>470</v>
      </c>
      <c r="B150" s="39">
        <f>'Input'!B550*'Input'!C550</f>
        <v>0</v>
      </c>
      <c r="C150" s="36">
        <v>0</v>
      </c>
      <c r="D150" s="36">
        <v>0</v>
      </c>
      <c r="E150" s="36">
        <v>1</v>
      </c>
      <c r="F150" s="36">
        <v>0</v>
      </c>
      <c r="G150" s="10"/>
      <c r="H150" s="10"/>
      <c r="I150" s="17"/>
    </row>
    <row r="151" spans="1:9">
      <c r="A151" s="4" t="s">
        <v>471</v>
      </c>
      <c r="B151" s="39">
        <f>'Input'!B551*'Input'!C551</f>
        <v>0</v>
      </c>
      <c r="C151" s="36">
        <v>0</v>
      </c>
      <c r="D151" s="36">
        <v>0</v>
      </c>
      <c r="E151" s="36">
        <v>1</v>
      </c>
      <c r="F151" s="36">
        <v>0</v>
      </c>
      <c r="G151" s="10"/>
      <c r="H151" s="10"/>
      <c r="I151" s="17"/>
    </row>
    <row r="152" spans="1:9">
      <c r="A152" s="4" t="s">
        <v>472</v>
      </c>
      <c r="B152" s="39">
        <f>'Input'!B552*'Input'!C552</f>
        <v>0</v>
      </c>
      <c r="C152" s="36">
        <v>0</v>
      </c>
      <c r="D152" s="36">
        <v>0</v>
      </c>
      <c r="E152" s="36">
        <v>1</v>
      </c>
      <c r="F152" s="36">
        <v>0</v>
      </c>
      <c r="G152" s="10"/>
      <c r="H152" s="10"/>
      <c r="I152" s="17"/>
    </row>
    <row r="153" spans="1:9">
      <c r="A153" s="4" t="s">
        <v>473</v>
      </c>
      <c r="B153" s="39">
        <f>'Input'!B553*'Input'!C553</f>
        <v>0</v>
      </c>
      <c r="C153" s="36">
        <v>0</v>
      </c>
      <c r="D153" s="36">
        <v>0</v>
      </c>
      <c r="E153" s="36">
        <v>1</v>
      </c>
      <c r="F153" s="36">
        <v>0</v>
      </c>
      <c r="G153" s="10"/>
      <c r="H153" s="10"/>
      <c r="I153" s="17"/>
    </row>
    <row r="154" spans="1:9">
      <c r="A154" s="4" t="s">
        <v>474</v>
      </c>
      <c r="B154" s="39">
        <f>'Input'!B554*'Input'!C554</f>
        <v>0</v>
      </c>
      <c r="C154" s="36">
        <v>0</v>
      </c>
      <c r="D154" s="36">
        <v>0</v>
      </c>
      <c r="E154" s="36">
        <v>1</v>
      </c>
      <c r="F154" s="36">
        <v>0</v>
      </c>
      <c r="G154" s="10"/>
      <c r="H154" s="10"/>
      <c r="I154" s="17"/>
    </row>
    <row r="155" spans="1:9">
      <c r="A155" s="4" t="s">
        <v>475</v>
      </c>
      <c r="B155" s="39">
        <f>'Input'!B555*'Input'!C555</f>
        <v>0</v>
      </c>
      <c r="C155" s="36">
        <v>0</v>
      </c>
      <c r="D155" s="36">
        <v>0</v>
      </c>
      <c r="E155" s="36">
        <v>1</v>
      </c>
      <c r="F155" s="36">
        <v>0</v>
      </c>
      <c r="G155" s="10"/>
      <c r="H155" s="10"/>
      <c r="I155" s="17"/>
    </row>
    <row r="156" spans="1:9">
      <c r="A156" s="4" t="s">
        <v>476</v>
      </c>
      <c r="B156" s="39">
        <f>'Input'!B556*'Input'!C556</f>
        <v>0</v>
      </c>
      <c r="C156" s="36">
        <v>0</v>
      </c>
      <c r="D156" s="36">
        <v>0</v>
      </c>
      <c r="E156" s="36">
        <v>1</v>
      </c>
      <c r="F156" s="36">
        <v>0</v>
      </c>
      <c r="G156" s="10"/>
      <c r="H156" s="10"/>
      <c r="I156" s="17"/>
    </row>
    <row r="157" spans="1:9">
      <c r="A157" s="4" t="s">
        <v>477</v>
      </c>
      <c r="B157" s="39">
        <f>'Input'!B557*'Input'!C557</f>
        <v>0</v>
      </c>
      <c r="C157" s="36">
        <v>0</v>
      </c>
      <c r="D157" s="36">
        <v>1</v>
      </c>
      <c r="E157" s="36">
        <v>0</v>
      </c>
      <c r="F157" s="36">
        <v>0</v>
      </c>
      <c r="G157" s="10"/>
      <c r="H157" s="10"/>
      <c r="I157" s="17"/>
    </row>
    <row r="158" spans="1:9">
      <c r="A158" s="4" t="s">
        <v>478</v>
      </c>
      <c r="B158" s="39">
        <f>'Input'!B558*'Input'!C558</f>
        <v>0</v>
      </c>
      <c r="C158" s="36">
        <v>0</v>
      </c>
      <c r="D158" s="36">
        <v>1</v>
      </c>
      <c r="E158" s="36">
        <v>0</v>
      </c>
      <c r="F158" s="36">
        <v>0</v>
      </c>
      <c r="G158" s="10"/>
      <c r="H158" s="10"/>
      <c r="I158" s="17"/>
    </row>
    <row r="159" spans="1:9">
      <c r="A159" s="4" t="s">
        <v>479</v>
      </c>
      <c r="B159" s="39">
        <f>'Input'!B559*'Input'!C559</f>
        <v>0</v>
      </c>
      <c r="C159" s="36">
        <v>0</v>
      </c>
      <c r="D159" s="36">
        <v>0</v>
      </c>
      <c r="E159" s="36">
        <v>1</v>
      </c>
      <c r="F159" s="36">
        <v>0</v>
      </c>
      <c r="G159" s="10"/>
      <c r="H159" s="10"/>
      <c r="I159" s="17"/>
    </row>
    <row r="160" spans="1:9">
      <c r="A160" s="4" t="s">
        <v>480</v>
      </c>
      <c r="B160" s="39">
        <f>'Input'!B560*'Input'!C560</f>
        <v>0</v>
      </c>
      <c r="C160" s="36">
        <v>0</v>
      </c>
      <c r="D160" s="36">
        <v>0</v>
      </c>
      <c r="E160" s="36">
        <v>1</v>
      </c>
      <c r="F160" s="36">
        <v>0</v>
      </c>
      <c r="G160" s="10"/>
      <c r="H160" s="10"/>
      <c r="I160" s="17"/>
    </row>
    <row r="161" spans="1:9">
      <c r="A161" s="4" t="s">
        <v>481</v>
      </c>
      <c r="B161" s="39">
        <f>'Input'!B561*'Input'!C561</f>
        <v>0</v>
      </c>
      <c r="C161" s="36">
        <v>0</v>
      </c>
      <c r="D161" s="36">
        <v>0</v>
      </c>
      <c r="E161" s="36">
        <v>1</v>
      </c>
      <c r="F161" s="36">
        <v>0</v>
      </c>
      <c r="G161" s="10"/>
      <c r="H161" s="10"/>
      <c r="I161" s="17"/>
    </row>
    <row r="162" spans="1:9">
      <c r="A162" s="4" t="s">
        <v>482</v>
      </c>
      <c r="B162" s="39">
        <f>'Input'!B562*'Input'!C562</f>
        <v>0</v>
      </c>
      <c r="C162" s="36">
        <v>0</v>
      </c>
      <c r="D162" s="36">
        <v>0</v>
      </c>
      <c r="E162" s="36">
        <v>1</v>
      </c>
      <c r="F162" s="36">
        <v>0</v>
      </c>
      <c r="G162" s="10"/>
      <c r="H162" s="10"/>
      <c r="I162" s="17"/>
    </row>
    <row r="163" spans="1:9">
      <c r="A163" s="4" t="s">
        <v>483</v>
      </c>
      <c r="B163" s="39">
        <f>'Input'!B563*'Input'!C563</f>
        <v>0</v>
      </c>
      <c r="C163" s="36">
        <v>0</v>
      </c>
      <c r="D163" s="36">
        <v>0</v>
      </c>
      <c r="E163" s="36">
        <v>1</v>
      </c>
      <c r="F163" s="36">
        <v>0</v>
      </c>
      <c r="G163" s="10"/>
      <c r="H163" s="10"/>
      <c r="I163" s="17"/>
    </row>
    <row r="164" spans="1:9">
      <c r="A164" s="4" t="s">
        <v>484</v>
      </c>
      <c r="B164" s="39">
        <f>'Input'!B564*'Input'!C564</f>
        <v>0</v>
      </c>
      <c r="C164" s="36">
        <v>0</v>
      </c>
      <c r="D164" s="36">
        <v>1</v>
      </c>
      <c r="E164" s="36">
        <v>0</v>
      </c>
      <c r="F164" s="36">
        <v>0</v>
      </c>
      <c r="G164" s="10"/>
      <c r="H164" s="10"/>
      <c r="I164" s="17"/>
    </row>
    <row r="165" spans="1:9">
      <c r="A165" s="4" t="s">
        <v>485</v>
      </c>
      <c r="B165" s="39">
        <f>'Input'!B565*'Input'!C565</f>
        <v>0</v>
      </c>
      <c r="C165" s="36">
        <v>0</v>
      </c>
      <c r="D165" s="36">
        <v>1</v>
      </c>
      <c r="E165" s="36">
        <v>0</v>
      </c>
      <c r="F165" s="36">
        <v>0</v>
      </c>
      <c r="G165" s="10"/>
      <c r="H165" s="10"/>
      <c r="I165" s="17"/>
    </row>
    <row r="166" spans="1:9">
      <c r="A166" s="4" t="s">
        <v>486</v>
      </c>
      <c r="B166" s="39">
        <f>'Input'!B566*'Input'!C566</f>
        <v>0</v>
      </c>
      <c r="C166" s="36">
        <v>0</v>
      </c>
      <c r="D166" s="36">
        <v>0</v>
      </c>
      <c r="E166" s="36">
        <v>1</v>
      </c>
      <c r="F166" s="36">
        <v>0</v>
      </c>
      <c r="G166" s="10"/>
      <c r="H166" s="10"/>
      <c r="I166" s="17"/>
    </row>
    <row r="167" spans="1:9">
      <c r="A167" s="4" t="s">
        <v>487</v>
      </c>
      <c r="B167" s="39">
        <f>'Input'!B567*'Input'!C567</f>
        <v>0</v>
      </c>
      <c r="C167" s="36">
        <v>0</v>
      </c>
      <c r="D167" s="36">
        <v>0</v>
      </c>
      <c r="E167" s="36">
        <v>1</v>
      </c>
      <c r="F167" s="36">
        <v>0</v>
      </c>
      <c r="G167" s="10"/>
      <c r="H167" s="10"/>
      <c r="I167" s="17"/>
    </row>
    <row r="168" spans="1:9">
      <c r="A168" s="4" t="s">
        <v>488</v>
      </c>
      <c r="B168" s="39">
        <f>'Input'!B568*'Input'!C568</f>
        <v>0</v>
      </c>
      <c r="C168" s="36">
        <v>0</v>
      </c>
      <c r="D168" s="36">
        <v>1</v>
      </c>
      <c r="E168" s="36">
        <v>0</v>
      </c>
      <c r="F168" s="36">
        <v>0</v>
      </c>
      <c r="G168" s="10"/>
      <c r="H168" s="10"/>
      <c r="I168" s="17"/>
    </row>
    <row r="169" spans="1:9">
      <c r="A169" s="4" t="s">
        <v>489</v>
      </c>
      <c r="B169" s="39">
        <f>'Input'!B569*'Input'!C569</f>
        <v>0</v>
      </c>
      <c r="C169" s="36">
        <v>0</v>
      </c>
      <c r="D169" s="36">
        <v>1</v>
      </c>
      <c r="E169" s="36">
        <v>0</v>
      </c>
      <c r="F169" s="36">
        <v>0</v>
      </c>
      <c r="G169" s="10"/>
      <c r="H169" s="10"/>
      <c r="I169" s="17"/>
    </row>
    <row r="170" spans="1:9">
      <c r="A170" s="4" t="s">
        <v>490</v>
      </c>
      <c r="B170" s="39">
        <f>'Input'!B570*'Input'!C570</f>
        <v>0</v>
      </c>
      <c r="C170" s="36">
        <v>0</v>
      </c>
      <c r="D170" s="36">
        <v>1</v>
      </c>
      <c r="E170" s="36">
        <v>0</v>
      </c>
      <c r="F170" s="36">
        <v>0</v>
      </c>
      <c r="G170" s="10"/>
      <c r="H170" s="10"/>
      <c r="I170" s="17"/>
    </row>
    <row r="171" spans="1:9">
      <c r="A171" s="4" t="s">
        <v>491</v>
      </c>
      <c r="B171" s="39">
        <f>'Input'!B571*'Input'!C571</f>
        <v>0</v>
      </c>
      <c r="C171" s="36">
        <v>0</v>
      </c>
      <c r="D171" s="36">
        <v>1</v>
      </c>
      <c r="E171" s="36">
        <v>0</v>
      </c>
      <c r="F171" s="36">
        <v>0</v>
      </c>
      <c r="G171" s="10"/>
      <c r="H171" s="10"/>
      <c r="I171" s="17"/>
    </row>
    <row r="172" spans="1:9">
      <c r="A172" s="4" t="s">
        <v>492</v>
      </c>
      <c r="B172" s="39">
        <f>'Input'!B572*'Input'!C572</f>
        <v>0</v>
      </c>
      <c r="C172" s="36">
        <v>0</v>
      </c>
      <c r="D172" s="36">
        <v>0</v>
      </c>
      <c r="E172" s="36">
        <v>0</v>
      </c>
      <c r="F172" s="36">
        <v>1</v>
      </c>
      <c r="G172" s="10"/>
      <c r="H172" s="10"/>
      <c r="I172" s="17"/>
    </row>
    <row r="173" spans="1:9">
      <c r="A173" s="4" t="s">
        <v>493</v>
      </c>
      <c r="B173" s="39">
        <f>'Input'!B573*'Input'!C573</f>
        <v>0</v>
      </c>
      <c r="C173" s="36">
        <v>0</v>
      </c>
      <c r="D173" s="36">
        <v>0</v>
      </c>
      <c r="E173" s="36">
        <v>0</v>
      </c>
      <c r="F173" s="36">
        <v>1</v>
      </c>
      <c r="G173" s="10"/>
      <c r="H173" s="10"/>
      <c r="I173" s="17"/>
    </row>
    <row r="174" spans="1:9">
      <c r="A174" s="4" t="s">
        <v>494</v>
      </c>
      <c r="B174" s="39">
        <f>'Input'!B574*'Input'!C574</f>
        <v>0</v>
      </c>
      <c r="C174" s="36">
        <v>0</v>
      </c>
      <c r="D174" s="36">
        <v>0</v>
      </c>
      <c r="E174" s="36">
        <v>0</v>
      </c>
      <c r="F174" s="36">
        <v>1</v>
      </c>
      <c r="G174" s="10"/>
      <c r="H174" s="10"/>
      <c r="I174" s="17"/>
    </row>
    <row r="175" spans="1:9">
      <c r="A175" s="4" t="s">
        <v>495</v>
      </c>
      <c r="B175" s="39">
        <f>'Input'!B575*'Input'!C575</f>
        <v>0</v>
      </c>
      <c r="C175" s="36">
        <v>0</v>
      </c>
      <c r="D175" s="36">
        <v>0</v>
      </c>
      <c r="E175" s="36">
        <v>0</v>
      </c>
      <c r="F175" s="36">
        <v>1</v>
      </c>
      <c r="G175" s="10"/>
      <c r="H175" s="10"/>
      <c r="I175" s="17"/>
    </row>
    <row r="176" spans="1:9">
      <c r="A176" s="4" t="s">
        <v>496</v>
      </c>
      <c r="B176" s="39">
        <f>'Input'!B576*'Input'!C576</f>
        <v>0</v>
      </c>
      <c r="C176" s="36">
        <v>0</v>
      </c>
      <c r="D176" s="36">
        <v>0</v>
      </c>
      <c r="E176" s="36">
        <v>0</v>
      </c>
      <c r="F176" s="36">
        <v>1</v>
      </c>
      <c r="G176" s="10"/>
      <c r="H176" s="10"/>
      <c r="I176" s="17"/>
    </row>
    <row r="177" spans="1:9">
      <c r="A177" s="4" t="s">
        <v>497</v>
      </c>
      <c r="B177" s="39">
        <f>'Input'!B577*'Input'!C577</f>
        <v>0</v>
      </c>
      <c r="C177" s="36">
        <v>0</v>
      </c>
      <c r="D177" s="36">
        <v>0</v>
      </c>
      <c r="E177" s="36">
        <v>0</v>
      </c>
      <c r="F177" s="36">
        <v>1</v>
      </c>
      <c r="G177" s="10"/>
      <c r="H177" s="10"/>
      <c r="I177" s="17"/>
    </row>
    <row r="178" spans="1:9">
      <c r="A178" s="4" t="s">
        <v>498</v>
      </c>
      <c r="B178" s="39">
        <f>'Input'!B578*'Input'!C578</f>
        <v>0</v>
      </c>
      <c r="C178" s="36">
        <v>0</v>
      </c>
      <c r="D178" s="36">
        <v>0</v>
      </c>
      <c r="E178" s="36">
        <v>0</v>
      </c>
      <c r="F178" s="36">
        <v>1</v>
      </c>
      <c r="G178" s="10"/>
      <c r="H178" s="10"/>
      <c r="I178" s="17"/>
    </row>
    <row r="179" spans="1:9">
      <c r="A179" s="4" t="s">
        <v>499</v>
      </c>
      <c r="B179" s="39">
        <f>'Input'!B579*'Input'!C579</f>
        <v>0</v>
      </c>
      <c r="C179" s="36">
        <v>0</v>
      </c>
      <c r="D179" s="36">
        <v>0</v>
      </c>
      <c r="E179" s="36">
        <v>0</v>
      </c>
      <c r="F179" s="36">
        <v>1</v>
      </c>
      <c r="G179" s="10"/>
      <c r="H179" s="10"/>
      <c r="I179" s="17"/>
    </row>
    <row r="180" spans="1:9">
      <c r="A180" s="4" t="s">
        <v>500</v>
      </c>
      <c r="B180" s="39">
        <f>'Input'!B580*'Input'!C580</f>
        <v>0</v>
      </c>
      <c r="C180" s="36">
        <v>0</v>
      </c>
      <c r="D180" s="36">
        <v>0</v>
      </c>
      <c r="E180" s="36">
        <v>0</v>
      </c>
      <c r="F180" s="36">
        <v>1</v>
      </c>
      <c r="G180" s="10"/>
      <c r="H180" s="10"/>
      <c r="I180" s="17"/>
    </row>
    <row r="181" spans="1:9">
      <c r="A181" s="4" t="s">
        <v>501</v>
      </c>
      <c r="B181" s="39">
        <f>'Input'!B581*'Input'!C581</f>
        <v>0</v>
      </c>
      <c r="C181" s="36">
        <v>0</v>
      </c>
      <c r="D181" s="36">
        <v>0</v>
      </c>
      <c r="E181" s="36">
        <v>0</v>
      </c>
      <c r="F181" s="36">
        <v>1</v>
      </c>
      <c r="G181" s="10"/>
      <c r="H181" s="10"/>
      <c r="I181" s="17"/>
    </row>
    <row r="182" spans="1:9">
      <c r="A182" s="4" t="s">
        <v>502</v>
      </c>
      <c r="B182" s="39">
        <f>'Input'!B582*'Input'!C582</f>
        <v>0</v>
      </c>
      <c r="C182" s="36">
        <v>0</v>
      </c>
      <c r="D182" s="36">
        <v>0</v>
      </c>
      <c r="E182" s="36">
        <v>0</v>
      </c>
      <c r="F182" s="36">
        <v>1</v>
      </c>
      <c r="G182" s="10"/>
      <c r="H182" s="10"/>
      <c r="I182" s="17"/>
    </row>
    <row r="183" spans="1:9">
      <c r="A183" s="4" t="s">
        <v>503</v>
      </c>
      <c r="B183" s="39">
        <f>'Input'!B583*'Input'!C583</f>
        <v>0</v>
      </c>
      <c r="C183" s="36">
        <v>0</v>
      </c>
      <c r="D183" s="36">
        <v>0</v>
      </c>
      <c r="E183" s="36">
        <v>0</v>
      </c>
      <c r="F183" s="36">
        <v>1</v>
      </c>
      <c r="G183" s="10"/>
      <c r="H183" s="10"/>
      <c r="I183" s="17"/>
    </row>
    <row r="184" spans="1:9">
      <c r="A184" s="4" t="s">
        <v>504</v>
      </c>
      <c r="B184" s="39">
        <f>'Input'!B584*'Input'!C584</f>
        <v>0</v>
      </c>
      <c r="C184" s="36">
        <v>0</v>
      </c>
      <c r="D184" s="36">
        <v>0</v>
      </c>
      <c r="E184" s="36">
        <v>0</v>
      </c>
      <c r="F184" s="36">
        <v>1</v>
      </c>
      <c r="G184" s="10"/>
      <c r="H184" s="10"/>
      <c r="I184" s="17"/>
    </row>
    <row r="185" spans="1:9">
      <c r="A185" s="4" t="s">
        <v>505</v>
      </c>
      <c r="B185" s="39">
        <f>'Input'!B585*'Input'!C585</f>
        <v>0</v>
      </c>
      <c r="C185" s="36">
        <v>0</v>
      </c>
      <c r="D185" s="36">
        <v>0</v>
      </c>
      <c r="E185" s="36">
        <v>0</v>
      </c>
      <c r="F185" s="36">
        <v>1</v>
      </c>
      <c r="G185" s="10"/>
      <c r="H185" s="10"/>
      <c r="I185" s="17"/>
    </row>
    <row r="186" spans="1:9">
      <c r="A186" s="4" t="s">
        <v>506</v>
      </c>
      <c r="B186" s="39">
        <f>'Input'!B586*'Input'!C586</f>
        <v>0</v>
      </c>
      <c r="C186" s="36">
        <v>0</v>
      </c>
      <c r="D186" s="36">
        <v>0</v>
      </c>
      <c r="E186" s="36">
        <v>0</v>
      </c>
      <c r="F186" s="36">
        <v>1</v>
      </c>
      <c r="G186" s="10"/>
      <c r="H186" s="10"/>
      <c r="I186" s="17"/>
    </row>
    <row r="187" spans="1:9">
      <c r="A187" s="4" t="s">
        <v>507</v>
      </c>
      <c r="B187" s="39">
        <f>'Input'!B587*'Input'!C587</f>
        <v>0</v>
      </c>
      <c r="C187" s="36">
        <v>0</v>
      </c>
      <c r="D187" s="36">
        <v>0</v>
      </c>
      <c r="E187" s="36">
        <v>0</v>
      </c>
      <c r="F187" s="36">
        <v>1</v>
      </c>
      <c r="G187" s="10"/>
      <c r="H187" s="10"/>
      <c r="I187" s="17"/>
    </row>
    <row r="188" spans="1:9">
      <c r="A188" s="4" t="s">
        <v>508</v>
      </c>
      <c r="B188" s="39">
        <f>'Input'!B588*'Input'!C588</f>
        <v>0</v>
      </c>
      <c r="C188" s="36">
        <v>0</v>
      </c>
      <c r="D188" s="36">
        <v>0</v>
      </c>
      <c r="E188" s="36">
        <v>0</v>
      </c>
      <c r="F188" s="36">
        <v>1</v>
      </c>
      <c r="G188" s="10"/>
      <c r="H188" s="10"/>
      <c r="I188" s="17"/>
    </row>
    <row r="189" spans="1:9">
      <c r="A189" s="4" t="s">
        <v>509</v>
      </c>
      <c r="B189" s="39">
        <f>'Input'!B589*'Input'!C589</f>
        <v>0</v>
      </c>
      <c r="C189" s="36">
        <v>0</v>
      </c>
      <c r="D189" s="36">
        <v>0</v>
      </c>
      <c r="E189" s="36">
        <v>0</v>
      </c>
      <c r="F189" s="36">
        <v>1</v>
      </c>
      <c r="G189" s="10"/>
      <c r="H189" s="10"/>
      <c r="I189" s="17"/>
    </row>
    <row r="190" spans="1:9">
      <c r="A190" s="4" t="s">
        <v>510</v>
      </c>
      <c r="B190" s="39">
        <f>'Input'!B590*'Input'!C590</f>
        <v>0</v>
      </c>
      <c r="C190" s="36">
        <v>0</v>
      </c>
      <c r="D190" s="36">
        <v>0</v>
      </c>
      <c r="E190" s="36">
        <v>0</v>
      </c>
      <c r="F190" s="36">
        <v>1</v>
      </c>
      <c r="G190" s="10"/>
      <c r="H190" s="10"/>
      <c r="I190" s="17"/>
    </row>
    <row r="191" spans="1:9">
      <c r="A191" s="4" t="s">
        <v>511</v>
      </c>
      <c r="B191" s="39">
        <f>'Input'!B591*'Input'!C591</f>
        <v>0</v>
      </c>
      <c r="C191" s="36">
        <v>0</v>
      </c>
      <c r="D191" s="36">
        <v>0</v>
      </c>
      <c r="E191" s="36">
        <v>0</v>
      </c>
      <c r="F191" s="36">
        <v>1</v>
      </c>
      <c r="G191" s="10"/>
      <c r="H191" s="10"/>
      <c r="I191" s="17"/>
    </row>
    <row r="192" spans="1:9">
      <c r="A192" s="4" t="s">
        <v>512</v>
      </c>
      <c r="B192" s="39">
        <f>'Input'!B592*'Input'!C592</f>
        <v>0</v>
      </c>
      <c r="C192" s="36">
        <v>0</v>
      </c>
      <c r="D192" s="36">
        <v>0</v>
      </c>
      <c r="E192" s="36">
        <v>0</v>
      </c>
      <c r="F192" s="36">
        <v>1</v>
      </c>
      <c r="G192" s="10"/>
      <c r="H192" s="10"/>
      <c r="I192" s="17"/>
    </row>
    <row r="193" spans="1:9">
      <c r="A193" s="4" t="s">
        <v>513</v>
      </c>
      <c r="B193" s="39">
        <f>'Input'!B593*'Input'!C593</f>
        <v>0</v>
      </c>
      <c r="C193" s="36">
        <v>0</v>
      </c>
      <c r="D193" s="36">
        <v>0</v>
      </c>
      <c r="E193" s="36">
        <v>0</v>
      </c>
      <c r="F193" s="36">
        <v>1</v>
      </c>
      <c r="G193" s="10"/>
      <c r="H193" s="10"/>
      <c r="I193" s="17"/>
    </row>
    <row r="194" spans="1:9">
      <c r="A194" s="4" t="s">
        <v>514</v>
      </c>
      <c r="B194" s="39">
        <f>'Input'!B594*'Input'!C594</f>
        <v>0</v>
      </c>
      <c r="C194" s="36">
        <v>0</v>
      </c>
      <c r="D194" s="36">
        <v>0</v>
      </c>
      <c r="E194" s="36">
        <v>0</v>
      </c>
      <c r="F194" s="36">
        <v>1</v>
      </c>
      <c r="G194" s="10"/>
      <c r="H194" s="10"/>
      <c r="I194" s="17"/>
    </row>
    <row r="195" spans="1:9">
      <c r="A195" s="4" t="s">
        <v>515</v>
      </c>
      <c r="B195" s="39">
        <f>'Input'!B595*'Input'!C595</f>
        <v>0</v>
      </c>
      <c r="C195" s="36">
        <v>0</v>
      </c>
      <c r="D195" s="36">
        <v>0</v>
      </c>
      <c r="E195" s="36">
        <v>0</v>
      </c>
      <c r="F195" s="36">
        <v>1</v>
      </c>
      <c r="G195" s="10"/>
      <c r="H195" s="10"/>
      <c r="I195" s="17"/>
    </row>
    <row r="196" spans="1:9">
      <c r="A196" s="4" t="s">
        <v>516</v>
      </c>
      <c r="B196" s="39">
        <f>'Input'!B596*'Input'!C596</f>
        <v>0</v>
      </c>
      <c r="C196" s="36">
        <v>0</v>
      </c>
      <c r="D196" s="36">
        <v>0</v>
      </c>
      <c r="E196" s="36">
        <v>0</v>
      </c>
      <c r="F196" s="36">
        <v>1</v>
      </c>
      <c r="G196" s="10"/>
      <c r="H196" s="10"/>
      <c r="I196" s="17"/>
    </row>
    <row r="197" spans="1:9">
      <c r="A197" s="4" t="s">
        <v>517</v>
      </c>
      <c r="B197" s="39">
        <f>'Input'!B597*'Input'!C597</f>
        <v>0</v>
      </c>
      <c r="C197" s="36">
        <v>0</v>
      </c>
      <c r="D197" s="36">
        <v>0</v>
      </c>
      <c r="E197" s="36">
        <v>0</v>
      </c>
      <c r="F197" s="36">
        <v>1</v>
      </c>
      <c r="G197" s="10"/>
      <c r="H197" s="10"/>
      <c r="I197" s="17"/>
    </row>
    <row r="198" spans="1:9">
      <c r="A198" s="4" t="s">
        <v>518</v>
      </c>
      <c r="B198" s="39">
        <f>'Input'!B598*'Input'!C598</f>
        <v>0</v>
      </c>
      <c r="C198" s="36">
        <v>0</v>
      </c>
      <c r="D198" s="36">
        <v>0</v>
      </c>
      <c r="E198" s="36">
        <v>0</v>
      </c>
      <c r="F198" s="36">
        <v>1</v>
      </c>
      <c r="G198" s="10"/>
      <c r="H198" s="10"/>
      <c r="I198" s="17"/>
    </row>
    <row r="199" spans="1:9">
      <c r="A199" s="4" t="s">
        <v>519</v>
      </c>
      <c r="B199" s="39">
        <f>'Input'!B599*'Input'!C599</f>
        <v>0</v>
      </c>
      <c r="C199" s="36">
        <v>0</v>
      </c>
      <c r="D199" s="36">
        <v>0</v>
      </c>
      <c r="E199" s="36">
        <v>0</v>
      </c>
      <c r="F199" s="36">
        <v>1</v>
      </c>
      <c r="G199" s="10"/>
      <c r="H199" s="10"/>
      <c r="I199" s="17"/>
    </row>
    <row r="200" spans="1:9">
      <c r="A200" s="4" t="s">
        <v>520</v>
      </c>
      <c r="B200" s="39">
        <f>'Input'!B600*'Input'!C600</f>
        <v>0</v>
      </c>
      <c r="C200" s="36">
        <v>0</v>
      </c>
      <c r="D200" s="36">
        <v>0</v>
      </c>
      <c r="E200" s="36">
        <v>0</v>
      </c>
      <c r="F200" s="36">
        <v>1</v>
      </c>
      <c r="G200" s="10"/>
      <c r="H200" s="10"/>
      <c r="I200" s="17"/>
    </row>
    <row r="201" spans="1:9">
      <c r="A201" s="4" t="s">
        <v>521</v>
      </c>
      <c r="B201" s="39">
        <f>'Input'!B601*'Input'!C601</f>
        <v>0</v>
      </c>
      <c r="C201" s="36">
        <v>0</v>
      </c>
      <c r="D201" s="36">
        <v>0</v>
      </c>
      <c r="E201" s="36">
        <v>0</v>
      </c>
      <c r="F201" s="36">
        <v>1</v>
      </c>
      <c r="G201" s="10"/>
      <c r="H201" s="10"/>
      <c r="I201" s="17"/>
    </row>
    <row r="202" spans="1:9">
      <c r="A202" s="4" t="s">
        <v>522</v>
      </c>
      <c r="B202" s="39">
        <f>'Input'!B602*'Input'!C602</f>
        <v>0</v>
      </c>
      <c r="C202" s="36">
        <v>0</v>
      </c>
      <c r="D202" s="36">
        <v>0</v>
      </c>
      <c r="E202" s="36">
        <v>0</v>
      </c>
      <c r="F202" s="36">
        <v>1</v>
      </c>
      <c r="G202" s="10"/>
      <c r="H202" s="10"/>
      <c r="I202" s="17"/>
    </row>
    <row r="203" spans="1:9">
      <c r="A203" s="4" t="s">
        <v>523</v>
      </c>
      <c r="B203" s="39">
        <f>'Input'!B603*'Input'!C603</f>
        <v>0</v>
      </c>
      <c r="C203" s="36">
        <v>0</v>
      </c>
      <c r="D203" s="36">
        <v>0</v>
      </c>
      <c r="E203" s="36">
        <v>0</v>
      </c>
      <c r="F203" s="36">
        <v>1</v>
      </c>
      <c r="G203" s="10"/>
      <c r="H203" s="10"/>
      <c r="I203" s="17"/>
    </row>
    <row r="204" spans="1:9">
      <c r="A204" s="4" t="s">
        <v>524</v>
      </c>
      <c r="B204" s="39">
        <f>'Input'!B604*'Input'!C604</f>
        <v>0</v>
      </c>
      <c r="C204" s="36">
        <v>0</v>
      </c>
      <c r="D204" s="36">
        <v>0</v>
      </c>
      <c r="E204" s="36">
        <v>0</v>
      </c>
      <c r="F204" s="36">
        <v>1</v>
      </c>
      <c r="G204" s="10"/>
      <c r="H204" s="10"/>
      <c r="I204" s="17"/>
    </row>
    <row r="205" spans="1:9">
      <c r="A205" s="4" t="s">
        <v>525</v>
      </c>
      <c r="B205" s="39">
        <f>'Input'!B605*'Input'!C605</f>
        <v>0</v>
      </c>
      <c r="C205" s="36">
        <v>0</v>
      </c>
      <c r="D205" s="36">
        <v>0</v>
      </c>
      <c r="E205" s="36">
        <v>0</v>
      </c>
      <c r="F205" s="36">
        <v>1</v>
      </c>
      <c r="G205" s="10"/>
      <c r="H205" s="10"/>
      <c r="I205" s="17"/>
    </row>
    <row r="206" spans="1:9">
      <c r="A206" s="4" t="s">
        <v>526</v>
      </c>
      <c r="B206" s="39">
        <f>'Input'!B606*'Input'!C606</f>
        <v>0</v>
      </c>
      <c r="C206" s="36">
        <v>0</v>
      </c>
      <c r="D206" s="36">
        <v>0</v>
      </c>
      <c r="E206" s="36">
        <v>0</v>
      </c>
      <c r="F206" s="36">
        <v>1</v>
      </c>
      <c r="G206" s="10"/>
      <c r="H206" s="10"/>
      <c r="I206" s="17"/>
    </row>
    <row r="207" spans="1:9">
      <c r="A207" s="4" t="s">
        <v>527</v>
      </c>
      <c r="B207" s="39">
        <f>'Input'!B607*'Input'!C607</f>
        <v>0</v>
      </c>
      <c r="C207" s="36">
        <v>0</v>
      </c>
      <c r="D207" s="36">
        <v>0</v>
      </c>
      <c r="E207" s="36">
        <v>0</v>
      </c>
      <c r="F207" s="36">
        <v>1</v>
      </c>
      <c r="G207" s="10"/>
      <c r="H207" s="10"/>
      <c r="I207" s="17"/>
    </row>
    <row r="208" spans="1:9">
      <c r="A208" s="4" t="s">
        <v>528</v>
      </c>
      <c r="B208" s="39">
        <f>'Input'!B608*'Input'!C608</f>
        <v>0</v>
      </c>
      <c r="C208" s="36">
        <v>0</v>
      </c>
      <c r="D208" s="36">
        <v>0</v>
      </c>
      <c r="E208" s="36">
        <v>0</v>
      </c>
      <c r="F208" s="36">
        <v>1</v>
      </c>
      <c r="G208" s="10"/>
      <c r="H208" s="10"/>
      <c r="I208" s="17"/>
    </row>
    <row r="209" spans="1:9">
      <c r="A209" s="4" t="s">
        <v>529</v>
      </c>
      <c r="B209" s="39">
        <f>'Input'!B609*'Input'!C609</f>
        <v>0</v>
      </c>
      <c r="C209" s="36">
        <v>0</v>
      </c>
      <c r="D209" s="36">
        <v>0</v>
      </c>
      <c r="E209" s="36">
        <v>0</v>
      </c>
      <c r="F209" s="36">
        <v>1</v>
      </c>
      <c r="G209" s="10"/>
      <c r="H209" s="10"/>
      <c r="I209" s="17"/>
    </row>
    <row r="210" spans="1:9">
      <c r="A210" s="4" t="s">
        <v>530</v>
      </c>
      <c r="B210" s="39">
        <f>'Input'!B610*'Input'!C610</f>
        <v>0</v>
      </c>
      <c r="C210" s="36">
        <v>0</v>
      </c>
      <c r="D210" s="36">
        <v>0</v>
      </c>
      <c r="E210" s="36">
        <v>0</v>
      </c>
      <c r="F210" s="36">
        <v>1</v>
      </c>
      <c r="G210" s="10"/>
      <c r="H210" s="10"/>
      <c r="I210" s="17"/>
    </row>
    <row r="211" spans="1:9">
      <c r="A211" s="4" t="s">
        <v>531</v>
      </c>
      <c r="B211" s="39">
        <f>'Input'!B611*'Input'!C611</f>
        <v>0</v>
      </c>
      <c r="C211" s="36">
        <v>0</v>
      </c>
      <c r="D211" s="36">
        <v>0</v>
      </c>
      <c r="E211" s="36">
        <v>0</v>
      </c>
      <c r="F211" s="36">
        <v>1</v>
      </c>
      <c r="G211" s="10"/>
      <c r="H211" s="10"/>
      <c r="I211" s="17"/>
    </row>
    <row r="212" spans="1:9">
      <c r="A212" s="4" t="s">
        <v>532</v>
      </c>
      <c r="B212" s="39">
        <f>'Input'!B612*'Input'!C612</f>
        <v>0</v>
      </c>
      <c r="C212" s="36">
        <v>0</v>
      </c>
      <c r="D212" s="36">
        <v>0</v>
      </c>
      <c r="E212" s="36">
        <v>0</v>
      </c>
      <c r="F212" s="36">
        <v>1</v>
      </c>
      <c r="G212" s="10"/>
      <c r="H212" s="10"/>
      <c r="I212" s="17"/>
    </row>
    <row r="213" spans="1:9">
      <c r="A213" s="4" t="s">
        <v>533</v>
      </c>
      <c r="B213" s="39">
        <f>'Input'!B613*'Input'!C613</f>
        <v>0</v>
      </c>
      <c r="C213" s="36">
        <v>0</v>
      </c>
      <c r="D213" s="36">
        <v>0</v>
      </c>
      <c r="E213" s="36">
        <v>0</v>
      </c>
      <c r="F213" s="36">
        <v>1</v>
      </c>
      <c r="G213" s="10"/>
      <c r="H213" s="10"/>
      <c r="I213" s="17"/>
    </row>
    <row r="214" spans="1:9">
      <c r="A214" s="4" t="s">
        <v>534</v>
      </c>
      <c r="B214" s="39">
        <f>'Input'!B614*'Input'!C614</f>
        <v>0</v>
      </c>
      <c r="C214" s="36">
        <v>0</v>
      </c>
      <c r="D214" s="36">
        <v>0</v>
      </c>
      <c r="E214" s="36">
        <v>0</v>
      </c>
      <c r="F214" s="36">
        <v>1</v>
      </c>
      <c r="G214" s="10"/>
      <c r="H214" s="10"/>
      <c r="I214" s="17"/>
    </row>
    <row r="215" spans="1:9">
      <c r="A215" s="4" t="s">
        <v>535</v>
      </c>
      <c r="B215" s="39">
        <f>'Input'!B615*'Input'!C615</f>
        <v>0</v>
      </c>
      <c r="C215" s="36">
        <v>0</v>
      </c>
      <c r="D215" s="36">
        <v>0</v>
      </c>
      <c r="E215" s="36">
        <v>1</v>
      </c>
      <c r="F215" s="36">
        <v>0</v>
      </c>
      <c r="G215" s="10"/>
      <c r="H215" s="10"/>
      <c r="I215" s="17"/>
    </row>
    <row r="216" spans="1:9">
      <c r="A216" s="4" t="s">
        <v>536</v>
      </c>
      <c r="B216" s="39">
        <f>'Input'!B616*'Input'!C616</f>
        <v>0</v>
      </c>
      <c r="C216" s="36">
        <v>0</v>
      </c>
      <c r="D216" s="36">
        <v>0</v>
      </c>
      <c r="E216" s="36">
        <v>1</v>
      </c>
      <c r="F216" s="36">
        <v>0</v>
      </c>
      <c r="G216" s="10"/>
      <c r="H216" s="10"/>
      <c r="I216" s="17"/>
    </row>
    <row r="218" spans="1:9" ht="21" customHeight="1">
      <c r="A218" s="1" t="s">
        <v>578</v>
      </c>
    </row>
    <row r="219" spans="1:9">
      <c r="A219" s="3" t="s">
        <v>546</v>
      </c>
    </row>
    <row r="220" spans="1:9">
      <c r="A220" s="31" t="s">
        <v>579</v>
      </c>
    </row>
    <row r="221" spans="1:9">
      <c r="A221" s="31" t="s">
        <v>580</v>
      </c>
    </row>
    <row r="222" spans="1:9">
      <c r="A222" s="3" t="s">
        <v>581</v>
      </c>
    </row>
    <row r="224" spans="1:9">
      <c r="B224" s="15" t="s">
        <v>384</v>
      </c>
      <c r="C224" s="15" t="s">
        <v>159</v>
      </c>
      <c r="D224" s="15" t="s">
        <v>158</v>
      </c>
      <c r="E224" s="15" t="s">
        <v>394</v>
      </c>
    </row>
    <row r="225" spans="1:13">
      <c r="A225" s="4" t="s">
        <v>582</v>
      </c>
      <c r="B225" s="39">
        <f>SUMPRODUCT(C$132:C$216,$B$132:$B$216)</f>
        <v>0</v>
      </c>
      <c r="C225" s="39">
        <f>SUMPRODUCT(D$132:D$216,$B$132:$B$216)</f>
        <v>0</v>
      </c>
      <c r="D225" s="39">
        <f>SUMPRODUCT(E$132:E$216,$B$132:$B$216)</f>
        <v>0</v>
      </c>
      <c r="E225" s="39">
        <f>SUMPRODUCT(F$132:F$216,$B$132:$B$216)</f>
        <v>0</v>
      </c>
      <c r="F225" s="17"/>
    </row>
    <row r="227" spans="1:13" ht="21" customHeight="1">
      <c r="A227" s="1" t="s">
        <v>583</v>
      </c>
    </row>
    <row r="228" spans="1:13">
      <c r="A228" s="3" t="s">
        <v>546</v>
      </c>
    </row>
    <row r="229" spans="1:13">
      <c r="A229" s="31" t="s">
        <v>584</v>
      </c>
    </row>
    <row r="230" spans="1:13">
      <c r="A230" s="3" t="s">
        <v>585</v>
      </c>
    </row>
    <row r="232" spans="1:13">
      <c r="B232" s="15" t="s">
        <v>384</v>
      </c>
      <c r="C232" s="15" t="s">
        <v>159</v>
      </c>
      <c r="D232" s="15" t="s">
        <v>158</v>
      </c>
      <c r="E232" s="15" t="s">
        <v>394</v>
      </c>
    </row>
    <row r="233" spans="1:13">
      <c r="A233" s="4" t="s">
        <v>586</v>
      </c>
      <c r="B233" s="40">
        <f>B225/SUM($B$225:$E$225)</f>
        <v>0</v>
      </c>
      <c r="C233" s="40">
        <f>C225/SUM($B$225:$E$225)</f>
        <v>0</v>
      </c>
      <c r="D233" s="40">
        <f>D225/SUM($B$225:$E$225)</f>
        <v>0</v>
      </c>
      <c r="E233" s="40">
        <f>E225/SUM($B$225:$E$225)</f>
        <v>0</v>
      </c>
      <c r="F233" s="17"/>
    </row>
    <row r="235" spans="1:13" ht="21" customHeight="1">
      <c r="A235" s="1" t="s">
        <v>587</v>
      </c>
    </row>
    <row r="237" spans="1:13">
      <c r="B237" s="15" t="s">
        <v>434</v>
      </c>
      <c r="C237" s="15" t="s">
        <v>435</v>
      </c>
      <c r="D237" s="15" t="s">
        <v>155</v>
      </c>
      <c r="E237" s="15" t="s">
        <v>436</v>
      </c>
      <c r="F237" s="15" t="s">
        <v>157</v>
      </c>
      <c r="G237" s="15" t="s">
        <v>162</v>
      </c>
      <c r="H237" s="15" t="s">
        <v>437</v>
      </c>
      <c r="I237" s="15" t="s">
        <v>159</v>
      </c>
      <c r="J237" s="15" t="s">
        <v>160</v>
      </c>
      <c r="K237" s="15" t="s">
        <v>438</v>
      </c>
      <c r="L237" s="15" t="s">
        <v>439</v>
      </c>
    </row>
    <row r="238" spans="1:13">
      <c r="A238" s="4" t="s">
        <v>588</v>
      </c>
      <c r="B238" s="27">
        <v>0</v>
      </c>
      <c r="C238" s="27">
        <v>1</v>
      </c>
      <c r="D238" s="27">
        <v>1</v>
      </c>
      <c r="E238" s="27">
        <v>1</v>
      </c>
      <c r="F238" s="27">
        <v>1</v>
      </c>
      <c r="G238" s="27">
        <v>1</v>
      </c>
      <c r="H238" s="27">
        <v>0</v>
      </c>
      <c r="I238" s="27">
        <v>0</v>
      </c>
      <c r="J238" s="27">
        <v>0</v>
      </c>
      <c r="K238" s="27">
        <v>0</v>
      </c>
      <c r="L238" s="27">
        <v>0</v>
      </c>
      <c r="M238" s="17"/>
    </row>
    <row r="240" spans="1:13" ht="21" customHeight="1">
      <c r="A240" s="1" t="s">
        <v>589</v>
      </c>
    </row>
    <row r="241" spans="1:5">
      <c r="A241" s="3" t="s">
        <v>546</v>
      </c>
    </row>
    <row r="242" spans="1:5">
      <c r="A242" s="31" t="s">
        <v>590</v>
      </c>
    </row>
    <row r="243" spans="1:5">
      <c r="A243" s="31" t="s">
        <v>591</v>
      </c>
    </row>
    <row r="244" spans="1:5">
      <c r="A244" s="31" t="s">
        <v>592</v>
      </c>
    </row>
    <row r="245" spans="1:5">
      <c r="A245" s="3" t="s">
        <v>593</v>
      </c>
    </row>
    <row r="247" spans="1:5">
      <c r="B247" s="15" t="s">
        <v>394</v>
      </c>
    </row>
    <row r="248" spans="1:5">
      <c r="A248" s="4" t="s">
        <v>594</v>
      </c>
      <c r="B248" s="40">
        <f>1/(1+'Input'!$B487/SUMPRODUCT($B$238:$L$238,'Input'!$B$481:$L$481))</f>
        <v>0</v>
      </c>
      <c r="C248" s="17"/>
    </row>
    <row r="250" spans="1:5" ht="21" customHeight="1">
      <c r="A250" s="1" t="s">
        <v>595</v>
      </c>
    </row>
    <row r="251" spans="1:5">
      <c r="A251" s="3" t="s">
        <v>546</v>
      </c>
    </row>
    <row r="252" spans="1:5">
      <c r="A252" s="31" t="s">
        <v>596</v>
      </c>
    </row>
    <row r="253" spans="1:5">
      <c r="A253" s="3" t="s">
        <v>597</v>
      </c>
    </row>
    <row r="254" spans="1:5">
      <c r="A254" s="3" t="s">
        <v>549</v>
      </c>
    </row>
    <row r="256" spans="1:5">
      <c r="B256" s="15" t="s">
        <v>384</v>
      </c>
      <c r="C256" s="15" t="s">
        <v>159</v>
      </c>
      <c r="D256" s="15" t="s">
        <v>158</v>
      </c>
      <c r="E256" s="15" t="s">
        <v>394</v>
      </c>
    </row>
    <row r="257" spans="1:6">
      <c r="A257" s="4" t="s">
        <v>598</v>
      </c>
      <c r="B257" s="35">
        <v>1</v>
      </c>
      <c r="C257" s="35">
        <v>1</v>
      </c>
      <c r="D257" s="35">
        <v>1</v>
      </c>
      <c r="E257" s="41">
        <f>$B248</f>
        <v>0</v>
      </c>
      <c r="F257" s="17"/>
    </row>
    <row r="259" spans="1:6" ht="21" customHeight="1">
      <c r="A259" s="1" t="s">
        <v>599</v>
      </c>
    </row>
    <row r="260" spans="1:6">
      <c r="A260" s="3" t="s">
        <v>546</v>
      </c>
    </row>
    <row r="261" spans="1:6">
      <c r="A261" s="31" t="s">
        <v>600</v>
      </c>
    </row>
    <row r="262" spans="1:6">
      <c r="A262" s="31" t="s">
        <v>601</v>
      </c>
    </row>
    <row r="263" spans="1:6">
      <c r="A263" s="3" t="s">
        <v>602</v>
      </c>
    </row>
    <row r="265" spans="1:6">
      <c r="B265" s="15" t="s">
        <v>384</v>
      </c>
      <c r="C265" s="15" t="s">
        <v>159</v>
      </c>
      <c r="D265" s="15" t="s">
        <v>158</v>
      </c>
      <c r="E265" s="15" t="s">
        <v>394</v>
      </c>
    </row>
    <row r="266" spans="1:6">
      <c r="A266" s="4" t="s">
        <v>603</v>
      </c>
      <c r="B266" s="40">
        <f>B233*B257/SUMPRODUCT($B$233:$E$233,$B$257:$E$257)</f>
        <v>0</v>
      </c>
      <c r="C266" s="40">
        <f>C233*C257/SUMPRODUCT($B$233:$E$233,$B$257:$E$257)</f>
        <v>0</v>
      </c>
      <c r="D266" s="40">
        <f>D233*D257/SUMPRODUCT($B$233:$E$233,$B$257:$E$257)</f>
        <v>0</v>
      </c>
      <c r="E266" s="40">
        <f>E233*E257/SUMPRODUCT($B$233:$E$233,$B$257:$E$257)</f>
        <v>0</v>
      </c>
      <c r="F266" s="17"/>
    </row>
    <row r="268" spans="1:6" ht="21" customHeight="1">
      <c r="A268" s="1" t="s">
        <v>604</v>
      </c>
    </row>
    <row r="270" spans="1:6">
      <c r="B270" s="15" t="s">
        <v>384</v>
      </c>
      <c r="C270" s="15" t="s">
        <v>159</v>
      </c>
      <c r="D270" s="15" t="s">
        <v>158</v>
      </c>
      <c r="E270" s="15" t="s">
        <v>394</v>
      </c>
    </row>
    <row r="271" spans="1:6">
      <c r="A271" s="4" t="s">
        <v>605</v>
      </c>
      <c r="B271" s="36">
        <v>0</v>
      </c>
      <c r="C271" s="36">
        <v>0</v>
      </c>
      <c r="D271" s="36">
        <v>0</v>
      </c>
      <c r="E271" s="36">
        <v>1</v>
      </c>
      <c r="F271" s="17"/>
    </row>
    <row r="273" spans="1:6" ht="21" customHeight="1">
      <c r="A273" s="1" t="s">
        <v>606</v>
      </c>
    </row>
    <row r="275" spans="1:6">
      <c r="B275" s="15" t="s">
        <v>384</v>
      </c>
      <c r="C275" s="15" t="s">
        <v>159</v>
      </c>
      <c r="D275" s="15" t="s">
        <v>158</v>
      </c>
      <c r="E275" s="15" t="s">
        <v>394</v>
      </c>
    </row>
    <row r="276" spans="1:6">
      <c r="A276" s="4" t="s">
        <v>607</v>
      </c>
      <c r="B276" s="36">
        <v>1</v>
      </c>
      <c r="C276" s="36">
        <v>0</v>
      </c>
      <c r="D276" s="36">
        <v>0</v>
      </c>
      <c r="E276" s="36">
        <v>0</v>
      </c>
      <c r="F276" s="17"/>
    </row>
    <row r="278" spans="1:6" ht="21" customHeight="1">
      <c r="A278" s="1" t="s">
        <v>608</v>
      </c>
    </row>
    <row r="279" spans="1:6">
      <c r="A279" s="3" t="s">
        <v>546</v>
      </c>
    </row>
    <row r="280" spans="1:6">
      <c r="A280" s="31" t="s">
        <v>609</v>
      </c>
    </row>
    <row r="281" spans="1:6">
      <c r="A281" s="31" t="s">
        <v>610</v>
      </c>
    </row>
    <row r="282" spans="1:6">
      <c r="A282" s="31" t="s">
        <v>611</v>
      </c>
    </row>
    <row r="283" spans="1:6">
      <c r="A283" s="31" t="s">
        <v>612</v>
      </c>
    </row>
    <row r="284" spans="1:6">
      <c r="A284" s="3" t="s">
        <v>613</v>
      </c>
    </row>
    <row r="286" spans="1:6">
      <c r="B286" s="15" t="s">
        <v>384</v>
      </c>
      <c r="C286" s="15" t="s">
        <v>159</v>
      </c>
      <c r="D286" s="15" t="s">
        <v>158</v>
      </c>
      <c r="E286" s="15" t="s">
        <v>394</v>
      </c>
    </row>
    <row r="287" spans="1:6">
      <c r="A287" s="4" t="s">
        <v>395</v>
      </c>
      <c r="B287" s="40">
        <f>IF($B89="60%MEAV",0.4*B$276+B$266,IF($B89="MEAV",B$266,IF($B89="EHV only",B$271,IF($B89="LV only",B$276,0))))</f>
        <v>0</v>
      </c>
      <c r="C287" s="40">
        <f>IF($B89="60%MEAV",0.4*C$276+C$266,IF($B89="MEAV",C$266,IF($B89="EHV only",C$271,IF($B89="LV only",C$276,0))))</f>
        <v>0</v>
      </c>
      <c r="D287" s="40">
        <f>IF($B89="60%MEAV",0.4*D$276+D$266,IF($B89="MEAV",D$266,IF($B89="EHV only",D$271,IF($B89="LV only",D$276,0))))</f>
        <v>0</v>
      </c>
      <c r="E287" s="40">
        <f>IF($B89="60%MEAV",0.4*E$276+E$266,IF($B89="MEAV",E$266,IF($B89="EHV only",E$271,IF($B89="LV only",E$276,0))))</f>
        <v>0</v>
      </c>
      <c r="F287" s="17"/>
    </row>
    <row r="288" spans="1:6">
      <c r="A288" s="4" t="s">
        <v>399</v>
      </c>
      <c r="B288" s="40">
        <f>IF($B90="60%MEAV",0.4*B$276+B$266,IF($B90="MEAV",B$266,IF($B90="EHV only",B$271,IF($B90="LV only",B$276,0))))</f>
        <v>0</v>
      </c>
      <c r="C288" s="40">
        <f>IF($B90="60%MEAV",0.4*C$276+C$266,IF($B90="MEAV",C$266,IF($B90="EHV only",C$271,IF($B90="LV only",C$276,0))))</f>
        <v>0</v>
      </c>
      <c r="D288" s="40">
        <f>IF($B90="60%MEAV",0.4*D$276+D$266,IF($B90="MEAV",D$266,IF($B90="EHV only",D$271,IF($B90="LV only",D$276,0))))</f>
        <v>0</v>
      </c>
      <c r="E288" s="40">
        <f>IF($B90="60%MEAV",0.4*E$276+E$266,IF($B90="MEAV",E$266,IF($B90="EHV only",E$271,IF($B90="LV only",E$276,0))))</f>
        <v>0</v>
      </c>
      <c r="F288" s="17"/>
    </row>
    <row r="289" spans="1:6">
      <c r="A289" s="4" t="s">
        <v>400</v>
      </c>
      <c r="B289" s="40">
        <f>IF($B91="60%MEAV",0.4*B$276+B$266,IF($B91="MEAV",B$266,IF($B91="EHV only",B$271,IF($B91="LV only",B$276,0))))</f>
        <v>0</v>
      </c>
      <c r="C289" s="40">
        <f>IF($B91="60%MEAV",0.4*C$276+C$266,IF($B91="MEAV",C$266,IF($B91="EHV only",C$271,IF($B91="LV only",C$276,0))))</f>
        <v>0</v>
      </c>
      <c r="D289" s="40">
        <f>IF($B91="60%MEAV",0.4*D$276+D$266,IF($B91="MEAV",D$266,IF($B91="EHV only",D$271,IF($B91="LV only",D$276,0))))</f>
        <v>0</v>
      </c>
      <c r="E289" s="40">
        <f>IF($B91="60%MEAV",0.4*E$276+E$266,IF($B91="MEAV",E$266,IF($B91="EHV only",E$271,IF($B91="LV only",E$276,0))))</f>
        <v>0</v>
      </c>
      <c r="F289" s="17"/>
    </row>
    <row r="290" spans="1:6">
      <c r="A290" s="4" t="s">
        <v>401</v>
      </c>
      <c r="B290" s="40">
        <f>IF($B92="60%MEAV",0.4*B$276+B$266,IF($B92="MEAV",B$266,IF($B92="EHV only",B$271,IF($B92="LV only",B$276,0))))</f>
        <v>0</v>
      </c>
      <c r="C290" s="40">
        <f>IF($B92="60%MEAV",0.4*C$276+C$266,IF($B92="MEAV",C$266,IF($B92="EHV only",C$271,IF($B92="LV only",C$276,0))))</f>
        <v>0</v>
      </c>
      <c r="D290" s="40">
        <f>IF($B92="60%MEAV",0.4*D$276+D$266,IF($B92="MEAV",D$266,IF($B92="EHV only",D$271,IF($B92="LV only",D$276,0))))</f>
        <v>0</v>
      </c>
      <c r="E290" s="40">
        <f>IF($B92="60%MEAV",0.4*E$276+E$266,IF($B92="MEAV",E$266,IF($B92="EHV only",E$271,IF($B92="LV only",E$276,0))))</f>
        <v>0</v>
      </c>
      <c r="F290" s="17"/>
    </row>
    <row r="291" spans="1:6">
      <c r="A291" s="4" t="s">
        <v>402</v>
      </c>
      <c r="B291" s="40">
        <f>IF($B93="60%MEAV",0.4*B$276+B$266,IF($B93="MEAV",B$266,IF($B93="EHV only",B$271,IF($B93="LV only",B$276,0))))</f>
        <v>0</v>
      </c>
      <c r="C291" s="40">
        <f>IF($B93="60%MEAV",0.4*C$276+C$266,IF($B93="MEAV",C$266,IF($B93="EHV only",C$271,IF($B93="LV only",C$276,0))))</f>
        <v>0</v>
      </c>
      <c r="D291" s="40">
        <f>IF($B93="60%MEAV",0.4*D$276+D$266,IF($B93="MEAV",D$266,IF($B93="EHV only",D$271,IF($B93="LV only",D$276,0))))</f>
        <v>0</v>
      </c>
      <c r="E291" s="40">
        <f>IF($B93="60%MEAV",0.4*E$276+E$266,IF($B93="MEAV",E$266,IF($B93="EHV only",E$271,IF($B93="LV only",E$276,0))))</f>
        <v>0</v>
      </c>
      <c r="F291" s="17"/>
    </row>
    <row r="292" spans="1:6">
      <c r="A292" s="4" t="s">
        <v>403</v>
      </c>
      <c r="B292" s="40">
        <f>IF($B94="60%MEAV",0.4*B$276+B$266,IF($B94="MEAV",B$266,IF($B94="EHV only",B$271,IF($B94="LV only",B$276,0))))</f>
        <v>0</v>
      </c>
      <c r="C292" s="40">
        <f>IF($B94="60%MEAV",0.4*C$276+C$266,IF($B94="MEAV",C$266,IF($B94="EHV only",C$271,IF($B94="LV only",C$276,0))))</f>
        <v>0</v>
      </c>
      <c r="D292" s="40">
        <f>IF($B94="60%MEAV",0.4*D$276+D$266,IF($B94="MEAV",D$266,IF($B94="EHV only",D$271,IF($B94="LV only",D$276,0))))</f>
        <v>0</v>
      </c>
      <c r="E292" s="40">
        <f>IF($B94="60%MEAV",0.4*E$276+E$266,IF($B94="MEAV",E$266,IF($B94="EHV only",E$271,IF($B94="LV only",E$276,0))))</f>
        <v>0</v>
      </c>
      <c r="F292" s="17"/>
    </row>
    <row r="293" spans="1:6">
      <c r="A293" s="4" t="s">
        <v>404</v>
      </c>
      <c r="B293" s="40">
        <f>IF($B95="60%MEAV",0.4*B$276+B$266,IF($B95="MEAV",B$266,IF($B95="EHV only",B$271,IF($B95="LV only",B$276,0))))</f>
        <v>0</v>
      </c>
      <c r="C293" s="40">
        <f>IF($B95="60%MEAV",0.4*C$276+C$266,IF($B95="MEAV",C$266,IF($B95="EHV only",C$271,IF($B95="LV only",C$276,0))))</f>
        <v>0</v>
      </c>
      <c r="D293" s="40">
        <f>IF($B95="60%MEAV",0.4*D$276+D$266,IF($B95="MEAV",D$266,IF($B95="EHV only",D$271,IF($B95="LV only",D$276,0))))</f>
        <v>0</v>
      </c>
      <c r="E293" s="40">
        <f>IF($B95="60%MEAV",0.4*E$276+E$266,IF($B95="MEAV",E$266,IF($B95="EHV only",E$271,IF($B95="LV only",E$276,0))))</f>
        <v>0</v>
      </c>
      <c r="F293" s="17"/>
    </row>
    <row r="294" spans="1:6">
      <c r="A294" s="4" t="s">
        <v>405</v>
      </c>
      <c r="B294" s="40">
        <f>IF($B96="60%MEAV",0.4*B$276+B$266,IF($B96="MEAV",B$266,IF($B96="EHV only",B$271,IF($B96="LV only",B$276,0))))</f>
        <v>0</v>
      </c>
      <c r="C294" s="40">
        <f>IF($B96="60%MEAV",0.4*C$276+C$266,IF($B96="MEAV",C$266,IF($B96="EHV only",C$271,IF($B96="LV only",C$276,0))))</f>
        <v>0</v>
      </c>
      <c r="D294" s="40">
        <f>IF($B96="60%MEAV",0.4*D$276+D$266,IF($B96="MEAV",D$266,IF($B96="EHV only",D$271,IF($B96="LV only",D$276,0))))</f>
        <v>0</v>
      </c>
      <c r="E294" s="40">
        <f>IF($B96="60%MEAV",0.4*E$276+E$266,IF($B96="MEAV",E$266,IF($B96="EHV only",E$271,IF($B96="LV only",E$276,0))))</f>
        <v>0</v>
      </c>
      <c r="F294" s="17"/>
    </row>
    <row r="295" spans="1:6">
      <c r="A295" s="4" t="s">
        <v>406</v>
      </c>
      <c r="B295" s="40">
        <f>IF($B97="60%MEAV",0.4*B$276+B$266,IF($B97="MEAV",B$266,IF($B97="EHV only",B$271,IF($B97="LV only",B$276,0))))</f>
        <v>0</v>
      </c>
      <c r="C295" s="40">
        <f>IF($B97="60%MEAV",0.4*C$276+C$266,IF($B97="MEAV",C$266,IF($B97="EHV only",C$271,IF($B97="LV only",C$276,0))))</f>
        <v>0</v>
      </c>
      <c r="D295" s="40">
        <f>IF($B97="60%MEAV",0.4*D$276+D$266,IF($B97="MEAV",D$266,IF($B97="EHV only",D$271,IF($B97="LV only",D$276,0))))</f>
        <v>0</v>
      </c>
      <c r="E295" s="40">
        <f>IF($B97="60%MEAV",0.4*E$276+E$266,IF($B97="MEAV",E$266,IF($B97="EHV only",E$271,IF($B97="LV only",E$276,0))))</f>
        <v>0</v>
      </c>
      <c r="F295" s="17"/>
    </row>
    <row r="296" spans="1:6">
      <c r="A296" s="4" t="s">
        <v>407</v>
      </c>
      <c r="B296" s="40">
        <f>IF($B98="60%MEAV",0.4*B$276+B$266,IF($B98="MEAV",B$266,IF($B98="EHV only",B$271,IF($B98="LV only",B$276,0))))</f>
        <v>0</v>
      </c>
      <c r="C296" s="40">
        <f>IF($B98="60%MEAV",0.4*C$276+C$266,IF($B98="MEAV",C$266,IF($B98="EHV only",C$271,IF($B98="LV only",C$276,0))))</f>
        <v>0</v>
      </c>
      <c r="D296" s="40">
        <f>IF($B98="60%MEAV",0.4*D$276+D$266,IF($B98="MEAV",D$266,IF($B98="EHV only",D$271,IF($B98="LV only",D$276,0))))</f>
        <v>0</v>
      </c>
      <c r="E296" s="40">
        <f>IF($B98="60%MEAV",0.4*E$276+E$266,IF($B98="MEAV",E$266,IF($B98="EHV only",E$271,IF($B98="LV only",E$276,0))))</f>
        <v>0</v>
      </c>
      <c r="F296" s="17"/>
    </row>
    <row r="297" spans="1:6">
      <c r="A297" s="4" t="s">
        <v>408</v>
      </c>
      <c r="B297" s="40">
        <f>IF($B99="60%MEAV",0.4*B$276+B$266,IF($B99="MEAV",B$266,IF($B99="EHV only",B$271,IF($B99="LV only",B$276,0))))</f>
        <v>0</v>
      </c>
      <c r="C297" s="40">
        <f>IF($B99="60%MEAV",0.4*C$276+C$266,IF($B99="MEAV",C$266,IF($B99="EHV only",C$271,IF($B99="LV only",C$276,0))))</f>
        <v>0</v>
      </c>
      <c r="D297" s="40">
        <f>IF($B99="60%MEAV",0.4*D$276+D$266,IF($B99="MEAV",D$266,IF($B99="EHV only",D$271,IF($B99="LV only",D$276,0))))</f>
        <v>0</v>
      </c>
      <c r="E297" s="40">
        <f>IF($B99="60%MEAV",0.4*E$276+E$266,IF($B99="MEAV",E$266,IF($B99="EHV only",E$271,IF($B99="LV only",E$276,0))))</f>
        <v>0</v>
      </c>
      <c r="F297" s="17"/>
    </row>
    <row r="298" spans="1:6">
      <c r="A298" s="4" t="s">
        <v>409</v>
      </c>
      <c r="B298" s="40">
        <f>IF($B100="60%MEAV",0.4*B$276+B$266,IF($B100="MEAV",B$266,IF($B100="EHV only",B$271,IF($B100="LV only",B$276,0))))</f>
        <v>0</v>
      </c>
      <c r="C298" s="40">
        <f>IF($B100="60%MEAV",0.4*C$276+C$266,IF($B100="MEAV",C$266,IF($B100="EHV only",C$271,IF($B100="LV only",C$276,0))))</f>
        <v>0</v>
      </c>
      <c r="D298" s="40">
        <f>IF($B100="60%MEAV",0.4*D$276+D$266,IF($B100="MEAV",D$266,IF($B100="EHV only",D$271,IF($B100="LV only",D$276,0))))</f>
        <v>0</v>
      </c>
      <c r="E298" s="40">
        <f>IF($B100="60%MEAV",0.4*E$276+E$266,IF($B100="MEAV",E$266,IF($B100="EHV only",E$271,IF($B100="LV only",E$276,0))))</f>
        <v>0</v>
      </c>
      <c r="F298" s="17"/>
    </row>
    <row r="299" spans="1:6">
      <c r="A299" s="4" t="s">
        <v>410</v>
      </c>
      <c r="B299" s="40">
        <f>IF($B101="60%MEAV",0.4*B$276+B$266,IF($B101="MEAV",B$266,IF($B101="EHV only",B$271,IF($B101="LV only",B$276,0))))</f>
        <v>0</v>
      </c>
      <c r="C299" s="40">
        <f>IF($B101="60%MEAV",0.4*C$276+C$266,IF($B101="MEAV",C$266,IF($B101="EHV only",C$271,IF($B101="LV only",C$276,0))))</f>
        <v>0</v>
      </c>
      <c r="D299" s="40">
        <f>IF($B101="60%MEAV",0.4*D$276+D$266,IF($B101="MEAV",D$266,IF($B101="EHV only",D$271,IF($B101="LV only",D$276,0))))</f>
        <v>0</v>
      </c>
      <c r="E299" s="40">
        <f>IF($B101="60%MEAV",0.4*E$276+E$266,IF($B101="MEAV",E$266,IF($B101="EHV only",E$271,IF($B101="LV only",E$276,0))))</f>
        <v>0</v>
      </c>
      <c r="F299" s="17"/>
    </row>
    <row r="300" spans="1:6">
      <c r="A300" s="4" t="s">
        <v>411</v>
      </c>
      <c r="B300" s="40">
        <f>IF($B102="60%MEAV",0.4*B$276+B$266,IF($B102="MEAV",B$266,IF($B102="EHV only",B$271,IF($B102="LV only",B$276,0))))</f>
        <v>0</v>
      </c>
      <c r="C300" s="40">
        <f>IF($B102="60%MEAV",0.4*C$276+C$266,IF($B102="MEAV",C$266,IF($B102="EHV only",C$271,IF($B102="LV only",C$276,0))))</f>
        <v>0</v>
      </c>
      <c r="D300" s="40">
        <f>IF($B102="60%MEAV",0.4*D$276+D$266,IF($B102="MEAV",D$266,IF($B102="EHV only",D$271,IF($B102="LV only",D$276,0))))</f>
        <v>0</v>
      </c>
      <c r="E300" s="40">
        <f>IF($B102="60%MEAV",0.4*E$276+E$266,IF($B102="MEAV",E$266,IF($B102="EHV only",E$271,IF($B102="LV only",E$276,0))))</f>
        <v>0</v>
      </c>
      <c r="F300" s="17"/>
    </row>
    <row r="301" spans="1:6">
      <c r="A301" s="4" t="s">
        <v>412</v>
      </c>
      <c r="B301" s="40">
        <f>IF($B103="60%MEAV",0.4*B$276+B$266,IF($B103="MEAV",B$266,IF($B103="EHV only",B$271,IF($B103="LV only",B$276,0))))</f>
        <v>0</v>
      </c>
      <c r="C301" s="40">
        <f>IF($B103="60%MEAV",0.4*C$276+C$266,IF($B103="MEAV",C$266,IF($B103="EHV only",C$271,IF($B103="LV only",C$276,0))))</f>
        <v>0</v>
      </c>
      <c r="D301" s="40">
        <f>IF($B103="60%MEAV",0.4*D$276+D$266,IF($B103="MEAV",D$266,IF($B103="EHV only",D$271,IF($B103="LV only",D$276,0))))</f>
        <v>0</v>
      </c>
      <c r="E301" s="40">
        <f>IF($B103="60%MEAV",0.4*E$276+E$266,IF($B103="MEAV",E$266,IF($B103="EHV only",E$271,IF($B103="LV only",E$276,0))))</f>
        <v>0</v>
      </c>
      <c r="F301" s="17"/>
    </row>
    <row r="302" spans="1:6">
      <c r="A302" s="4" t="s">
        <v>413</v>
      </c>
      <c r="B302" s="40">
        <f>IF($B104="60%MEAV",0.4*B$276+B$266,IF($B104="MEAV",B$266,IF($B104="EHV only",B$271,IF($B104="LV only",B$276,0))))</f>
        <v>0</v>
      </c>
      <c r="C302" s="40">
        <f>IF($B104="60%MEAV",0.4*C$276+C$266,IF($B104="MEAV",C$266,IF($B104="EHV only",C$271,IF($B104="LV only",C$276,0))))</f>
        <v>0</v>
      </c>
      <c r="D302" s="40">
        <f>IF($B104="60%MEAV",0.4*D$276+D$266,IF($B104="MEAV",D$266,IF($B104="EHV only",D$271,IF($B104="LV only",D$276,0))))</f>
        <v>0</v>
      </c>
      <c r="E302" s="40">
        <f>IF($B104="60%MEAV",0.4*E$276+E$266,IF($B104="MEAV",E$266,IF($B104="EHV only",E$271,IF($B104="LV only",E$276,0))))</f>
        <v>0</v>
      </c>
      <c r="F302" s="17"/>
    </row>
    <row r="303" spans="1:6">
      <c r="A303" s="4" t="s">
        <v>414</v>
      </c>
      <c r="B303" s="40">
        <f>IF($B105="60%MEAV",0.4*B$276+B$266,IF($B105="MEAV",B$266,IF($B105="EHV only",B$271,IF($B105="LV only",B$276,0))))</f>
        <v>0</v>
      </c>
      <c r="C303" s="40">
        <f>IF($B105="60%MEAV",0.4*C$276+C$266,IF($B105="MEAV",C$266,IF($B105="EHV only",C$271,IF($B105="LV only",C$276,0))))</f>
        <v>0</v>
      </c>
      <c r="D303" s="40">
        <f>IF($B105="60%MEAV",0.4*D$276+D$266,IF($B105="MEAV",D$266,IF($B105="EHV only",D$271,IF($B105="LV only",D$276,0))))</f>
        <v>0</v>
      </c>
      <c r="E303" s="40">
        <f>IF($B105="60%MEAV",0.4*E$276+E$266,IF($B105="MEAV",E$266,IF($B105="EHV only",E$271,IF($B105="LV only",E$276,0))))</f>
        <v>0</v>
      </c>
      <c r="F303" s="17"/>
    </row>
    <row r="304" spans="1:6">
      <c r="A304" s="4" t="s">
        <v>415</v>
      </c>
      <c r="B304" s="40">
        <f>IF($B106="60%MEAV",0.4*B$276+B$266,IF($B106="MEAV",B$266,IF($B106="EHV only",B$271,IF($B106="LV only",B$276,0))))</f>
        <v>0</v>
      </c>
      <c r="C304" s="40">
        <f>IF($B106="60%MEAV",0.4*C$276+C$266,IF($B106="MEAV",C$266,IF($B106="EHV only",C$271,IF($B106="LV only",C$276,0))))</f>
        <v>0</v>
      </c>
      <c r="D304" s="40">
        <f>IF($B106="60%MEAV",0.4*D$276+D$266,IF($B106="MEAV",D$266,IF($B106="EHV only",D$271,IF($B106="LV only",D$276,0))))</f>
        <v>0</v>
      </c>
      <c r="E304" s="40">
        <f>IF($B106="60%MEAV",0.4*E$276+E$266,IF($B106="MEAV",E$266,IF($B106="EHV only",E$271,IF($B106="LV only",E$276,0))))</f>
        <v>0</v>
      </c>
      <c r="F304" s="17"/>
    </row>
    <row r="305" spans="1:6">
      <c r="A305" s="4" t="s">
        <v>416</v>
      </c>
      <c r="B305" s="40">
        <f>IF($B107="60%MEAV",0.4*B$276+B$266,IF($B107="MEAV",B$266,IF($B107="EHV only",B$271,IF($B107="LV only",B$276,0))))</f>
        <v>0</v>
      </c>
      <c r="C305" s="40">
        <f>IF($B107="60%MEAV",0.4*C$276+C$266,IF($B107="MEAV",C$266,IF($B107="EHV only",C$271,IF($B107="LV only",C$276,0))))</f>
        <v>0</v>
      </c>
      <c r="D305" s="40">
        <f>IF($B107="60%MEAV",0.4*D$276+D$266,IF($B107="MEAV",D$266,IF($B107="EHV only",D$271,IF($B107="LV only",D$276,0))))</f>
        <v>0</v>
      </c>
      <c r="E305" s="40">
        <f>IF($B107="60%MEAV",0.4*E$276+E$266,IF($B107="MEAV",E$266,IF($B107="EHV only",E$271,IF($B107="LV only",E$276,0))))</f>
        <v>0</v>
      </c>
      <c r="F305" s="17"/>
    </row>
    <row r="306" spans="1:6">
      <c r="A306" s="4" t="s">
        <v>417</v>
      </c>
      <c r="B306" s="40">
        <f>IF($B108="60%MEAV",0.4*B$276+B$266,IF($B108="MEAV",B$266,IF($B108="EHV only",B$271,IF($B108="LV only",B$276,0))))</f>
        <v>0</v>
      </c>
      <c r="C306" s="40">
        <f>IF($B108="60%MEAV",0.4*C$276+C$266,IF($B108="MEAV",C$266,IF($B108="EHV only",C$271,IF($B108="LV only",C$276,0))))</f>
        <v>0</v>
      </c>
      <c r="D306" s="40">
        <f>IF($B108="60%MEAV",0.4*D$276+D$266,IF($B108="MEAV",D$266,IF($B108="EHV only",D$271,IF($B108="LV only",D$276,0))))</f>
        <v>0</v>
      </c>
      <c r="E306" s="40">
        <f>IF($B108="60%MEAV",0.4*E$276+E$266,IF($B108="MEAV",E$266,IF($B108="EHV only",E$271,IF($B108="LV only",E$276,0))))</f>
        <v>0</v>
      </c>
      <c r="F306" s="17"/>
    </row>
    <row r="307" spans="1:6">
      <c r="A307" s="4" t="s">
        <v>418</v>
      </c>
      <c r="B307" s="40">
        <f>IF($B109="60%MEAV",0.4*B$276+B$266,IF($B109="MEAV",B$266,IF($B109="EHV only",B$271,IF($B109="LV only",B$276,0))))</f>
        <v>0</v>
      </c>
      <c r="C307" s="40">
        <f>IF($B109="60%MEAV",0.4*C$276+C$266,IF($B109="MEAV",C$266,IF($B109="EHV only",C$271,IF($B109="LV only",C$276,0))))</f>
        <v>0</v>
      </c>
      <c r="D307" s="40">
        <f>IF($B109="60%MEAV",0.4*D$276+D$266,IF($B109="MEAV",D$266,IF($B109="EHV only",D$271,IF($B109="LV only",D$276,0))))</f>
        <v>0</v>
      </c>
      <c r="E307" s="40">
        <f>IF($B109="60%MEAV",0.4*E$276+E$266,IF($B109="MEAV",E$266,IF($B109="EHV only",E$271,IF($B109="LV only",E$276,0))))</f>
        <v>0</v>
      </c>
      <c r="F307" s="17"/>
    </row>
    <row r="308" spans="1:6">
      <c r="A308" s="4" t="s">
        <v>419</v>
      </c>
      <c r="B308" s="40">
        <f>IF($B110="60%MEAV",0.4*B$276+B$266,IF($B110="MEAV",B$266,IF($B110="EHV only",B$271,IF($B110="LV only",B$276,0))))</f>
        <v>0</v>
      </c>
      <c r="C308" s="40">
        <f>IF($B110="60%MEAV",0.4*C$276+C$266,IF($B110="MEAV",C$266,IF($B110="EHV only",C$271,IF($B110="LV only",C$276,0))))</f>
        <v>0</v>
      </c>
      <c r="D308" s="40">
        <f>IF($B110="60%MEAV",0.4*D$276+D$266,IF($B110="MEAV",D$266,IF($B110="EHV only",D$271,IF($B110="LV only",D$276,0))))</f>
        <v>0</v>
      </c>
      <c r="E308" s="40">
        <f>IF($B110="60%MEAV",0.4*E$276+E$266,IF($B110="MEAV",E$266,IF($B110="EHV only",E$271,IF($B110="LV only",E$276,0))))</f>
        <v>0</v>
      </c>
      <c r="F308" s="17"/>
    </row>
    <row r="309" spans="1:6">
      <c r="A309" s="4" t="s">
        <v>420</v>
      </c>
      <c r="B309" s="40">
        <f>IF($B111="60%MEAV",0.4*B$276+B$266,IF($B111="MEAV",B$266,IF($B111="EHV only",B$271,IF($B111="LV only",B$276,0))))</f>
        <v>0</v>
      </c>
      <c r="C309" s="40">
        <f>IF($B111="60%MEAV",0.4*C$276+C$266,IF($B111="MEAV",C$266,IF($B111="EHV only",C$271,IF($B111="LV only",C$276,0))))</f>
        <v>0</v>
      </c>
      <c r="D309" s="40">
        <f>IF($B111="60%MEAV",0.4*D$276+D$266,IF($B111="MEAV",D$266,IF($B111="EHV only",D$271,IF($B111="LV only",D$276,0))))</f>
        <v>0</v>
      </c>
      <c r="E309" s="40">
        <f>IF($B111="60%MEAV",0.4*E$276+E$266,IF($B111="MEAV",E$266,IF($B111="EHV only",E$271,IF($B111="LV only",E$276,0))))</f>
        <v>0</v>
      </c>
      <c r="F309" s="17"/>
    </row>
    <row r="310" spans="1:6">
      <c r="A310" s="4" t="s">
        <v>421</v>
      </c>
      <c r="B310" s="40">
        <f>IF($B112="60%MEAV",0.4*B$276+B$266,IF($B112="MEAV",B$266,IF($B112="EHV only",B$271,IF($B112="LV only",B$276,0))))</f>
        <v>0</v>
      </c>
      <c r="C310" s="40">
        <f>IF($B112="60%MEAV",0.4*C$276+C$266,IF($B112="MEAV",C$266,IF($B112="EHV only",C$271,IF($B112="LV only",C$276,0))))</f>
        <v>0</v>
      </c>
      <c r="D310" s="40">
        <f>IF($B112="60%MEAV",0.4*D$276+D$266,IF($B112="MEAV",D$266,IF($B112="EHV only",D$271,IF($B112="LV only",D$276,0))))</f>
        <v>0</v>
      </c>
      <c r="E310" s="40">
        <f>IF($B112="60%MEAV",0.4*E$276+E$266,IF($B112="MEAV",E$266,IF($B112="EHV only",E$271,IF($B112="LV only",E$276,0))))</f>
        <v>0</v>
      </c>
      <c r="F310" s="17"/>
    </row>
    <row r="311" spans="1:6">
      <c r="A311" s="4" t="s">
        <v>422</v>
      </c>
      <c r="B311" s="40">
        <f>IF($B113="60%MEAV",0.4*B$276+B$266,IF($B113="MEAV",B$266,IF($B113="EHV only",B$271,IF($B113="LV only",B$276,0))))</f>
        <v>0</v>
      </c>
      <c r="C311" s="40">
        <f>IF($B113="60%MEAV",0.4*C$276+C$266,IF($B113="MEAV",C$266,IF($B113="EHV only",C$271,IF($B113="LV only",C$276,0))))</f>
        <v>0</v>
      </c>
      <c r="D311" s="40">
        <f>IF($B113="60%MEAV",0.4*D$276+D$266,IF($B113="MEAV",D$266,IF($B113="EHV only",D$271,IF($B113="LV only",D$276,0))))</f>
        <v>0</v>
      </c>
      <c r="E311" s="40">
        <f>IF($B113="60%MEAV",0.4*E$276+E$266,IF($B113="MEAV",E$266,IF($B113="EHV only",E$271,IF($B113="LV only",E$276,0))))</f>
        <v>0</v>
      </c>
      <c r="F311" s="17"/>
    </row>
    <row r="312" spans="1:6">
      <c r="A312" s="4" t="s">
        <v>423</v>
      </c>
      <c r="B312" s="40">
        <f>IF($B114="60%MEAV",0.4*B$276+B$266,IF($B114="MEAV",B$266,IF($B114="EHV only",B$271,IF($B114="LV only",B$276,0))))</f>
        <v>0</v>
      </c>
      <c r="C312" s="40">
        <f>IF($B114="60%MEAV",0.4*C$276+C$266,IF($B114="MEAV",C$266,IF($B114="EHV only",C$271,IF($B114="LV only",C$276,0))))</f>
        <v>0</v>
      </c>
      <c r="D312" s="40">
        <f>IF($B114="60%MEAV",0.4*D$276+D$266,IF($B114="MEAV",D$266,IF($B114="EHV only",D$271,IF($B114="LV only",D$276,0))))</f>
        <v>0</v>
      </c>
      <c r="E312" s="40">
        <f>IF($B114="60%MEAV",0.4*E$276+E$266,IF($B114="MEAV",E$266,IF($B114="EHV only",E$271,IF($B114="LV only",E$276,0))))</f>
        <v>0</v>
      </c>
      <c r="F312" s="17"/>
    </row>
    <row r="313" spans="1:6">
      <c r="A313" s="4" t="s">
        <v>424</v>
      </c>
      <c r="B313" s="40">
        <f>IF($B115="60%MEAV",0.4*B$276+B$266,IF($B115="MEAV",B$266,IF($B115="EHV only",B$271,IF($B115="LV only",B$276,0))))</f>
        <v>0</v>
      </c>
      <c r="C313" s="40">
        <f>IF($B115="60%MEAV",0.4*C$276+C$266,IF($B115="MEAV",C$266,IF($B115="EHV only",C$271,IF($B115="LV only",C$276,0))))</f>
        <v>0</v>
      </c>
      <c r="D313" s="40">
        <f>IF($B115="60%MEAV",0.4*D$276+D$266,IF($B115="MEAV",D$266,IF($B115="EHV only",D$271,IF($B115="LV only",D$276,0))))</f>
        <v>0</v>
      </c>
      <c r="E313" s="40">
        <f>IF($B115="60%MEAV",0.4*E$276+E$266,IF($B115="MEAV",E$266,IF($B115="EHV only",E$271,IF($B115="LV only",E$276,0))))</f>
        <v>0</v>
      </c>
      <c r="F313" s="17"/>
    </row>
    <row r="314" spans="1:6">
      <c r="A314" s="4" t="s">
        <v>425</v>
      </c>
      <c r="B314" s="40">
        <f>IF($B116="60%MEAV",0.4*B$276+B$266,IF($B116="MEAV",B$266,IF($B116="EHV only",B$271,IF($B116="LV only",B$276,0))))</f>
        <v>0</v>
      </c>
      <c r="C314" s="40">
        <f>IF($B116="60%MEAV",0.4*C$276+C$266,IF($B116="MEAV",C$266,IF($B116="EHV only",C$271,IF($B116="LV only",C$276,0))))</f>
        <v>0</v>
      </c>
      <c r="D314" s="40">
        <f>IF($B116="60%MEAV",0.4*D$276+D$266,IF($B116="MEAV",D$266,IF($B116="EHV only",D$271,IF($B116="LV only",D$276,0))))</f>
        <v>0</v>
      </c>
      <c r="E314" s="40">
        <f>IF($B116="60%MEAV",0.4*E$276+E$266,IF($B116="MEAV",E$266,IF($B116="EHV only",E$271,IF($B116="LV only",E$276,0))))</f>
        <v>0</v>
      </c>
      <c r="F314" s="17"/>
    </row>
    <row r="315" spans="1:6">
      <c r="A315" s="4" t="s">
        <v>426</v>
      </c>
      <c r="B315" s="40">
        <f>IF($B117="60%MEAV",0.4*B$276+B$266,IF($B117="MEAV",B$266,IF($B117="EHV only",B$271,IF($B117="LV only",B$276,0))))</f>
        <v>0</v>
      </c>
      <c r="C315" s="40">
        <f>IF($B117="60%MEAV",0.4*C$276+C$266,IF($B117="MEAV",C$266,IF($B117="EHV only",C$271,IF($B117="LV only",C$276,0))))</f>
        <v>0</v>
      </c>
      <c r="D315" s="40">
        <f>IF($B117="60%MEAV",0.4*D$276+D$266,IF($B117="MEAV",D$266,IF($B117="EHV only",D$271,IF($B117="LV only",D$276,0))))</f>
        <v>0</v>
      </c>
      <c r="E315" s="40">
        <f>IF($B117="60%MEAV",0.4*E$276+E$266,IF($B117="MEAV",E$266,IF($B117="EHV only",E$271,IF($B117="LV only",E$276,0))))</f>
        <v>0</v>
      </c>
      <c r="F315" s="17"/>
    </row>
    <row r="316" spans="1:6">
      <c r="A316" s="4" t="s">
        <v>427</v>
      </c>
      <c r="B316" s="40">
        <f>IF($B118="60%MEAV",0.4*B$276+B$266,IF($B118="MEAV",B$266,IF($B118="EHV only",B$271,IF($B118="LV only",B$276,0))))</f>
        <v>0</v>
      </c>
      <c r="C316" s="40">
        <f>IF($B118="60%MEAV",0.4*C$276+C$266,IF($B118="MEAV",C$266,IF($B118="EHV only",C$271,IF($B118="LV only",C$276,0))))</f>
        <v>0</v>
      </c>
      <c r="D316" s="40">
        <f>IF($B118="60%MEAV",0.4*D$276+D$266,IF($B118="MEAV",D$266,IF($B118="EHV only",D$271,IF($B118="LV only",D$276,0))))</f>
        <v>0</v>
      </c>
      <c r="E316" s="40">
        <f>IF($B118="60%MEAV",0.4*E$276+E$266,IF($B118="MEAV",E$266,IF($B118="EHV only",E$271,IF($B118="LV only",E$276,0))))</f>
        <v>0</v>
      </c>
      <c r="F316" s="17"/>
    </row>
    <row r="317" spans="1:6">
      <c r="A317" s="4" t="s">
        <v>428</v>
      </c>
      <c r="B317" s="40">
        <f>IF($B119="60%MEAV",0.4*B$276+B$266,IF($B119="MEAV",B$266,IF($B119="EHV only",B$271,IF($B119="LV only",B$276,0))))</f>
        <v>0</v>
      </c>
      <c r="C317" s="40">
        <f>IF($B119="60%MEAV",0.4*C$276+C$266,IF($B119="MEAV",C$266,IF($B119="EHV only",C$271,IF($B119="LV only",C$276,0))))</f>
        <v>0</v>
      </c>
      <c r="D317" s="40">
        <f>IF($B119="60%MEAV",0.4*D$276+D$266,IF($B119="MEAV",D$266,IF($B119="EHV only",D$271,IF($B119="LV only",D$276,0))))</f>
        <v>0</v>
      </c>
      <c r="E317" s="40">
        <f>IF($B119="60%MEAV",0.4*E$276+E$266,IF($B119="MEAV",E$266,IF($B119="EHV only",E$271,IF($B119="LV only",E$276,0))))</f>
        <v>0</v>
      </c>
      <c r="F317" s="17"/>
    </row>
    <row r="318" spans="1:6">
      <c r="A318" s="4" t="s">
        <v>429</v>
      </c>
      <c r="B318" s="40">
        <f>IF($B120="60%MEAV",0.4*B$276+B$266,IF($B120="MEAV",B$266,IF($B120="EHV only",B$271,IF($B120="LV only",B$276,0))))</f>
        <v>0</v>
      </c>
      <c r="C318" s="40">
        <f>IF($B120="60%MEAV",0.4*C$276+C$266,IF($B120="MEAV",C$266,IF($B120="EHV only",C$271,IF($B120="LV only",C$276,0))))</f>
        <v>0</v>
      </c>
      <c r="D318" s="40">
        <f>IF($B120="60%MEAV",0.4*D$276+D$266,IF($B120="MEAV",D$266,IF($B120="EHV only",D$271,IF($B120="LV only",D$276,0))))</f>
        <v>0</v>
      </c>
      <c r="E318" s="40">
        <f>IF($B120="60%MEAV",0.4*E$276+E$266,IF($B120="MEAV",E$266,IF($B120="EHV only",E$271,IF($B120="LV only",E$276,0))))</f>
        <v>0</v>
      </c>
      <c r="F318" s="17"/>
    </row>
    <row r="319" spans="1:6">
      <c r="A319" s="4" t="s">
        <v>430</v>
      </c>
      <c r="B319" s="40">
        <f>IF($B121="60%MEAV",0.4*B$276+B$266,IF($B121="MEAV",B$266,IF($B121="EHV only",B$271,IF($B121="LV only",B$276,0))))</f>
        <v>0</v>
      </c>
      <c r="C319" s="40">
        <f>IF($B121="60%MEAV",0.4*C$276+C$266,IF($B121="MEAV",C$266,IF($B121="EHV only",C$271,IF($B121="LV only",C$276,0))))</f>
        <v>0</v>
      </c>
      <c r="D319" s="40">
        <f>IF($B121="60%MEAV",0.4*D$276+D$266,IF($B121="MEAV",D$266,IF($B121="EHV only",D$271,IF($B121="LV only",D$276,0))))</f>
        <v>0</v>
      </c>
      <c r="E319" s="40">
        <f>IF($B121="60%MEAV",0.4*E$276+E$266,IF($B121="MEAV",E$266,IF($B121="EHV only",E$271,IF($B121="LV only",E$276,0))))</f>
        <v>0</v>
      </c>
      <c r="F319" s="17"/>
    </row>
    <row r="321" spans="1:6" ht="21" customHeight="1">
      <c r="A321" s="1" t="s">
        <v>614</v>
      </c>
    </row>
    <row r="322" spans="1:6">
      <c r="A322" s="3" t="s">
        <v>546</v>
      </c>
    </row>
    <row r="323" spans="1:6">
      <c r="A323" s="31" t="s">
        <v>609</v>
      </c>
    </row>
    <row r="324" spans="1:6">
      <c r="A324" s="31" t="s">
        <v>552</v>
      </c>
    </row>
    <row r="325" spans="1:6">
      <c r="A325" s="31" t="s">
        <v>615</v>
      </c>
    </row>
    <row r="326" spans="1:6">
      <c r="A326" s="31" t="s">
        <v>616</v>
      </c>
    </row>
    <row r="327" spans="1:6">
      <c r="A327" s="31" t="s">
        <v>617</v>
      </c>
    </row>
    <row r="328" spans="1:6">
      <c r="A328" s="3" t="s">
        <v>618</v>
      </c>
    </row>
    <row r="330" spans="1:6">
      <c r="B330" s="15" t="s">
        <v>384</v>
      </c>
      <c r="C330" s="15" t="s">
        <v>159</v>
      </c>
      <c r="D330" s="15" t="s">
        <v>158</v>
      </c>
      <c r="E330" s="15" t="s">
        <v>394</v>
      </c>
    </row>
    <row r="331" spans="1:6">
      <c r="A331" s="4" t="s">
        <v>395</v>
      </c>
      <c r="B331" s="34">
        <f>IF($B89="Kill",0,B10+($B52-$C52)*B287)</f>
        <v>0</v>
      </c>
      <c r="C331" s="34">
        <f>IF($B89="Kill",0,C10+($B52-$C52)*C287)</f>
        <v>0</v>
      </c>
      <c r="D331" s="34">
        <f>IF($B89="Kill",0,D10+($B52-$C52)*D287)</f>
        <v>0</v>
      </c>
      <c r="E331" s="34">
        <f>IF($B89="Kill",0,E10+($B52-$C52)*E287)</f>
        <v>0</v>
      </c>
      <c r="F331" s="17"/>
    </row>
    <row r="332" spans="1:6">
      <c r="A332" s="4" t="s">
        <v>399</v>
      </c>
      <c r="B332" s="34">
        <f>IF($B90="Kill",0,B11+($B53-$C53)*B288)</f>
        <v>0</v>
      </c>
      <c r="C332" s="34">
        <f>IF($B90="Kill",0,C11+($B53-$C53)*C288)</f>
        <v>0</v>
      </c>
      <c r="D332" s="34">
        <f>IF($B90="Kill",0,D11+($B53-$C53)*D288)</f>
        <v>0</v>
      </c>
      <c r="E332" s="34">
        <f>IF($B90="Kill",0,E11+($B53-$C53)*E288)</f>
        <v>0</v>
      </c>
      <c r="F332" s="17"/>
    </row>
    <row r="333" spans="1:6">
      <c r="A333" s="4" t="s">
        <v>400</v>
      </c>
      <c r="B333" s="34">
        <f>IF($B91="Kill",0,B12+($B54-$C54)*B289)</f>
        <v>0</v>
      </c>
      <c r="C333" s="34">
        <f>IF($B91="Kill",0,C12+($B54-$C54)*C289)</f>
        <v>0</v>
      </c>
      <c r="D333" s="34">
        <f>IF($B91="Kill",0,D12+($B54-$C54)*D289)</f>
        <v>0</v>
      </c>
      <c r="E333" s="34">
        <f>IF($B91="Kill",0,E12+($B54-$C54)*E289)</f>
        <v>0</v>
      </c>
      <c r="F333" s="17"/>
    </row>
    <row r="334" spans="1:6">
      <c r="A334" s="4" t="s">
        <v>401</v>
      </c>
      <c r="B334" s="34">
        <f>IF($B92="Kill",0,B13+($B55-$C55)*B290)</f>
        <v>0</v>
      </c>
      <c r="C334" s="34">
        <f>IF($B92="Kill",0,C13+($B55-$C55)*C290)</f>
        <v>0</v>
      </c>
      <c r="D334" s="34">
        <f>IF($B92="Kill",0,D13+($B55-$C55)*D290)</f>
        <v>0</v>
      </c>
      <c r="E334" s="34">
        <f>IF($B92="Kill",0,E13+($B55-$C55)*E290)</f>
        <v>0</v>
      </c>
      <c r="F334" s="17"/>
    </row>
    <row r="335" spans="1:6">
      <c r="A335" s="4" t="s">
        <v>402</v>
      </c>
      <c r="B335" s="34">
        <f>IF($B93="Kill",0,B14+($B56-$C56)*B291)</f>
        <v>0</v>
      </c>
      <c r="C335" s="34">
        <f>IF($B93="Kill",0,C14+($B56-$C56)*C291)</f>
        <v>0</v>
      </c>
      <c r="D335" s="34">
        <f>IF($B93="Kill",0,D14+($B56-$C56)*D291)</f>
        <v>0</v>
      </c>
      <c r="E335" s="34">
        <f>IF($B93="Kill",0,E14+($B56-$C56)*E291)</f>
        <v>0</v>
      </c>
      <c r="F335" s="17"/>
    </row>
    <row r="336" spans="1:6">
      <c r="A336" s="4" t="s">
        <v>403</v>
      </c>
      <c r="B336" s="34">
        <f>IF($B94="Kill",0,B15+($B57-$C57)*B292)</f>
        <v>0</v>
      </c>
      <c r="C336" s="34">
        <f>IF($B94="Kill",0,C15+($B57-$C57)*C292)</f>
        <v>0</v>
      </c>
      <c r="D336" s="34">
        <f>IF($B94="Kill",0,D15+($B57-$C57)*D292)</f>
        <v>0</v>
      </c>
      <c r="E336" s="34">
        <f>IF($B94="Kill",0,E15+($B57-$C57)*E292)</f>
        <v>0</v>
      </c>
      <c r="F336" s="17"/>
    </row>
    <row r="337" spans="1:6">
      <c r="A337" s="4" t="s">
        <v>404</v>
      </c>
      <c r="B337" s="34">
        <f>IF($B95="Kill",0,B16+($B58-$C58)*B293)</f>
        <v>0</v>
      </c>
      <c r="C337" s="34">
        <f>IF($B95="Kill",0,C16+($B58-$C58)*C293)</f>
        <v>0</v>
      </c>
      <c r="D337" s="34">
        <f>IF($B95="Kill",0,D16+($B58-$C58)*D293)</f>
        <v>0</v>
      </c>
      <c r="E337" s="34">
        <f>IF($B95="Kill",0,E16+($B58-$C58)*E293)</f>
        <v>0</v>
      </c>
      <c r="F337" s="17"/>
    </row>
    <row r="338" spans="1:6">
      <c r="A338" s="4" t="s">
        <v>405</v>
      </c>
      <c r="B338" s="34">
        <f>IF($B96="Kill",0,B17+($B59-$C59)*B294)</f>
        <v>0</v>
      </c>
      <c r="C338" s="34">
        <f>IF($B96="Kill",0,C17+($B59-$C59)*C294)</f>
        <v>0</v>
      </c>
      <c r="D338" s="34">
        <f>IF($B96="Kill",0,D17+($B59-$C59)*D294)</f>
        <v>0</v>
      </c>
      <c r="E338" s="34">
        <f>IF($B96="Kill",0,E17+($B59-$C59)*E294)</f>
        <v>0</v>
      </c>
      <c r="F338" s="17"/>
    </row>
    <row r="339" spans="1:6">
      <c r="A339" s="4" t="s">
        <v>406</v>
      </c>
      <c r="B339" s="34">
        <f>IF($B97="Kill",0,B18+($B60-$C60)*B295)</f>
        <v>0</v>
      </c>
      <c r="C339" s="34">
        <f>IF($B97="Kill",0,C18+($B60-$C60)*C295)</f>
        <v>0</v>
      </c>
      <c r="D339" s="34">
        <f>IF($B97="Kill",0,D18+($B60-$C60)*D295)</f>
        <v>0</v>
      </c>
      <c r="E339" s="34">
        <f>IF($B97="Kill",0,E18+($B60-$C60)*E295)</f>
        <v>0</v>
      </c>
      <c r="F339" s="17"/>
    </row>
    <row r="340" spans="1:6">
      <c r="A340" s="4" t="s">
        <v>407</v>
      </c>
      <c r="B340" s="34">
        <f>IF($B98="Kill",0,B19+($B61-$C61)*B296)</f>
        <v>0</v>
      </c>
      <c r="C340" s="34">
        <f>IF($B98="Kill",0,C19+($B61-$C61)*C296)</f>
        <v>0</v>
      </c>
      <c r="D340" s="34">
        <f>IF($B98="Kill",0,D19+($B61-$C61)*D296)</f>
        <v>0</v>
      </c>
      <c r="E340" s="34">
        <f>IF($B98="Kill",0,E19+($B61-$C61)*E296)</f>
        <v>0</v>
      </c>
      <c r="F340" s="17"/>
    </row>
    <row r="341" spans="1:6">
      <c r="A341" s="4" t="s">
        <v>408</v>
      </c>
      <c r="B341" s="34">
        <f>IF($B99="Kill",0,B20+($B62-$C62)*B297)</f>
        <v>0</v>
      </c>
      <c r="C341" s="34">
        <f>IF($B99="Kill",0,C20+($B62-$C62)*C297)</f>
        <v>0</v>
      </c>
      <c r="D341" s="34">
        <f>IF($B99="Kill",0,D20+($B62-$C62)*D297)</f>
        <v>0</v>
      </c>
      <c r="E341" s="34">
        <f>IF($B99="Kill",0,E20+($B62-$C62)*E297)</f>
        <v>0</v>
      </c>
      <c r="F341" s="17"/>
    </row>
    <row r="342" spans="1:6">
      <c r="A342" s="4" t="s">
        <v>409</v>
      </c>
      <c r="B342" s="34">
        <f>IF($B100="Kill",0,B21+($B63-$C63)*B298)</f>
        <v>0</v>
      </c>
      <c r="C342" s="34">
        <f>IF($B100="Kill",0,C21+($B63-$C63)*C298)</f>
        <v>0</v>
      </c>
      <c r="D342" s="34">
        <f>IF($B100="Kill",0,D21+($B63-$C63)*D298)</f>
        <v>0</v>
      </c>
      <c r="E342" s="34">
        <f>IF($B100="Kill",0,E21+($B63-$C63)*E298)</f>
        <v>0</v>
      </c>
      <c r="F342" s="17"/>
    </row>
    <row r="343" spans="1:6">
      <c r="A343" s="4" t="s">
        <v>410</v>
      </c>
      <c r="B343" s="34">
        <f>IF($B101="Kill",0,B22+($B64-$C64)*B299)</f>
        <v>0</v>
      </c>
      <c r="C343" s="34">
        <f>IF($B101="Kill",0,C22+($B64-$C64)*C299)</f>
        <v>0</v>
      </c>
      <c r="D343" s="34">
        <f>IF($B101="Kill",0,D22+($B64-$C64)*D299)</f>
        <v>0</v>
      </c>
      <c r="E343" s="34">
        <f>IF($B101="Kill",0,E22+($B64-$C64)*E299)</f>
        <v>0</v>
      </c>
      <c r="F343" s="17"/>
    </row>
    <row r="344" spans="1:6">
      <c r="A344" s="4" t="s">
        <v>411</v>
      </c>
      <c r="B344" s="34">
        <f>IF($B102="Kill",0,B23+($B65-$C65)*B300)</f>
        <v>0</v>
      </c>
      <c r="C344" s="34">
        <f>IF($B102="Kill",0,C23+($B65-$C65)*C300)</f>
        <v>0</v>
      </c>
      <c r="D344" s="34">
        <f>IF($B102="Kill",0,D23+($B65-$C65)*D300)</f>
        <v>0</v>
      </c>
      <c r="E344" s="34">
        <f>IF($B102="Kill",0,E23+($B65-$C65)*E300)</f>
        <v>0</v>
      </c>
      <c r="F344" s="17"/>
    </row>
    <row r="345" spans="1:6">
      <c r="A345" s="4" t="s">
        <v>412</v>
      </c>
      <c r="B345" s="34">
        <f>IF($B103="Kill",0,B24+($B66-$C66)*B301)</f>
        <v>0</v>
      </c>
      <c r="C345" s="34">
        <f>IF($B103="Kill",0,C24+($B66-$C66)*C301)</f>
        <v>0</v>
      </c>
      <c r="D345" s="34">
        <f>IF($B103="Kill",0,D24+($B66-$C66)*D301)</f>
        <v>0</v>
      </c>
      <c r="E345" s="34">
        <f>IF($B103="Kill",0,E24+($B66-$C66)*E301)</f>
        <v>0</v>
      </c>
      <c r="F345" s="17"/>
    </row>
    <row r="346" spans="1:6">
      <c r="A346" s="4" t="s">
        <v>413</v>
      </c>
      <c r="B346" s="34">
        <f>IF($B104="Kill",0,B25+($B67-$C67)*B302)</f>
        <v>0</v>
      </c>
      <c r="C346" s="34">
        <f>IF($B104="Kill",0,C25+($B67-$C67)*C302)</f>
        <v>0</v>
      </c>
      <c r="D346" s="34">
        <f>IF($B104="Kill",0,D25+($B67-$C67)*D302)</f>
        <v>0</v>
      </c>
      <c r="E346" s="34">
        <f>IF($B104="Kill",0,E25+($B67-$C67)*E302)</f>
        <v>0</v>
      </c>
      <c r="F346" s="17"/>
    </row>
    <row r="347" spans="1:6">
      <c r="A347" s="4" t="s">
        <v>414</v>
      </c>
      <c r="B347" s="34">
        <f>IF($B105="Kill",0,B26+($B68-$C68)*B303)</f>
        <v>0</v>
      </c>
      <c r="C347" s="34">
        <f>IF($B105="Kill",0,C26+($B68-$C68)*C303)</f>
        <v>0</v>
      </c>
      <c r="D347" s="34">
        <f>IF($B105="Kill",0,D26+($B68-$C68)*D303)</f>
        <v>0</v>
      </c>
      <c r="E347" s="34">
        <f>IF($B105="Kill",0,E26+($B68-$C68)*E303)</f>
        <v>0</v>
      </c>
      <c r="F347" s="17"/>
    </row>
    <row r="348" spans="1:6">
      <c r="A348" s="4" t="s">
        <v>415</v>
      </c>
      <c r="B348" s="34">
        <f>IF($B106="Kill",0,B27+($B69-$C69)*B304)</f>
        <v>0</v>
      </c>
      <c r="C348" s="34">
        <f>IF($B106="Kill",0,C27+($B69-$C69)*C304)</f>
        <v>0</v>
      </c>
      <c r="D348" s="34">
        <f>IF($B106="Kill",0,D27+($B69-$C69)*D304)</f>
        <v>0</v>
      </c>
      <c r="E348" s="34">
        <f>IF($B106="Kill",0,E27+($B69-$C69)*E304)</f>
        <v>0</v>
      </c>
      <c r="F348" s="17"/>
    </row>
    <row r="349" spans="1:6">
      <c r="A349" s="4" t="s">
        <v>416</v>
      </c>
      <c r="B349" s="34">
        <f>IF($B107="Kill",0,B28+($B70-$C70)*B305)</f>
        <v>0</v>
      </c>
      <c r="C349" s="34">
        <f>IF($B107="Kill",0,C28+($B70-$C70)*C305)</f>
        <v>0</v>
      </c>
      <c r="D349" s="34">
        <f>IF($B107="Kill",0,D28+($B70-$C70)*D305)</f>
        <v>0</v>
      </c>
      <c r="E349" s="34">
        <f>IF($B107="Kill",0,E28+($B70-$C70)*E305)</f>
        <v>0</v>
      </c>
      <c r="F349" s="17"/>
    </row>
    <row r="350" spans="1:6">
      <c r="A350" s="4" t="s">
        <v>417</v>
      </c>
      <c r="B350" s="34">
        <f>IF($B108="Kill",0,B29+($B71-$C71)*B306)</f>
        <v>0</v>
      </c>
      <c r="C350" s="34">
        <f>IF($B108="Kill",0,C29+($B71-$C71)*C306)</f>
        <v>0</v>
      </c>
      <c r="D350" s="34">
        <f>IF($B108="Kill",0,D29+($B71-$C71)*D306)</f>
        <v>0</v>
      </c>
      <c r="E350" s="34">
        <f>IF($B108="Kill",0,E29+($B71-$C71)*E306)</f>
        <v>0</v>
      </c>
      <c r="F350" s="17"/>
    </row>
    <row r="351" spans="1:6">
      <c r="A351" s="4" t="s">
        <v>418</v>
      </c>
      <c r="B351" s="34">
        <f>IF($B109="Kill",0,B30+($B72-$C72)*B307)</f>
        <v>0</v>
      </c>
      <c r="C351" s="34">
        <f>IF($B109="Kill",0,C30+($B72-$C72)*C307)</f>
        <v>0</v>
      </c>
      <c r="D351" s="34">
        <f>IF($B109="Kill",0,D30+($B72-$C72)*D307)</f>
        <v>0</v>
      </c>
      <c r="E351" s="34">
        <f>IF($B109="Kill",0,E30+($B72-$C72)*E307)</f>
        <v>0</v>
      </c>
      <c r="F351" s="17"/>
    </row>
    <row r="352" spans="1:6">
      <c r="A352" s="4" t="s">
        <v>419</v>
      </c>
      <c r="B352" s="34">
        <f>IF($B110="Kill",0,B31+($B73-$C73)*B308)</f>
        <v>0</v>
      </c>
      <c r="C352" s="34">
        <f>IF($B110="Kill",0,C31+($B73-$C73)*C308)</f>
        <v>0</v>
      </c>
      <c r="D352" s="34">
        <f>IF($B110="Kill",0,D31+($B73-$C73)*D308)</f>
        <v>0</v>
      </c>
      <c r="E352" s="34">
        <f>IF($B110="Kill",0,E31+($B73-$C73)*E308)</f>
        <v>0</v>
      </c>
      <c r="F352" s="17"/>
    </row>
    <row r="353" spans="1:6">
      <c r="A353" s="4" t="s">
        <v>420</v>
      </c>
      <c r="B353" s="34">
        <f>IF($B111="Kill",0,B32+($B74-$C74)*B309)</f>
        <v>0</v>
      </c>
      <c r="C353" s="34">
        <f>IF($B111="Kill",0,C32+($B74-$C74)*C309)</f>
        <v>0</v>
      </c>
      <c r="D353" s="34">
        <f>IF($B111="Kill",0,D32+($B74-$C74)*D309)</f>
        <v>0</v>
      </c>
      <c r="E353" s="34">
        <f>IF($B111="Kill",0,E32+($B74-$C74)*E309)</f>
        <v>0</v>
      </c>
      <c r="F353" s="17"/>
    </row>
    <row r="354" spans="1:6">
      <c r="A354" s="4" t="s">
        <v>421</v>
      </c>
      <c r="B354" s="34">
        <f>IF($B112="Kill",0,B33+($B75-$C75)*B310)</f>
        <v>0</v>
      </c>
      <c r="C354" s="34">
        <f>IF($B112="Kill",0,C33+($B75-$C75)*C310)</f>
        <v>0</v>
      </c>
      <c r="D354" s="34">
        <f>IF($B112="Kill",0,D33+($B75-$C75)*D310)</f>
        <v>0</v>
      </c>
      <c r="E354" s="34">
        <f>IF($B112="Kill",0,E33+($B75-$C75)*E310)</f>
        <v>0</v>
      </c>
      <c r="F354" s="17"/>
    </row>
    <row r="355" spans="1:6">
      <c r="A355" s="4" t="s">
        <v>422</v>
      </c>
      <c r="B355" s="34">
        <f>IF($B113="Kill",0,B34+($B76-$C76)*B311)</f>
        <v>0</v>
      </c>
      <c r="C355" s="34">
        <f>IF($B113="Kill",0,C34+($B76-$C76)*C311)</f>
        <v>0</v>
      </c>
      <c r="D355" s="34">
        <f>IF($B113="Kill",0,D34+($B76-$C76)*D311)</f>
        <v>0</v>
      </c>
      <c r="E355" s="34">
        <f>IF($B113="Kill",0,E34+($B76-$C76)*E311)</f>
        <v>0</v>
      </c>
      <c r="F355" s="17"/>
    </row>
    <row r="356" spans="1:6">
      <c r="A356" s="4" t="s">
        <v>423</v>
      </c>
      <c r="B356" s="34">
        <f>IF($B114="Kill",0,B35+($B77-$C77)*B312)</f>
        <v>0</v>
      </c>
      <c r="C356" s="34">
        <f>IF($B114="Kill",0,C35+($B77-$C77)*C312)</f>
        <v>0</v>
      </c>
      <c r="D356" s="34">
        <f>IF($B114="Kill",0,D35+($B77-$C77)*D312)</f>
        <v>0</v>
      </c>
      <c r="E356" s="34">
        <f>IF($B114="Kill",0,E35+($B77-$C77)*E312)</f>
        <v>0</v>
      </c>
      <c r="F356" s="17"/>
    </row>
    <row r="357" spans="1:6">
      <c r="A357" s="4" t="s">
        <v>424</v>
      </c>
      <c r="B357" s="34">
        <f>IF($B115="Kill",0,B36+($B78-$C78)*B313)</f>
        <v>0</v>
      </c>
      <c r="C357" s="34">
        <f>IF($B115="Kill",0,C36+($B78-$C78)*C313)</f>
        <v>0</v>
      </c>
      <c r="D357" s="34">
        <f>IF($B115="Kill",0,D36+($B78-$C78)*D313)</f>
        <v>0</v>
      </c>
      <c r="E357" s="34">
        <f>IF($B115="Kill",0,E36+($B78-$C78)*E313)</f>
        <v>0</v>
      </c>
      <c r="F357" s="17"/>
    </row>
    <row r="358" spans="1:6">
      <c r="A358" s="4" t="s">
        <v>425</v>
      </c>
      <c r="B358" s="34">
        <f>IF($B116="Kill",0,B37+($B79-$C79)*B314)</f>
        <v>0</v>
      </c>
      <c r="C358" s="34">
        <f>IF($B116="Kill",0,C37+($B79-$C79)*C314)</f>
        <v>0</v>
      </c>
      <c r="D358" s="34">
        <f>IF($B116="Kill",0,D37+($B79-$C79)*D314)</f>
        <v>0</v>
      </c>
      <c r="E358" s="34">
        <f>IF($B116="Kill",0,E37+($B79-$C79)*E314)</f>
        <v>0</v>
      </c>
      <c r="F358" s="17"/>
    </row>
    <row r="359" spans="1:6">
      <c r="A359" s="4" t="s">
        <v>426</v>
      </c>
      <c r="B359" s="34">
        <f>IF($B117="Kill",0,B38+($B80-$C80)*B315)</f>
        <v>0</v>
      </c>
      <c r="C359" s="34">
        <f>IF($B117="Kill",0,C38+($B80-$C80)*C315)</f>
        <v>0</v>
      </c>
      <c r="D359" s="34">
        <f>IF($B117="Kill",0,D38+($B80-$C80)*D315)</f>
        <v>0</v>
      </c>
      <c r="E359" s="34">
        <f>IF($B117="Kill",0,E38+($B80-$C80)*E315)</f>
        <v>0</v>
      </c>
      <c r="F359" s="17"/>
    </row>
    <row r="360" spans="1:6">
      <c r="A360" s="4" t="s">
        <v>427</v>
      </c>
      <c r="B360" s="34">
        <f>IF($B118="Kill",0,B39+($B81-$C81)*B316)</f>
        <v>0</v>
      </c>
      <c r="C360" s="34">
        <f>IF($B118="Kill",0,C39+($B81-$C81)*C316)</f>
        <v>0</v>
      </c>
      <c r="D360" s="34">
        <f>IF($B118="Kill",0,D39+($B81-$C81)*D316)</f>
        <v>0</v>
      </c>
      <c r="E360" s="34">
        <f>IF($B118="Kill",0,E39+($B81-$C81)*E316)</f>
        <v>0</v>
      </c>
      <c r="F360" s="17"/>
    </row>
    <row r="361" spans="1:6">
      <c r="A361" s="4" t="s">
        <v>428</v>
      </c>
      <c r="B361" s="34">
        <f>IF($B119="Kill",0,B40+($B82-$C82)*B317)</f>
        <v>0</v>
      </c>
      <c r="C361" s="34">
        <f>IF($B119="Kill",0,C40+($B82-$C82)*C317)</f>
        <v>0</v>
      </c>
      <c r="D361" s="34">
        <f>IF($B119="Kill",0,D40+($B82-$C82)*D317)</f>
        <v>0</v>
      </c>
      <c r="E361" s="34">
        <f>IF($B119="Kill",0,E40+($B82-$C82)*E317)</f>
        <v>0</v>
      </c>
      <c r="F361" s="17"/>
    </row>
    <row r="362" spans="1:6">
      <c r="A362" s="4" t="s">
        <v>429</v>
      </c>
      <c r="B362" s="34">
        <f>IF($B120="Kill",0,B41+($B83-$C83)*B318)</f>
        <v>0</v>
      </c>
      <c r="C362" s="34">
        <f>IF($B120="Kill",0,C41+($B83-$C83)*C318)</f>
        <v>0</v>
      </c>
      <c r="D362" s="34">
        <f>IF($B120="Kill",0,D41+($B83-$C83)*D318)</f>
        <v>0</v>
      </c>
      <c r="E362" s="34">
        <f>IF($B120="Kill",0,E41+($B83-$C83)*E318)</f>
        <v>0</v>
      </c>
      <c r="F362" s="17"/>
    </row>
    <row r="363" spans="1:6">
      <c r="A363" s="4" t="s">
        <v>430</v>
      </c>
      <c r="B363" s="34">
        <f>IF($B121="Kill",0,B42+($B84-$C84)*B319)</f>
        <v>0</v>
      </c>
      <c r="C363" s="34">
        <f>IF($B121="Kill",0,C42+($B84-$C84)*C319)</f>
        <v>0</v>
      </c>
      <c r="D363" s="34">
        <f>IF($B121="Kill",0,D42+($B84-$C84)*D319)</f>
        <v>0</v>
      </c>
      <c r="E363" s="34">
        <f>IF($B121="Kill",0,E42+($B84-$C84)*E319)</f>
        <v>0</v>
      </c>
      <c r="F363" s="17"/>
    </row>
    <row r="365" spans="1:6" ht="21" customHeight="1">
      <c r="A365" s="1" t="s">
        <v>619</v>
      </c>
    </row>
    <row r="366" spans="1:6">
      <c r="A366" s="3" t="s">
        <v>546</v>
      </c>
    </row>
    <row r="367" spans="1:6">
      <c r="A367" s="31" t="s">
        <v>620</v>
      </c>
    </row>
    <row r="368" spans="1:6">
      <c r="A368" s="3" t="s">
        <v>621</v>
      </c>
    </row>
    <row r="370" spans="1:3">
      <c r="B370" s="15" t="s">
        <v>384</v>
      </c>
    </row>
    <row r="371" spans="1:3">
      <c r="A371" s="4" t="s">
        <v>395</v>
      </c>
      <c r="B371" s="32">
        <f>$B331</f>
        <v>0</v>
      </c>
      <c r="C371" s="17"/>
    </row>
    <row r="372" spans="1:3">
      <c r="A372" s="4" t="s">
        <v>399</v>
      </c>
      <c r="B372" s="32">
        <f>$B332</f>
        <v>0</v>
      </c>
      <c r="C372" s="17"/>
    </row>
    <row r="373" spans="1:3">
      <c r="A373" s="4" t="s">
        <v>400</v>
      </c>
      <c r="B373" s="32">
        <f>$B333</f>
        <v>0</v>
      </c>
      <c r="C373" s="17"/>
    </row>
    <row r="374" spans="1:3">
      <c r="A374" s="4" t="s">
        <v>401</v>
      </c>
      <c r="B374" s="32">
        <f>$B334</f>
        <v>0</v>
      </c>
      <c r="C374" s="17"/>
    </row>
    <row r="375" spans="1:3">
      <c r="A375" s="4" t="s">
        <v>402</v>
      </c>
      <c r="B375" s="32">
        <f>$B335</f>
        <v>0</v>
      </c>
      <c r="C375" s="17"/>
    </row>
    <row r="376" spans="1:3">
      <c r="A376" s="4" t="s">
        <v>403</v>
      </c>
      <c r="B376" s="32">
        <f>$B336</f>
        <v>0</v>
      </c>
      <c r="C376" s="17"/>
    </row>
    <row r="377" spans="1:3">
      <c r="A377" s="4" t="s">
        <v>404</v>
      </c>
      <c r="B377" s="32">
        <f>$B337</f>
        <v>0</v>
      </c>
      <c r="C377" s="17"/>
    </row>
    <row r="378" spans="1:3">
      <c r="A378" s="4" t="s">
        <v>405</v>
      </c>
      <c r="B378" s="32">
        <f>$B338</f>
        <v>0</v>
      </c>
      <c r="C378" s="17"/>
    </row>
    <row r="379" spans="1:3">
      <c r="A379" s="4" t="s">
        <v>406</v>
      </c>
      <c r="B379" s="32">
        <f>$B339</f>
        <v>0</v>
      </c>
      <c r="C379" s="17"/>
    </row>
    <row r="380" spans="1:3">
      <c r="A380" s="4" t="s">
        <v>407</v>
      </c>
      <c r="B380" s="32">
        <f>$B340</f>
        <v>0</v>
      </c>
      <c r="C380" s="17"/>
    </row>
    <row r="381" spans="1:3">
      <c r="A381" s="4" t="s">
        <v>408</v>
      </c>
      <c r="B381" s="32">
        <f>$B341</f>
        <v>0</v>
      </c>
      <c r="C381" s="17"/>
    </row>
    <row r="382" spans="1:3">
      <c r="A382" s="4" t="s">
        <v>409</v>
      </c>
      <c r="B382" s="32">
        <f>$B342</f>
        <v>0</v>
      </c>
      <c r="C382" s="17"/>
    </row>
    <row r="383" spans="1:3">
      <c r="A383" s="4" t="s">
        <v>410</v>
      </c>
      <c r="B383" s="32">
        <f>$B343</f>
        <v>0</v>
      </c>
      <c r="C383" s="17"/>
    </row>
    <row r="384" spans="1:3">
      <c r="A384" s="4" t="s">
        <v>411</v>
      </c>
      <c r="B384" s="32">
        <f>$B344</f>
        <v>0</v>
      </c>
      <c r="C384" s="17"/>
    </row>
    <row r="385" spans="1:3">
      <c r="A385" s="4" t="s">
        <v>412</v>
      </c>
      <c r="B385" s="32">
        <f>$B345</f>
        <v>0</v>
      </c>
      <c r="C385" s="17"/>
    </row>
    <row r="386" spans="1:3">
      <c r="A386" s="4" t="s">
        <v>413</v>
      </c>
      <c r="B386" s="32">
        <f>$B346</f>
        <v>0</v>
      </c>
      <c r="C386" s="17"/>
    </row>
    <row r="387" spans="1:3">
      <c r="A387" s="4" t="s">
        <v>414</v>
      </c>
      <c r="B387" s="32">
        <f>$B347</f>
        <v>0</v>
      </c>
      <c r="C387" s="17"/>
    </row>
    <row r="388" spans="1:3">
      <c r="A388" s="4" t="s">
        <v>415</v>
      </c>
      <c r="B388" s="32">
        <f>$B348</f>
        <v>0</v>
      </c>
      <c r="C388" s="17"/>
    </row>
    <row r="389" spans="1:3">
      <c r="A389" s="4" t="s">
        <v>416</v>
      </c>
      <c r="B389" s="32">
        <f>$B349</f>
        <v>0</v>
      </c>
      <c r="C389" s="17"/>
    </row>
    <row r="390" spans="1:3">
      <c r="A390" s="4" t="s">
        <v>417</v>
      </c>
      <c r="B390" s="32">
        <f>$B350</f>
        <v>0</v>
      </c>
      <c r="C390" s="17"/>
    </row>
    <row r="391" spans="1:3">
      <c r="A391" s="4" t="s">
        <v>418</v>
      </c>
      <c r="B391" s="32">
        <f>$B351</f>
        <v>0</v>
      </c>
      <c r="C391" s="17"/>
    </row>
    <row r="392" spans="1:3">
      <c r="A392" s="4" t="s">
        <v>419</v>
      </c>
      <c r="B392" s="32">
        <f>$B352</f>
        <v>0</v>
      </c>
      <c r="C392" s="17"/>
    </row>
    <row r="393" spans="1:3">
      <c r="A393" s="4" t="s">
        <v>420</v>
      </c>
      <c r="B393" s="32">
        <f>$B353</f>
        <v>0</v>
      </c>
      <c r="C393" s="17"/>
    </row>
    <row r="394" spans="1:3">
      <c r="A394" s="4" t="s">
        <v>421</v>
      </c>
      <c r="B394" s="32">
        <f>$B354</f>
        <v>0</v>
      </c>
      <c r="C394" s="17"/>
    </row>
    <row r="395" spans="1:3">
      <c r="A395" s="4" t="s">
        <v>422</v>
      </c>
      <c r="B395" s="32">
        <f>$B355</f>
        <v>0</v>
      </c>
      <c r="C395" s="17"/>
    </row>
    <row r="396" spans="1:3">
      <c r="A396" s="4" t="s">
        <v>423</v>
      </c>
      <c r="B396" s="32">
        <f>$B356</f>
        <v>0</v>
      </c>
      <c r="C396" s="17"/>
    </row>
    <row r="397" spans="1:3">
      <c r="A397" s="4" t="s">
        <v>424</v>
      </c>
      <c r="B397" s="32">
        <f>$B357</f>
        <v>0</v>
      </c>
      <c r="C397" s="17"/>
    </row>
    <row r="398" spans="1:3">
      <c r="A398" s="4" t="s">
        <v>425</v>
      </c>
      <c r="B398" s="32">
        <f>$B358</f>
        <v>0</v>
      </c>
      <c r="C398" s="17"/>
    </row>
    <row r="399" spans="1:3">
      <c r="A399" s="4" t="s">
        <v>426</v>
      </c>
      <c r="B399" s="32">
        <f>$B359</f>
        <v>0</v>
      </c>
      <c r="C399" s="17"/>
    </row>
    <row r="400" spans="1:3">
      <c r="A400" s="4" t="s">
        <v>427</v>
      </c>
      <c r="B400" s="32">
        <f>$B360</f>
        <v>0</v>
      </c>
      <c r="C400" s="17"/>
    </row>
    <row r="401" spans="1:3">
      <c r="A401" s="4" t="s">
        <v>428</v>
      </c>
      <c r="B401" s="32">
        <f>$B361</f>
        <v>0</v>
      </c>
      <c r="C401" s="17"/>
    </row>
    <row r="402" spans="1:3">
      <c r="A402" s="4" t="s">
        <v>429</v>
      </c>
      <c r="B402" s="32">
        <f>$B362</f>
        <v>0</v>
      </c>
      <c r="C402" s="17"/>
    </row>
    <row r="403" spans="1:3">
      <c r="A403" s="4" t="s">
        <v>430</v>
      </c>
      <c r="B403" s="32">
        <f>$B363</f>
        <v>0</v>
      </c>
      <c r="C403" s="17"/>
    </row>
    <row r="405" spans="1:3" ht="21" customHeight="1">
      <c r="A405" s="1" t="s">
        <v>622</v>
      </c>
    </row>
    <row r="406" spans="1:3">
      <c r="A406" s="3" t="s">
        <v>546</v>
      </c>
    </row>
    <row r="407" spans="1:3">
      <c r="A407" s="31" t="s">
        <v>623</v>
      </c>
    </row>
    <row r="408" spans="1:3">
      <c r="A408" s="31" t="s">
        <v>580</v>
      </c>
    </row>
    <row r="409" spans="1:3">
      <c r="A409" s="31" t="s">
        <v>624</v>
      </c>
    </row>
    <row r="410" spans="1:3">
      <c r="A410" s="3" t="s">
        <v>625</v>
      </c>
    </row>
    <row r="412" spans="1:3">
      <c r="B412" s="15" t="s">
        <v>384</v>
      </c>
    </row>
    <row r="413" spans="1:3">
      <c r="A413" s="4" t="s">
        <v>543</v>
      </c>
      <c r="B413" s="40">
        <f>SUMPRODUCT($G$132:$G$216,$B$132:$B$216)/SUMPRODUCT($H$132:$H$216,$B$132:$B$216)</f>
        <v>0</v>
      </c>
      <c r="C413" s="17"/>
    </row>
    <row r="415" spans="1:3" ht="21" customHeight="1">
      <c r="A415" s="1" t="s">
        <v>626</v>
      </c>
    </row>
    <row r="416" spans="1:3">
      <c r="A416" s="3" t="s">
        <v>546</v>
      </c>
    </row>
    <row r="417" spans="1:3">
      <c r="A417" s="31" t="s">
        <v>609</v>
      </c>
    </row>
    <row r="418" spans="1:3">
      <c r="A418" s="31" t="s">
        <v>627</v>
      </c>
    </row>
    <row r="419" spans="1:3">
      <c r="A419" s="3" t="s">
        <v>628</v>
      </c>
    </row>
    <row r="421" spans="1:3">
      <c r="B421" s="15" t="s">
        <v>629</v>
      </c>
    </row>
    <row r="422" spans="1:3">
      <c r="A422" s="4" t="s">
        <v>395</v>
      </c>
      <c r="B422" s="40">
        <f>IF(B89="60%MEAV",0.4+0.6*$B$413,IF(B89="MEAV",$B$413,IF(B89="EHV only",0,IF(B89="LV only",1,0))))</f>
        <v>0</v>
      </c>
      <c r="C422" s="17"/>
    </row>
    <row r="423" spans="1:3">
      <c r="A423" s="4" t="s">
        <v>399</v>
      </c>
      <c r="B423" s="40">
        <f>IF(B90="60%MEAV",0.4+0.6*$B$413,IF(B90="MEAV",$B$413,IF(B90="EHV only",0,IF(B90="LV only",1,0))))</f>
        <v>0</v>
      </c>
      <c r="C423" s="17"/>
    </row>
    <row r="424" spans="1:3">
      <c r="A424" s="4" t="s">
        <v>400</v>
      </c>
      <c r="B424" s="40">
        <f>IF(B91="60%MEAV",0.4+0.6*$B$413,IF(B91="MEAV",$B$413,IF(B91="EHV only",0,IF(B91="LV only",1,0))))</f>
        <v>0</v>
      </c>
      <c r="C424" s="17"/>
    </row>
    <row r="425" spans="1:3">
      <c r="A425" s="4" t="s">
        <v>401</v>
      </c>
      <c r="B425" s="40">
        <f>IF(B92="60%MEAV",0.4+0.6*$B$413,IF(B92="MEAV",$B$413,IF(B92="EHV only",0,IF(B92="LV only",1,0))))</f>
        <v>0</v>
      </c>
      <c r="C425" s="17"/>
    </row>
    <row r="426" spans="1:3">
      <c r="A426" s="4" t="s">
        <v>402</v>
      </c>
      <c r="B426" s="40">
        <f>IF(B93="60%MEAV",0.4+0.6*$B$413,IF(B93="MEAV",$B$413,IF(B93="EHV only",0,IF(B93="LV only",1,0))))</f>
        <v>0</v>
      </c>
      <c r="C426" s="17"/>
    </row>
    <row r="427" spans="1:3">
      <c r="A427" s="4" t="s">
        <v>403</v>
      </c>
      <c r="B427" s="40">
        <f>IF(B94="60%MEAV",0.4+0.6*$B$413,IF(B94="MEAV",$B$413,IF(B94="EHV only",0,IF(B94="LV only",1,0))))</f>
        <v>0</v>
      </c>
      <c r="C427" s="17"/>
    </row>
    <row r="428" spans="1:3">
      <c r="A428" s="4" t="s">
        <v>404</v>
      </c>
      <c r="B428" s="40">
        <f>IF(B95="60%MEAV",0.4+0.6*$B$413,IF(B95="MEAV",$B$413,IF(B95="EHV only",0,IF(B95="LV only",1,0))))</f>
        <v>0</v>
      </c>
      <c r="C428" s="17"/>
    </row>
    <row r="429" spans="1:3">
      <c r="A429" s="4" t="s">
        <v>405</v>
      </c>
      <c r="B429" s="40">
        <f>IF(B96="60%MEAV",0.4+0.6*$B$413,IF(B96="MEAV",$B$413,IF(B96="EHV only",0,IF(B96="LV only",1,0))))</f>
        <v>0</v>
      </c>
      <c r="C429" s="17"/>
    </row>
    <row r="430" spans="1:3">
      <c r="A430" s="4" t="s">
        <v>406</v>
      </c>
      <c r="B430" s="40">
        <f>IF(B97="60%MEAV",0.4+0.6*$B$413,IF(B97="MEAV",$B$413,IF(B97="EHV only",0,IF(B97="LV only",1,0))))</f>
        <v>0</v>
      </c>
      <c r="C430" s="17"/>
    </row>
    <row r="431" spans="1:3">
      <c r="A431" s="4" t="s">
        <v>407</v>
      </c>
      <c r="B431" s="40">
        <f>IF(B98="60%MEAV",0.4+0.6*$B$413,IF(B98="MEAV",$B$413,IF(B98="EHV only",0,IF(B98="LV only",1,0))))</f>
        <v>0</v>
      </c>
      <c r="C431" s="17"/>
    </row>
    <row r="432" spans="1:3">
      <c r="A432" s="4" t="s">
        <v>408</v>
      </c>
      <c r="B432" s="40">
        <f>IF(B99="60%MEAV",0.4+0.6*$B$413,IF(B99="MEAV",$B$413,IF(B99="EHV only",0,IF(B99="LV only",1,0))))</f>
        <v>0</v>
      </c>
      <c r="C432" s="17"/>
    </row>
    <row r="433" spans="1:3">
      <c r="A433" s="4" t="s">
        <v>409</v>
      </c>
      <c r="B433" s="40">
        <f>IF(B100="60%MEAV",0.4+0.6*$B$413,IF(B100="MEAV",$B$413,IF(B100="EHV only",0,IF(B100="LV only",1,0))))</f>
        <v>0</v>
      </c>
      <c r="C433" s="17"/>
    </row>
    <row r="434" spans="1:3">
      <c r="A434" s="4" t="s">
        <v>410</v>
      </c>
      <c r="B434" s="40">
        <f>IF(B101="60%MEAV",0.4+0.6*$B$413,IF(B101="MEAV",$B$413,IF(B101="EHV only",0,IF(B101="LV only",1,0))))</f>
        <v>0</v>
      </c>
      <c r="C434" s="17"/>
    </row>
    <row r="435" spans="1:3">
      <c r="A435" s="4" t="s">
        <v>411</v>
      </c>
      <c r="B435" s="40">
        <f>IF(B102="60%MEAV",0.4+0.6*$B$413,IF(B102="MEAV",$B$413,IF(B102="EHV only",0,IF(B102="LV only",1,0))))</f>
        <v>0</v>
      </c>
      <c r="C435" s="17"/>
    </row>
    <row r="436" spans="1:3">
      <c r="A436" s="4" t="s">
        <v>412</v>
      </c>
      <c r="B436" s="40">
        <f>IF(B103="60%MEAV",0.4+0.6*$B$413,IF(B103="MEAV",$B$413,IF(B103="EHV only",0,IF(B103="LV only",1,0))))</f>
        <v>0</v>
      </c>
      <c r="C436" s="17"/>
    </row>
    <row r="437" spans="1:3">
      <c r="A437" s="4" t="s">
        <v>413</v>
      </c>
      <c r="B437" s="40">
        <f>IF(B104="60%MEAV",0.4+0.6*$B$413,IF(B104="MEAV",$B$413,IF(B104="EHV only",0,IF(B104="LV only",1,0))))</f>
        <v>0</v>
      </c>
      <c r="C437" s="17"/>
    </row>
    <row r="438" spans="1:3">
      <c r="A438" s="4" t="s">
        <v>414</v>
      </c>
      <c r="B438" s="40">
        <f>IF(B105="60%MEAV",0.4+0.6*$B$413,IF(B105="MEAV",$B$413,IF(B105="EHV only",0,IF(B105="LV only",1,0))))</f>
        <v>0</v>
      </c>
      <c r="C438" s="17"/>
    </row>
    <row r="439" spans="1:3">
      <c r="A439" s="4" t="s">
        <v>415</v>
      </c>
      <c r="B439" s="40">
        <f>IF(B106="60%MEAV",0.4+0.6*$B$413,IF(B106="MEAV",$B$413,IF(B106="EHV only",0,IF(B106="LV only",1,0))))</f>
        <v>0</v>
      </c>
      <c r="C439" s="17"/>
    </row>
    <row r="440" spans="1:3">
      <c r="A440" s="4" t="s">
        <v>416</v>
      </c>
      <c r="B440" s="40">
        <f>IF(B107="60%MEAV",0.4+0.6*$B$413,IF(B107="MEAV",$B$413,IF(B107="EHV only",0,IF(B107="LV only",1,0))))</f>
        <v>0</v>
      </c>
      <c r="C440" s="17"/>
    </row>
    <row r="441" spans="1:3">
      <c r="A441" s="4" t="s">
        <v>417</v>
      </c>
      <c r="B441" s="40">
        <f>IF(B108="60%MEAV",0.4+0.6*$B$413,IF(B108="MEAV",$B$413,IF(B108="EHV only",0,IF(B108="LV only",1,0))))</f>
        <v>0</v>
      </c>
      <c r="C441" s="17"/>
    </row>
    <row r="442" spans="1:3">
      <c r="A442" s="4" t="s">
        <v>418</v>
      </c>
      <c r="B442" s="40">
        <f>IF(B109="60%MEAV",0.4+0.6*$B$413,IF(B109="MEAV",$B$413,IF(B109="EHV only",0,IF(B109="LV only",1,0))))</f>
        <v>0</v>
      </c>
      <c r="C442" s="17"/>
    </row>
    <row r="443" spans="1:3">
      <c r="A443" s="4" t="s">
        <v>419</v>
      </c>
      <c r="B443" s="40">
        <f>IF(B110="60%MEAV",0.4+0.6*$B$413,IF(B110="MEAV",$B$413,IF(B110="EHV only",0,IF(B110="LV only",1,0))))</f>
        <v>0</v>
      </c>
      <c r="C443" s="17"/>
    </row>
    <row r="444" spans="1:3">
      <c r="A444" s="4" t="s">
        <v>420</v>
      </c>
      <c r="B444" s="40">
        <f>IF(B111="60%MEAV",0.4+0.6*$B$413,IF(B111="MEAV",$B$413,IF(B111="EHV only",0,IF(B111="LV only",1,0))))</f>
        <v>0</v>
      </c>
      <c r="C444" s="17"/>
    </row>
    <row r="445" spans="1:3">
      <c r="A445" s="4" t="s">
        <v>421</v>
      </c>
      <c r="B445" s="40">
        <f>IF(B112="60%MEAV",0.4+0.6*$B$413,IF(B112="MEAV",$B$413,IF(B112="EHV only",0,IF(B112="LV only",1,0))))</f>
        <v>0</v>
      </c>
      <c r="C445" s="17"/>
    </row>
    <row r="446" spans="1:3">
      <c r="A446" s="4" t="s">
        <v>422</v>
      </c>
      <c r="B446" s="40">
        <f>IF(B113="60%MEAV",0.4+0.6*$B$413,IF(B113="MEAV",$B$413,IF(B113="EHV only",0,IF(B113="LV only",1,0))))</f>
        <v>0</v>
      </c>
      <c r="C446" s="17"/>
    </row>
    <row r="447" spans="1:3">
      <c r="A447" s="4" t="s">
        <v>423</v>
      </c>
      <c r="B447" s="40">
        <f>IF(B114="60%MEAV",0.4+0.6*$B$413,IF(B114="MEAV",$B$413,IF(B114="EHV only",0,IF(B114="LV only",1,0))))</f>
        <v>0</v>
      </c>
      <c r="C447" s="17"/>
    </row>
    <row r="448" spans="1:3">
      <c r="A448" s="4" t="s">
        <v>424</v>
      </c>
      <c r="B448" s="40">
        <f>IF(B115="60%MEAV",0.4+0.6*$B$413,IF(B115="MEAV",$B$413,IF(B115="EHV only",0,IF(B115="LV only",1,0))))</f>
        <v>0</v>
      </c>
      <c r="C448" s="17"/>
    </row>
    <row r="449" spans="1:3">
      <c r="A449" s="4" t="s">
        <v>425</v>
      </c>
      <c r="B449" s="40">
        <f>IF(B116="60%MEAV",0.4+0.6*$B$413,IF(B116="MEAV",$B$413,IF(B116="EHV only",0,IF(B116="LV only",1,0))))</f>
        <v>0</v>
      </c>
      <c r="C449" s="17"/>
    </row>
    <row r="450" spans="1:3">
      <c r="A450" s="4" t="s">
        <v>426</v>
      </c>
      <c r="B450" s="40">
        <f>IF(B117="60%MEAV",0.4+0.6*$B$413,IF(B117="MEAV",$B$413,IF(B117="EHV only",0,IF(B117="LV only",1,0))))</f>
        <v>0</v>
      </c>
      <c r="C450" s="17"/>
    </row>
    <row r="451" spans="1:3">
      <c r="A451" s="4" t="s">
        <v>427</v>
      </c>
      <c r="B451" s="40">
        <f>IF(B118="60%MEAV",0.4+0.6*$B$413,IF(B118="MEAV",$B$413,IF(B118="EHV only",0,IF(B118="LV only",1,0))))</f>
        <v>0</v>
      </c>
      <c r="C451" s="17"/>
    </row>
    <row r="452" spans="1:3">
      <c r="A452" s="4" t="s">
        <v>428</v>
      </c>
      <c r="B452" s="40">
        <f>IF(B119="60%MEAV",0.4+0.6*$B$413,IF(B119="MEAV",$B$413,IF(B119="EHV only",0,IF(B119="LV only",1,0))))</f>
        <v>0</v>
      </c>
      <c r="C452" s="17"/>
    </row>
    <row r="453" spans="1:3">
      <c r="A453" s="4" t="s">
        <v>429</v>
      </c>
      <c r="B453" s="40">
        <f>IF(B120="60%MEAV",0.4+0.6*$B$413,IF(B120="MEAV",$B$413,IF(B120="EHV only",0,IF(B120="LV only",1,0))))</f>
        <v>0</v>
      </c>
      <c r="C453" s="17"/>
    </row>
    <row r="454" spans="1:3">
      <c r="A454" s="4" t="s">
        <v>430</v>
      </c>
      <c r="B454" s="40">
        <f>IF(B121="60%MEAV",0.4+0.6*$B$413,IF(B121="MEAV",$B$413,IF(B121="EHV only",0,IF(B121="LV only",1,0))))</f>
        <v>0</v>
      </c>
      <c r="C454" s="17"/>
    </row>
    <row r="456" spans="1:3" ht="21" customHeight="1">
      <c r="A456" s="1" t="s">
        <v>630</v>
      </c>
    </row>
    <row r="457" spans="1:3">
      <c r="A457" s="3" t="s">
        <v>546</v>
      </c>
    </row>
    <row r="458" spans="1:3">
      <c r="A458" s="31" t="s">
        <v>631</v>
      </c>
    </row>
    <row r="459" spans="1:3">
      <c r="A459" s="31" t="s">
        <v>632</v>
      </c>
    </row>
    <row r="460" spans="1:3">
      <c r="A460" s="3" t="s">
        <v>633</v>
      </c>
    </row>
    <row r="462" spans="1:3">
      <c r="B462" s="15" t="s">
        <v>543</v>
      </c>
    </row>
    <row r="463" spans="1:3">
      <c r="A463" s="4" t="s">
        <v>395</v>
      </c>
      <c r="B463" s="34">
        <f>$B371*$B422</f>
        <v>0</v>
      </c>
      <c r="C463" s="17"/>
    </row>
    <row r="464" spans="1:3">
      <c r="A464" s="4" t="s">
        <v>399</v>
      </c>
      <c r="B464" s="34">
        <f>$B372*$B423</f>
        <v>0</v>
      </c>
      <c r="C464" s="17"/>
    </row>
    <row r="465" spans="1:3">
      <c r="A465" s="4" t="s">
        <v>400</v>
      </c>
      <c r="B465" s="34">
        <f>$B373*$B424</f>
        <v>0</v>
      </c>
      <c r="C465" s="17"/>
    </row>
    <row r="466" spans="1:3">
      <c r="A466" s="4" t="s">
        <v>401</v>
      </c>
      <c r="B466" s="34">
        <f>$B374*$B425</f>
        <v>0</v>
      </c>
      <c r="C466" s="17"/>
    </row>
    <row r="467" spans="1:3">
      <c r="A467" s="4" t="s">
        <v>402</v>
      </c>
      <c r="B467" s="34">
        <f>$B375*$B426</f>
        <v>0</v>
      </c>
      <c r="C467" s="17"/>
    </row>
    <row r="468" spans="1:3">
      <c r="A468" s="4" t="s">
        <v>403</v>
      </c>
      <c r="B468" s="34">
        <f>$B376*$B427</f>
        <v>0</v>
      </c>
      <c r="C468" s="17"/>
    </row>
    <row r="469" spans="1:3">
      <c r="A469" s="4" t="s">
        <v>404</v>
      </c>
      <c r="B469" s="34">
        <f>$B377*$B428</f>
        <v>0</v>
      </c>
      <c r="C469" s="17"/>
    </row>
    <row r="470" spans="1:3">
      <c r="A470" s="4" t="s">
        <v>405</v>
      </c>
      <c r="B470" s="34">
        <f>$B378*$B429</f>
        <v>0</v>
      </c>
      <c r="C470" s="17"/>
    </row>
    <row r="471" spans="1:3">
      <c r="A471" s="4" t="s">
        <v>406</v>
      </c>
      <c r="B471" s="34">
        <f>$B379*$B430</f>
        <v>0</v>
      </c>
      <c r="C471" s="17"/>
    </row>
    <row r="472" spans="1:3">
      <c r="A472" s="4" t="s">
        <v>407</v>
      </c>
      <c r="B472" s="34">
        <f>$B380*$B431</f>
        <v>0</v>
      </c>
      <c r="C472" s="17"/>
    </row>
    <row r="473" spans="1:3">
      <c r="A473" s="4" t="s">
        <v>408</v>
      </c>
      <c r="B473" s="34">
        <f>$B381*$B432</f>
        <v>0</v>
      </c>
      <c r="C473" s="17"/>
    </row>
    <row r="474" spans="1:3">
      <c r="A474" s="4" t="s">
        <v>409</v>
      </c>
      <c r="B474" s="34">
        <f>$B382*$B433</f>
        <v>0</v>
      </c>
      <c r="C474" s="17"/>
    </row>
    <row r="475" spans="1:3">
      <c r="A475" s="4" t="s">
        <v>410</v>
      </c>
      <c r="B475" s="34">
        <f>$B383*$B434</f>
        <v>0</v>
      </c>
      <c r="C475" s="17"/>
    </row>
    <row r="476" spans="1:3">
      <c r="A476" s="4" t="s">
        <v>411</v>
      </c>
      <c r="B476" s="34">
        <f>$B384*$B435</f>
        <v>0</v>
      </c>
      <c r="C476" s="17"/>
    </row>
    <row r="477" spans="1:3">
      <c r="A477" s="4" t="s">
        <v>412</v>
      </c>
      <c r="B477" s="34">
        <f>$B385*$B436</f>
        <v>0</v>
      </c>
      <c r="C477" s="17"/>
    </row>
    <row r="478" spans="1:3">
      <c r="A478" s="4" t="s">
        <v>413</v>
      </c>
      <c r="B478" s="34">
        <f>$B386*$B437</f>
        <v>0</v>
      </c>
      <c r="C478" s="17"/>
    </row>
    <row r="479" spans="1:3">
      <c r="A479" s="4" t="s">
        <v>414</v>
      </c>
      <c r="B479" s="34">
        <f>$B387*$B438</f>
        <v>0</v>
      </c>
      <c r="C479" s="17"/>
    </row>
    <row r="480" spans="1:3">
      <c r="A480" s="4" t="s">
        <v>415</v>
      </c>
      <c r="B480" s="34">
        <f>$B388*$B439</f>
        <v>0</v>
      </c>
      <c r="C480" s="17"/>
    </row>
    <row r="481" spans="1:3">
      <c r="A481" s="4" t="s">
        <v>416</v>
      </c>
      <c r="B481" s="34">
        <f>$B389*$B440</f>
        <v>0</v>
      </c>
      <c r="C481" s="17"/>
    </row>
    <row r="482" spans="1:3">
      <c r="A482" s="4" t="s">
        <v>417</v>
      </c>
      <c r="B482" s="34">
        <f>$B390*$B441</f>
        <v>0</v>
      </c>
      <c r="C482" s="17"/>
    </row>
    <row r="483" spans="1:3">
      <c r="A483" s="4" t="s">
        <v>418</v>
      </c>
      <c r="B483" s="34">
        <f>$B391*$B442</f>
        <v>0</v>
      </c>
      <c r="C483" s="17"/>
    </row>
    <row r="484" spans="1:3">
      <c r="A484" s="4" t="s">
        <v>419</v>
      </c>
      <c r="B484" s="34">
        <f>$B392*$B443</f>
        <v>0</v>
      </c>
      <c r="C484" s="17"/>
    </row>
    <row r="485" spans="1:3">
      <c r="A485" s="4" t="s">
        <v>420</v>
      </c>
      <c r="B485" s="34">
        <f>$B393*$B444</f>
        <v>0</v>
      </c>
      <c r="C485" s="17"/>
    </row>
    <row r="486" spans="1:3">
      <c r="A486" s="4" t="s">
        <v>421</v>
      </c>
      <c r="B486" s="34">
        <f>$B394*$B445</f>
        <v>0</v>
      </c>
      <c r="C486" s="17"/>
    </row>
    <row r="487" spans="1:3">
      <c r="A487" s="4" t="s">
        <v>422</v>
      </c>
      <c r="B487" s="34">
        <f>$B395*$B446</f>
        <v>0</v>
      </c>
      <c r="C487" s="17"/>
    </row>
    <row r="488" spans="1:3">
      <c r="A488" s="4" t="s">
        <v>423</v>
      </c>
      <c r="B488" s="34">
        <f>$B396*$B447</f>
        <v>0</v>
      </c>
      <c r="C488" s="17"/>
    </row>
    <row r="489" spans="1:3">
      <c r="A489" s="4" t="s">
        <v>424</v>
      </c>
      <c r="B489" s="34">
        <f>$B397*$B448</f>
        <v>0</v>
      </c>
      <c r="C489" s="17"/>
    </row>
    <row r="490" spans="1:3">
      <c r="A490" s="4" t="s">
        <v>425</v>
      </c>
      <c r="B490" s="34">
        <f>$B398*$B449</f>
        <v>0</v>
      </c>
      <c r="C490" s="17"/>
    </row>
    <row r="491" spans="1:3">
      <c r="A491" s="4" t="s">
        <v>426</v>
      </c>
      <c r="B491" s="34">
        <f>$B399*$B450</f>
        <v>0</v>
      </c>
      <c r="C491" s="17"/>
    </row>
    <row r="492" spans="1:3">
      <c r="A492" s="4" t="s">
        <v>427</v>
      </c>
      <c r="B492" s="34">
        <f>$B400*$B451</f>
        <v>0</v>
      </c>
      <c r="C492" s="17"/>
    </row>
    <row r="493" spans="1:3">
      <c r="A493" s="4" t="s">
        <v>428</v>
      </c>
      <c r="B493" s="34">
        <f>$B401*$B452</f>
        <v>0</v>
      </c>
      <c r="C493" s="17"/>
    </row>
    <row r="494" spans="1:3">
      <c r="A494" s="4" t="s">
        <v>429</v>
      </c>
      <c r="B494" s="34">
        <f>$B402*$B453</f>
        <v>0</v>
      </c>
      <c r="C494" s="17"/>
    </row>
    <row r="495" spans="1:3">
      <c r="A495" s="4" t="s">
        <v>430</v>
      </c>
      <c r="B495" s="34">
        <f>$B403*$B454</f>
        <v>0</v>
      </c>
      <c r="C495" s="17"/>
    </row>
    <row r="497" spans="1:3" ht="21" customHeight="1">
      <c r="A497" s="1" t="s">
        <v>634</v>
      </c>
    </row>
    <row r="498" spans="1:3">
      <c r="A498" s="3" t="s">
        <v>546</v>
      </c>
    </row>
    <row r="499" spans="1:3">
      <c r="A499" s="31" t="s">
        <v>631</v>
      </c>
    </row>
    <row r="500" spans="1:3">
      <c r="A500" s="31" t="s">
        <v>632</v>
      </c>
    </row>
    <row r="501" spans="1:3">
      <c r="A501" s="3" t="s">
        <v>635</v>
      </c>
    </row>
    <row r="503" spans="1:3">
      <c r="B503" s="15" t="s">
        <v>636</v>
      </c>
    </row>
    <row r="504" spans="1:3">
      <c r="A504" s="4" t="s">
        <v>395</v>
      </c>
      <c r="B504" s="34">
        <f>$B371*(1-$B422)</f>
        <v>0</v>
      </c>
      <c r="C504" s="17"/>
    </row>
    <row r="505" spans="1:3">
      <c r="A505" s="4" t="s">
        <v>399</v>
      </c>
      <c r="B505" s="34">
        <f>$B372*(1-$B423)</f>
        <v>0</v>
      </c>
      <c r="C505" s="17"/>
    </row>
    <row r="506" spans="1:3">
      <c r="A506" s="4" t="s">
        <v>400</v>
      </c>
      <c r="B506" s="34">
        <f>$B373*(1-$B424)</f>
        <v>0</v>
      </c>
      <c r="C506" s="17"/>
    </row>
    <row r="507" spans="1:3">
      <c r="A507" s="4" t="s">
        <v>401</v>
      </c>
      <c r="B507" s="34">
        <f>$B374*(1-$B425)</f>
        <v>0</v>
      </c>
      <c r="C507" s="17"/>
    </row>
    <row r="508" spans="1:3">
      <c r="A508" s="4" t="s">
        <v>402</v>
      </c>
      <c r="B508" s="34">
        <f>$B375*(1-$B426)</f>
        <v>0</v>
      </c>
      <c r="C508" s="17"/>
    </row>
    <row r="509" spans="1:3">
      <c r="A509" s="4" t="s">
        <v>403</v>
      </c>
      <c r="B509" s="34">
        <f>$B376*(1-$B427)</f>
        <v>0</v>
      </c>
      <c r="C509" s="17"/>
    </row>
    <row r="510" spans="1:3">
      <c r="A510" s="4" t="s">
        <v>404</v>
      </c>
      <c r="B510" s="34">
        <f>$B377*(1-$B428)</f>
        <v>0</v>
      </c>
      <c r="C510" s="17"/>
    </row>
    <row r="511" spans="1:3">
      <c r="A511" s="4" t="s">
        <v>405</v>
      </c>
      <c r="B511" s="34">
        <f>$B378*(1-$B429)</f>
        <v>0</v>
      </c>
      <c r="C511" s="17"/>
    </row>
    <row r="512" spans="1:3">
      <c r="A512" s="4" t="s">
        <v>406</v>
      </c>
      <c r="B512" s="34">
        <f>$B379*(1-$B430)</f>
        <v>0</v>
      </c>
      <c r="C512" s="17"/>
    </row>
    <row r="513" spans="1:3">
      <c r="A513" s="4" t="s">
        <v>407</v>
      </c>
      <c r="B513" s="34">
        <f>$B380*(1-$B431)</f>
        <v>0</v>
      </c>
      <c r="C513" s="17"/>
    </row>
    <row r="514" spans="1:3">
      <c r="A514" s="4" t="s">
        <v>408</v>
      </c>
      <c r="B514" s="34">
        <f>$B381*(1-$B432)</f>
        <v>0</v>
      </c>
      <c r="C514" s="17"/>
    </row>
    <row r="515" spans="1:3">
      <c r="A515" s="4" t="s">
        <v>409</v>
      </c>
      <c r="B515" s="34">
        <f>$B382*(1-$B433)</f>
        <v>0</v>
      </c>
      <c r="C515" s="17"/>
    </row>
    <row r="516" spans="1:3">
      <c r="A516" s="4" t="s">
        <v>410</v>
      </c>
      <c r="B516" s="34">
        <f>$B383*(1-$B434)</f>
        <v>0</v>
      </c>
      <c r="C516" s="17"/>
    </row>
    <row r="517" spans="1:3">
      <c r="A517" s="4" t="s">
        <v>411</v>
      </c>
      <c r="B517" s="34">
        <f>$B384*(1-$B435)</f>
        <v>0</v>
      </c>
      <c r="C517" s="17"/>
    </row>
    <row r="518" spans="1:3">
      <c r="A518" s="4" t="s">
        <v>412</v>
      </c>
      <c r="B518" s="34">
        <f>$B385*(1-$B436)</f>
        <v>0</v>
      </c>
      <c r="C518" s="17"/>
    </row>
    <row r="519" spans="1:3">
      <c r="A519" s="4" t="s">
        <v>413</v>
      </c>
      <c r="B519" s="34">
        <f>$B386*(1-$B437)</f>
        <v>0</v>
      </c>
      <c r="C519" s="17"/>
    </row>
    <row r="520" spans="1:3">
      <c r="A520" s="4" t="s">
        <v>414</v>
      </c>
      <c r="B520" s="34">
        <f>$B387*(1-$B438)</f>
        <v>0</v>
      </c>
      <c r="C520" s="17"/>
    </row>
    <row r="521" spans="1:3">
      <c r="A521" s="4" t="s">
        <v>415</v>
      </c>
      <c r="B521" s="34">
        <f>$B388*(1-$B439)</f>
        <v>0</v>
      </c>
      <c r="C521" s="17"/>
    </row>
    <row r="522" spans="1:3">
      <c r="A522" s="4" t="s">
        <v>416</v>
      </c>
      <c r="B522" s="34">
        <f>$B389*(1-$B440)</f>
        <v>0</v>
      </c>
      <c r="C522" s="17"/>
    </row>
    <row r="523" spans="1:3">
      <c r="A523" s="4" t="s">
        <v>417</v>
      </c>
      <c r="B523" s="34">
        <f>$B390*(1-$B441)</f>
        <v>0</v>
      </c>
      <c r="C523" s="17"/>
    </row>
    <row r="524" spans="1:3">
      <c r="A524" s="4" t="s">
        <v>418</v>
      </c>
      <c r="B524" s="34">
        <f>$B391*(1-$B442)</f>
        <v>0</v>
      </c>
      <c r="C524" s="17"/>
    </row>
    <row r="525" spans="1:3">
      <c r="A525" s="4" t="s">
        <v>419</v>
      </c>
      <c r="B525" s="34">
        <f>$B392*(1-$B443)</f>
        <v>0</v>
      </c>
      <c r="C525" s="17"/>
    </row>
    <row r="526" spans="1:3">
      <c r="A526" s="4" t="s">
        <v>420</v>
      </c>
      <c r="B526" s="34">
        <f>$B393*(1-$B444)</f>
        <v>0</v>
      </c>
      <c r="C526" s="17"/>
    </row>
    <row r="527" spans="1:3">
      <c r="A527" s="4" t="s">
        <v>421</v>
      </c>
      <c r="B527" s="34">
        <f>$B394*(1-$B445)</f>
        <v>0</v>
      </c>
      <c r="C527" s="17"/>
    </row>
    <row r="528" spans="1:3">
      <c r="A528" s="4" t="s">
        <v>422</v>
      </c>
      <c r="B528" s="34">
        <f>$B395*(1-$B446)</f>
        <v>0</v>
      </c>
      <c r="C528" s="17"/>
    </row>
    <row r="529" spans="1:3">
      <c r="A529" s="4" t="s">
        <v>423</v>
      </c>
      <c r="B529" s="34">
        <f>$B396*(1-$B447)</f>
        <v>0</v>
      </c>
      <c r="C529" s="17"/>
    </row>
    <row r="530" spans="1:3">
      <c r="A530" s="4" t="s">
        <v>424</v>
      </c>
      <c r="B530" s="34">
        <f>$B397*(1-$B448)</f>
        <v>0</v>
      </c>
      <c r="C530" s="17"/>
    </row>
    <row r="531" spans="1:3">
      <c r="A531" s="4" t="s">
        <v>425</v>
      </c>
      <c r="B531" s="34">
        <f>$B398*(1-$B449)</f>
        <v>0</v>
      </c>
      <c r="C531" s="17"/>
    </row>
    <row r="532" spans="1:3">
      <c r="A532" s="4" t="s">
        <v>426</v>
      </c>
      <c r="B532" s="34">
        <f>$B399*(1-$B450)</f>
        <v>0</v>
      </c>
      <c r="C532" s="17"/>
    </row>
    <row r="533" spans="1:3">
      <c r="A533" s="4" t="s">
        <v>427</v>
      </c>
      <c r="B533" s="34">
        <f>$B400*(1-$B451)</f>
        <v>0</v>
      </c>
      <c r="C533" s="17"/>
    </row>
    <row r="534" spans="1:3">
      <c r="A534" s="4" t="s">
        <v>428</v>
      </c>
      <c r="B534" s="34">
        <f>$B401*(1-$B452)</f>
        <v>0</v>
      </c>
      <c r="C534" s="17"/>
    </row>
    <row r="535" spans="1:3">
      <c r="A535" s="4" t="s">
        <v>429</v>
      </c>
      <c r="B535" s="34">
        <f>$B402*(1-$B453)</f>
        <v>0</v>
      </c>
      <c r="C535" s="17"/>
    </row>
    <row r="536" spans="1:3">
      <c r="A536" s="4" t="s">
        <v>430</v>
      </c>
      <c r="B536" s="34">
        <f>$B403*(1-$B454)</f>
        <v>0</v>
      </c>
      <c r="C536" s="17"/>
    </row>
    <row r="538" spans="1:3" ht="21" customHeight="1">
      <c r="A538" s="1" t="s">
        <v>637</v>
      </c>
    </row>
    <row r="539" spans="1:3">
      <c r="A539" s="3" t="s">
        <v>546</v>
      </c>
    </row>
    <row r="540" spans="1:3">
      <c r="A540" s="31" t="s">
        <v>638</v>
      </c>
    </row>
    <row r="541" spans="1:3">
      <c r="A541" s="31" t="s">
        <v>639</v>
      </c>
    </row>
    <row r="542" spans="1:3">
      <c r="A542" s="31" t="s">
        <v>640</v>
      </c>
    </row>
    <row r="543" spans="1:3">
      <c r="A543" s="3" t="s">
        <v>641</v>
      </c>
    </row>
    <row r="545" spans="1:7">
      <c r="B545" s="15" t="s">
        <v>543</v>
      </c>
      <c r="C545" s="15" t="s">
        <v>636</v>
      </c>
      <c r="D545" s="15" t="s">
        <v>159</v>
      </c>
      <c r="E545" s="15" t="s">
        <v>158</v>
      </c>
      <c r="F545" s="15" t="s">
        <v>394</v>
      </c>
    </row>
    <row r="546" spans="1:7">
      <c r="A546" s="4" t="s">
        <v>395</v>
      </c>
      <c r="B546" s="32">
        <f>$B463</f>
        <v>0</v>
      </c>
      <c r="C546" s="32">
        <f>$B504</f>
        <v>0</v>
      </c>
      <c r="D546" s="32">
        <f>$C331</f>
        <v>0</v>
      </c>
      <c r="E546" s="32">
        <f>$D331</f>
        <v>0</v>
      </c>
      <c r="F546" s="32">
        <f>$E331</f>
        <v>0</v>
      </c>
      <c r="G546" s="17"/>
    </row>
    <row r="547" spans="1:7">
      <c r="A547" s="4" t="s">
        <v>399</v>
      </c>
      <c r="B547" s="32">
        <f>$B464</f>
        <v>0</v>
      </c>
      <c r="C547" s="32">
        <f>$B505</f>
        <v>0</v>
      </c>
      <c r="D547" s="32">
        <f>$C332</f>
        <v>0</v>
      </c>
      <c r="E547" s="32">
        <f>$D332</f>
        <v>0</v>
      </c>
      <c r="F547" s="32">
        <f>$E332</f>
        <v>0</v>
      </c>
      <c r="G547" s="17"/>
    </row>
    <row r="548" spans="1:7">
      <c r="A548" s="4" t="s">
        <v>400</v>
      </c>
      <c r="B548" s="32">
        <f>$B465</f>
        <v>0</v>
      </c>
      <c r="C548" s="32">
        <f>$B506</f>
        <v>0</v>
      </c>
      <c r="D548" s="32">
        <f>$C333</f>
        <v>0</v>
      </c>
      <c r="E548" s="32">
        <f>$D333</f>
        <v>0</v>
      </c>
      <c r="F548" s="32">
        <f>$E333</f>
        <v>0</v>
      </c>
      <c r="G548" s="17"/>
    </row>
    <row r="549" spans="1:7">
      <c r="A549" s="4" t="s">
        <v>401</v>
      </c>
      <c r="B549" s="32">
        <f>$B466</f>
        <v>0</v>
      </c>
      <c r="C549" s="32">
        <f>$B507</f>
        <v>0</v>
      </c>
      <c r="D549" s="32">
        <f>$C334</f>
        <v>0</v>
      </c>
      <c r="E549" s="32">
        <f>$D334</f>
        <v>0</v>
      </c>
      <c r="F549" s="32">
        <f>$E334</f>
        <v>0</v>
      </c>
      <c r="G549" s="17"/>
    </row>
    <row r="550" spans="1:7">
      <c r="A550" s="4" t="s">
        <v>402</v>
      </c>
      <c r="B550" s="32">
        <f>$B467</f>
        <v>0</v>
      </c>
      <c r="C550" s="32">
        <f>$B508</f>
        <v>0</v>
      </c>
      <c r="D550" s="32">
        <f>$C335</f>
        <v>0</v>
      </c>
      <c r="E550" s="32">
        <f>$D335</f>
        <v>0</v>
      </c>
      <c r="F550" s="32">
        <f>$E335</f>
        <v>0</v>
      </c>
      <c r="G550" s="17"/>
    </row>
    <row r="551" spans="1:7">
      <c r="A551" s="4" t="s">
        <v>403</v>
      </c>
      <c r="B551" s="32">
        <f>$B468</f>
        <v>0</v>
      </c>
      <c r="C551" s="32">
        <f>$B509</f>
        <v>0</v>
      </c>
      <c r="D551" s="32">
        <f>$C336</f>
        <v>0</v>
      </c>
      <c r="E551" s="32">
        <f>$D336</f>
        <v>0</v>
      </c>
      <c r="F551" s="32">
        <f>$E336</f>
        <v>0</v>
      </c>
      <c r="G551" s="17"/>
    </row>
    <row r="552" spans="1:7">
      <c r="A552" s="4" t="s">
        <v>404</v>
      </c>
      <c r="B552" s="32">
        <f>$B469</f>
        <v>0</v>
      </c>
      <c r="C552" s="32">
        <f>$B510</f>
        <v>0</v>
      </c>
      <c r="D552" s="32">
        <f>$C337</f>
        <v>0</v>
      </c>
      <c r="E552" s="32">
        <f>$D337</f>
        <v>0</v>
      </c>
      <c r="F552" s="32">
        <f>$E337</f>
        <v>0</v>
      </c>
      <c r="G552" s="17"/>
    </row>
    <row r="553" spans="1:7">
      <c r="A553" s="4" t="s">
        <v>405</v>
      </c>
      <c r="B553" s="32">
        <f>$B470</f>
        <v>0</v>
      </c>
      <c r="C553" s="32">
        <f>$B511</f>
        <v>0</v>
      </c>
      <c r="D553" s="32">
        <f>$C338</f>
        <v>0</v>
      </c>
      <c r="E553" s="32">
        <f>$D338</f>
        <v>0</v>
      </c>
      <c r="F553" s="32">
        <f>$E338</f>
        <v>0</v>
      </c>
      <c r="G553" s="17"/>
    </row>
    <row r="554" spans="1:7">
      <c r="A554" s="4" t="s">
        <v>406</v>
      </c>
      <c r="B554" s="32">
        <f>$B471</f>
        <v>0</v>
      </c>
      <c r="C554" s="32">
        <f>$B512</f>
        <v>0</v>
      </c>
      <c r="D554" s="32">
        <f>$C339</f>
        <v>0</v>
      </c>
      <c r="E554" s="32">
        <f>$D339</f>
        <v>0</v>
      </c>
      <c r="F554" s="32">
        <f>$E339</f>
        <v>0</v>
      </c>
      <c r="G554" s="17"/>
    </row>
    <row r="555" spans="1:7">
      <c r="A555" s="4" t="s">
        <v>407</v>
      </c>
      <c r="B555" s="32">
        <f>$B472</f>
        <v>0</v>
      </c>
      <c r="C555" s="32">
        <f>$B513</f>
        <v>0</v>
      </c>
      <c r="D555" s="32">
        <f>$C340</f>
        <v>0</v>
      </c>
      <c r="E555" s="32">
        <f>$D340</f>
        <v>0</v>
      </c>
      <c r="F555" s="32">
        <f>$E340</f>
        <v>0</v>
      </c>
      <c r="G555" s="17"/>
    </row>
    <row r="556" spans="1:7">
      <c r="A556" s="4" t="s">
        <v>408</v>
      </c>
      <c r="B556" s="32">
        <f>$B473</f>
        <v>0</v>
      </c>
      <c r="C556" s="32">
        <f>$B514</f>
        <v>0</v>
      </c>
      <c r="D556" s="32">
        <f>$C341</f>
        <v>0</v>
      </c>
      <c r="E556" s="32">
        <f>$D341</f>
        <v>0</v>
      </c>
      <c r="F556" s="32">
        <f>$E341</f>
        <v>0</v>
      </c>
      <c r="G556" s="17"/>
    </row>
    <row r="557" spans="1:7">
      <c r="A557" s="4" t="s">
        <v>409</v>
      </c>
      <c r="B557" s="32">
        <f>$B474</f>
        <v>0</v>
      </c>
      <c r="C557" s="32">
        <f>$B515</f>
        <v>0</v>
      </c>
      <c r="D557" s="32">
        <f>$C342</f>
        <v>0</v>
      </c>
      <c r="E557" s="32">
        <f>$D342</f>
        <v>0</v>
      </c>
      <c r="F557" s="32">
        <f>$E342</f>
        <v>0</v>
      </c>
      <c r="G557" s="17"/>
    </row>
    <row r="558" spans="1:7">
      <c r="A558" s="4" t="s">
        <v>410</v>
      </c>
      <c r="B558" s="32">
        <f>$B475</f>
        <v>0</v>
      </c>
      <c r="C558" s="32">
        <f>$B516</f>
        <v>0</v>
      </c>
      <c r="D558" s="32">
        <f>$C343</f>
        <v>0</v>
      </c>
      <c r="E558" s="32">
        <f>$D343</f>
        <v>0</v>
      </c>
      <c r="F558" s="32">
        <f>$E343</f>
        <v>0</v>
      </c>
      <c r="G558" s="17"/>
    </row>
    <row r="559" spans="1:7">
      <c r="A559" s="4" t="s">
        <v>411</v>
      </c>
      <c r="B559" s="32">
        <f>$B476</f>
        <v>0</v>
      </c>
      <c r="C559" s="32">
        <f>$B517</f>
        <v>0</v>
      </c>
      <c r="D559" s="32">
        <f>$C344</f>
        <v>0</v>
      </c>
      <c r="E559" s="32">
        <f>$D344</f>
        <v>0</v>
      </c>
      <c r="F559" s="32">
        <f>$E344</f>
        <v>0</v>
      </c>
      <c r="G559" s="17"/>
    </row>
    <row r="560" spans="1:7">
      <c r="A560" s="4" t="s">
        <v>412</v>
      </c>
      <c r="B560" s="32">
        <f>$B477</f>
        <v>0</v>
      </c>
      <c r="C560" s="32">
        <f>$B518</f>
        <v>0</v>
      </c>
      <c r="D560" s="32">
        <f>$C345</f>
        <v>0</v>
      </c>
      <c r="E560" s="32">
        <f>$D345</f>
        <v>0</v>
      </c>
      <c r="F560" s="32">
        <f>$E345</f>
        <v>0</v>
      </c>
      <c r="G560" s="17"/>
    </row>
    <row r="561" spans="1:7">
      <c r="A561" s="4" t="s">
        <v>413</v>
      </c>
      <c r="B561" s="32">
        <f>$B478</f>
        <v>0</v>
      </c>
      <c r="C561" s="32">
        <f>$B519</f>
        <v>0</v>
      </c>
      <c r="D561" s="32">
        <f>$C346</f>
        <v>0</v>
      </c>
      <c r="E561" s="32">
        <f>$D346</f>
        <v>0</v>
      </c>
      <c r="F561" s="32">
        <f>$E346</f>
        <v>0</v>
      </c>
      <c r="G561" s="17"/>
    </row>
    <row r="562" spans="1:7">
      <c r="A562" s="4" t="s">
        <v>414</v>
      </c>
      <c r="B562" s="32">
        <f>$B479</f>
        <v>0</v>
      </c>
      <c r="C562" s="32">
        <f>$B520</f>
        <v>0</v>
      </c>
      <c r="D562" s="32">
        <f>$C347</f>
        <v>0</v>
      </c>
      <c r="E562" s="32">
        <f>$D347</f>
        <v>0</v>
      </c>
      <c r="F562" s="32">
        <f>$E347</f>
        <v>0</v>
      </c>
      <c r="G562" s="17"/>
    </row>
    <row r="563" spans="1:7">
      <c r="A563" s="4" t="s">
        <v>415</v>
      </c>
      <c r="B563" s="32">
        <f>$B480</f>
        <v>0</v>
      </c>
      <c r="C563" s="32">
        <f>$B521</f>
        <v>0</v>
      </c>
      <c r="D563" s="32">
        <f>$C348</f>
        <v>0</v>
      </c>
      <c r="E563" s="32">
        <f>$D348</f>
        <v>0</v>
      </c>
      <c r="F563" s="32">
        <f>$E348</f>
        <v>0</v>
      </c>
      <c r="G563" s="17"/>
    </row>
    <row r="564" spans="1:7">
      <c r="A564" s="4" t="s">
        <v>416</v>
      </c>
      <c r="B564" s="32">
        <f>$B481</f>
        <v>0</v>
      </c>
      <c r="C564" s="32">
        <f>$B522</f>
        <v>0</v>
      </c>
      <c r="D564" s="32">
        <f>$C349</f>
        <v>0</v>
      </c>
      <c r="E564" s="32">
        <f>$D349</f>
        <v>0</v>
      </c>
      <c r="F564" s="32">
        <f>$E349</f>
        <v>0</v>
      </c>
      <c r="G564" s="17"/>
    </row>
    <row r="565" spans="1:7">
      <c r="A565" s="4" t="s">
        <v>417</v>
      </c>
      <c r="B565" s="32">
        <f>$B482</f>
        <v>0</v>
      </c>
      <c r="C565" s="32">
        <f>$B523</f>
        <v>0</v>
      </c>
      <c r="D565" s="32">
        <f>$C350</f>
        <v>0</v>
      </c>
      <c r="E565" s="32">
        <f>$D350</f>
        <v>0</v>
      </c>
      <c r="F565" s="32">
        <f>$E350</f>
        <v>0</v>
      </c>
      <c r="G565" s="17"/>
    </row>
    <row r="566" spans="1:7">
      <c r="A566" s="4" t="s">
        <v>418</v>
      </c>
      <c r="B566" s="32">
        <f>$B483</f>
        <v>0</v>
      </c>
      <c r="C566" s="32">
        <f>$B524</f>
        <v>0</v>
      </c>
      <c r="D566" s="32">
        <f>$C351</f>
        <v>0</v>
      </c>
      <c r="E566" s="32">
        <f>$D351</f>
        <v>0</v>
      </c>
      <c r="F566" s="32">
        <f>$E351</f>
        <v>0</v>
      </c>
      <c r="G566" s="17"/>
    </row>
    <row r="567" spans="1:7">
      <c r="A567" s="4" t="s">
        <v>419</v>
      </c>
      <c r="B567" s="32">
        <f>$B484</f>
        <v>0</v>
      </c>
      <c r="C567" s="32">
        <f>$B525</f>
        <v>0</v>
      </c>
      <c r="D567" s="32">
        <f>$C352</f>
        <v>0</v>
      </c>
      <c r="E567" s="32">
        <f>$D352</f>
        <v>0</v>
      </c>
      <c r="F567" s="32">
        <f>$E352</f>
        <v>0</v>
      </c>
      <c r="G567" s="17"/>
    </row>
    <row r="568" spans="1:7">
      <c r="A568" s="4" t="s">
        <v>420</v>
      </c>
      <c r="B568" s="32">
        <f>$B485</f>
        <v>0</v>
      </c>
      <c r="C568" s="32">
        <f>$B526</f>
        <v>0</v>
      </c>
      <c r="D568" s="32">
        <f>$C353</f>
        <v>0</v>
      </c>
      <c r="E568" s="32">
        <f>$D353</f>
        <v>0</v>
      </c>
      <c r="F568" s="32">
        <f>$E353</f>
        <v>0</v>
      </c>
      <c r="G568" s="17"/>
    </row>
    <row r="569" spans="1:7">
      <c r="A569" s="4" t="s">
        <v>421</v>
      </c>
      <c r="B569" s="32">
        <f>$B486</f>
        <v>0</v>
      </c>
      <c r="C569" s="32">
        <f>$B527</f>
        <v>0</v>
      </c>
      <c r="D569" s="32">
        <f>$C354</f>
        <v>0</v>
      </c>
      <c r="E569" s="32">
        <f>$D354</f>
        <v>0</v>
      </c>
      <c r="F569" s="32">
        <f>$E354</f>
        <v>0</v>
      </c>
      <c r="G569" s="17"/>
    </row>
    <row r="570" spans="1:7">
      <c r="A570" s="4" t="s">
        <v>422</v>
      </c>
      <c r="B570" s="32">
        <f>$B487</f>
        <v>0</v>
      </c>
      <c r="C570" s="32">
        <f>$B528</f>
        <v>0</v>
      </c>
      <c r="D570" s="32">
        <f>$C355</f>
        <v>0</v>
      </c>
      <c r="E570" s="32">
        <f>$D355</f>
        <v>0</v>
      </c>
      <c r="F570" s="32">
        <f>$E355</f>
        <v>0</v>
      </c>
      <c r="G570" s="17"/>
    </row>
    <row r="571" spans="1:7">
      <c r="A571" s="4" t="s">
        <v>423</v>
      </c>
      <c r="B571" s="32">
        <f>$B488</f>
        <v>0</v>
      </c>
      <c r="C571" s="32">
        <f>$B529</f>
        <v>0</v>
      </c>
      <c r="D571" s="32">
        <f>$C356</f>
        <v>0</v>
      </c>
      <c r="E571" s="32">
        <f>$D356</f>
        <v>0</v>
      </c>
      <c r="F571" s="32">
        <f>$E356</f>
        <v>0</v>
      </c>
      <c r="G571" s="17"/>
    </row>
    <row r="572" spans="1:7">
      <c r="A572" s="4" t="s">
        <v>424</v>
      </c>
      <c r="B572" s="32">
        <f>$B489</f>
        <v>0</v>
      </c>
      <c r="C572" s="32">
        <f>$B530</f>
        <v>0</v>
      </c>
      <c r="D572" s="32">
        <f>$C357</f>
        <v>0</v>
      </c>
      <c r="E572" s="32">
        <f>$D357</f>
        <v>0</v>
      </c>
      <c r="F572" s="32">
        <f>$E357</f>
        <v>0</v>
      </c>
      <c r="G572" s="17"/>
    </row>
    <row r="573" spans="1:7">
      <c r="A573" s="4" t="s">
        <v>425</v>
      </c>
      <c r="B573" s="32">
        <f>$B490</f>
        <v>0</v>
      </c>
      <c r="C573" s="32">
        <f>$B531</f>
        <v>0</v>
      </c>
      <c r="D573" s="32">
        <f>$C358</f>
        <v>0</v>
      </c>
      <c r="E573" s="32">
        <f>$D358</f>
        <v>0</v>
      </c>
      <c r="F573" s="32">
        <f>$E358</f>
        <v>0</v>
      </c>
      <c r="G573" s="17"/>
    </row>
    <row r="574" spans="1:7">
      <c r="A574" s="4" t="s">
        <v>426</v>
      </c>
      <c r="B574" s="32">
        <f>$B491</f>
        <v>0</v>
      </c>
      <c r="C574" s="32">
        <f>$B532</f>
        <v>0</v>
      </c>
      <c r="D574" s="32">
        <f>$C359</f>
        <v>0</v>
      </c>
      <c r="E574" s="32">
        <f>$D359</f>
        <v>0</v>
      </c>
      <c r="F574" s="32">
        <f>$E359</f>
        <v>0</v>
      </c>
      <c r="G574" s="17"/>
    </row>
    <row r="575" spans="1:7">
      <c r="A575" s="4" t="s">
        <v>427</v>
      </c>
      <c r="B575" s="32">
        <f>$B492</f>
        <v>0</v>
      </c>
      <c r="C575" s="32">
        <f>$B533</f>
        <v>0</v>
      </c>
      <c r="D575" s="32">
        <f>$C360</f>
        <v>0</v>
      </c>
      <c r="E575" s="32">
        <f>$D360</f>
        <v>0</v>
      </c>
      <c r="F575" s="32">
        <f>$E360</f>
        <v>0</v>
      </c>
      <c r="G575" s="17"/>
    </row>
    <row r="576" spans="1:7">
      <c r="A576" s="4" t="s">
        <v>428</v>
      </c>
      <c r="B576" s="32">
        <f>$B493</f>
        <v>0</v>
      </c>
      <c r="C576" s="32">
        <f>$B534</f>
        <v>0</v>
      </c>
      <c r="D576" s="32">
        <f>$C361</f>
        <v>0</v>
      </c>
      <c r="E576" s="32">
        <f>$D361</f>
        <v>0</v>
      </c>
      <c r="F576" s="32">
        <f>$E361</f>
        <v>0</v>
      </c>
      <c r="G576" s="17"/>
    </row>
    <row r="577" spans="1:7">
      <c r="A577" s="4" t="s">
        <v>429</v>
      </c>
      <c r="B577" s="32">
        <f>$B494</f>
        <v>0</v>
      </c>
      <c r="C577" s="32">
        <f>$B535</f>
        <v>0</v>
      </c>
      <c r="D577" s="32">
        <f>$C362</f>
        <v>0</v>
      </c>
      <c r="E577" s="32">
        <f>$D362</f>
        <v>0</v>
      </c>
      <c r="F577" s="32">
        <f>$E362</f>
        <v>0</v>
      </c>
      <c r="G577" s="17"/>
    </row>
    <row r="578" spans="1:7">
      <c r="A578" s="4" t="s">
        <v>430</v>
      </c>
      <c r="B578" s="32">
        <f>$B495</f>
        <v>0</v>
      </c>
      <c r="C578" s="32">
        <f>$B536</f>
        <v>0</v>
      </c>
      <c r="D578" s="32">
        <f>$C363</f>
        <v>0</v>
      </c>
      <c r="E578" s="32">
        <f>$D363</f>
        <v>0</v>
      </c>
      <c r="F578" s="32">
        <f>$E363</f>
        <v>0</v>
      </c>
      <c r="G578" s="17"/>
    </row>
    <row r="580" spans="1:7" ht="21" customHeight="1">
      <c r="A580" s="1" t="s">
        <v>642</v>
      </c>
    </row>
    <row r="581" spans="1:7">
      <c r="A581" s="3" t="s">
        <v>546</v>
      </c>
    </row>
    <row r="582" spans="1:7">
      <c r="A582" s="31" t="s">
        <v>643</v>
      </c>
    </row>
    <row r="583" spans="1:7">
      <c r="A583" s="31" t="s">
        <v>644</v>
      </c>
    </row>
    <row r="584" spans="1:7">
      <c r="A584" s="3" t="s">
        <v>635</v>
      </c>
    </row>
    <row r="586" spans="1:7">
      <c r="B586" s="15" t="s">
        <v>543</v>
      </c>
      <c r="C586" s="15" t="s">
        <v>636</v>
      </c>
      <c r="D586" s="15" t="s">
        <v>159</v>
      </c>
      <c r="E586" s="15" t="s">
        <v>158</v>
      </c>
      <c r="F586" s="15" t="s">
        <v>394</v>
      </c>
    </row>
    <row r="587" spans="1:7">
      <c r="A587" s="4" t="s">
        <v>395</v>
      </c>
      <c r="B587" s="34">
        <f>B546*(1-$C89)</f>
        <v>0</v>
      </c>
      <c r="C587" s="34">
        <f>C546*(1-$C89)</f>
        <v>0</v>
      </c>
      <c r="D587" s="34">
        <f>D546*(1-$C89)</f>
        <v>0</v>
      </c>
      <c r="E587" s="34">
        <f>E546*(1-$C89)</f>
        <v>0</v>
      </c>
      <c r="F587" s="34">
        <f>F546*(1-$C89)</f>
        <v>0</v>
      </c>
      <c r="G587" s="17"/>
    </row>
    <row r="588" spans="1:7">
      <c r="A588" s="4" t="s">
        <v>399</v>
      </c>
      <c r="B588" s="34">
        <f>B547*(1-$C90)</f>
        <v>0</v>
      </c>
      <c r="C588" s="34">
        <f>C547*(1-$C90)</f>
        <v>0</v>
      </c>
      <c r="D588" s="34">
        <f>D547*(1-$C90)</f>
        <v>0</v>
      </c>
      <c r="E588" s="34">
        <f>E547*(1-$C90)</f>
        <v>0</v>
      </c>
      <c r="F588" s="34">
        <f>F547*(1-$C90)</f>
        <v>0</v>
      </c>
      <c r="G588" s="17"/>
    </row>
    <row r="589" spans="1:7">
      <c r="A589" s="4" t="s">
        <v>400</v>
      </c>
      <c r="B589" s="34">
        <f>B548*(1-$C91)</f>
        <v>0</v>
      </c>
      <c r="C589" s="34">
        <f>C548*(1-$C91)</f>
        <v>0</v>
      </c>
      <c r="D589" s="34">
        <f>D548*(1-$C91)</f>
        <v>0</v>
      </c>
      <c r="E589" s="34">
        <f>E548*(1-$C91)</f>
        <v>0</v>
      </c>
      <c r="F589" s="34">
        <f>F548*(1-$C91)</f>
        <v>0</v>
      </c>
      <c r="G589" s="17"/>
    </row>
    <row r="590" spans="1:7">
      <c r="A590" s="4" t="s">
        <v>401</v>
      </c>
      <c r="B590" s="34">
        <f>B549*(1-$C92)</f>
        <v>0</v>
      </c>
      <c r="C590" s="34">
        <f>C549*(1-$C92)</f>
        <v>0</v>
      </c>
      <c r="D590" s="34">
        <f>D549*(1-$C92)</f>
        <v>0</v>
      </c>
      <c r="E590" s="34">
        <f>E549*(1-$C92)</f>
        <v>0</v>
      </c>
      <c r="F590" s="34">
        <f>F549*(1-$C92)</f>
        <v>0</v>
      </c>
      <c r="G590" s="17"/>
    </row>
    <row r="591" spans="1:7">
      <c r="A591" s="4" t="s">
        <v>402</v>
      </c>
      <c r="B591" s="34">
        <f>B550*(1-$C93)</f>
        <v>0</v>
      </c>
      <c r="C591" s="34">
        <f>C550*(1-$C93)</f>
        <v>0</v>
      </c>
      <c r="D591" s="34">
        <f>D550*(1-$C93)</f>
        <v>0</v>
      </c>
      <c r="E591" s="34">
        <f>E550*(1-$C93)</f>
        <v>0</v>
      </c>
      <c r="F591" s="34">
        <f>F550*(1-$C93)</f>
        <v>0</v>
      </c>
      <c r="G591" s="17"/>
    </row>
    <row r="592" spans="1:7">
      <c r="A592" s="4" t="s">
        <v>403</v>
      </c>
      <c r="B592" s="34">
        <f>B551*(1-$C94)</f>
        <v>0</v>
      </c>
      <c r="C592" s="34">
        <f>C551*(1-$C94)</f>
        <v>0</v>
      </c>
      <c r="D592" s="34">
        <f>D551*(1-$C94)</f>
        <v>0</v>
      </c>
      <c r="E592" s="34">
        <f>E551*(1-$C94)</f>
        <v>0</v>
      </c>
      <c r="F592" s="34">
        <f>F551*(1-$C94)</f>
        <v>0</v>
      </c>
      <c r="G592" s="17"/>
    </row>
    <row r="593" spans="1:7">
      <c r="A593" s="4" t="s">
        <v>404</v>
      </c>
      <c r="B593" s="34">
        <f>B552*(1-$C95)</f>
        <v>0</v>
      </c>
      <c r="C593" s="34">
        <f>C552*(1-$C95)</f>
        <v>0</v>
      </c>
      <c r="D593" s="34">
        <f>D552*(1-$C95)</f>
        <v>0</v>
      </c>
      <c r="E593" s="34">
        <f>E552*(1-$C95)</f>
        <v>0</v>
      </c>
      <c r="F593" s="34">
        <f>F552*(1-$C95)</f>
        <v>0</v>
      </c>
      <c r="G593" s="17"/>
    </row>
    <row r="594" spans="1:7">
      <c r="A594" s="4" t="s">
        <v>405</v>
      </c>
      <c r="B594" s="34">
        <f>B553*(1-$C96)</f>
        <v>0</v>
      </c>
      <c r="C594" s="34">
        <f>C553*(1-$C96)</f>
        <v>0</v>
      </c>
      <c r="D594" s="34">
        <f>D553*(1-$C96)</f>
        <v>0</v>
      </c>
      <c r="E594" s="34">
        <f>E553*(1-$C96)</f>
        <v>0</v>
      </c>
      <c r="F594" s="34">
        <f>F553*(1-$C96)</f>
        <v>0</v>
      </c>
      <c r="G594" s="17"/>
    </row>
    <row r="595" spans="1:7">
      <c r="A595" s="4" t="s">
        <v>406</v>
      </c>
      <c r="B595" s="34">
        <f>B554*(1-$C97)</f>
        <v>0</v>
      </c>
      <c r="C595" s="34">
        <f>C554*(1-$C97)</f>
        <v>0</v>
      </c>
      <c r="D595" s="34">
        <f>D554*(1-$C97)</f>
        <v>0</v>
      </c>
      <c r="E595" s="34">
        <f>E554*(1-$C97)</f>
        <v>0</v>
      </c>
      <c r="F595" s="34">
        <f>F554*(1-$C97)</f>
        <v>0</v>
      </c>
      <c r="G595" s="17"/>
    </row>
    <row r="596" spans="1:7">
      <c r="A596" s="4" t="s">
        <v>407</v>
      </c>
      <c r="B596" s="34">
        <f>B555*(1-$C98)</f>
        <v>0</v>
      </c>
      <c r="C596" s="34">
        <f>C555*(1-$C98)</f>
        <v>0</v>
      </c>
      <c r="D596" s="34">
        <f>D555*(1-$C98)</f>
        <v>0</v>
      </c>
      <c r="E596" s="34">
        <f>E555*(1-$C98)</f>
        <v>0</v>
      </c>
      <c r="F596" s="34">
        <f>F555*(1-$C98)</f>
        <v>0</v>
      </c>
      <c r="G596" s="17"/>
    </row>
    <row r="597" spans="1:7">
      <c r="A597" s="4" t="s">
        <v>408</v>
      </c>
      <c r="B597" s="34">
        <f>B556*(1-$C99)</f>
        <v>0</v>
      </c>
      <c r="C597" s="34">
        <f>C556*(1-$C99)</f>
        <v>0</v>
      </c>
      <c r="D597" s="34">
        <f>D556*(1-$C99)</f>
        <v>0</v>
      </c>
      <c r="E597" s="34">
        <f>E556*(1-$C99)</f>
        <v>0</v>
      </c>
      <c r="F597" s="34">
        <f>F556*(1-$C99)</f>
        <v>0</v>
      </c>
      <c r="G597" s="17"/>
    </row>
    <row r="598" spans="1:7">
      <c r="A598" s="4" t="s">
        <v>409</v>
      </c>
      <c r="B598" s="34">
        <f>B557*(1-$C100)</f>
        <v>0</v>
      </c>
      <c r="C598" s="34">
        <f>C557*(1-$C100)</f>
        <v>0</v>
      </c>
      <c r="D598" s="34">
        <f>D557*(1-$C100)</f>
        <v>0</v>
      </c>
      <c r="E598" s="34">
        <f>E557*(1-$C100)</f>
        <v>0</v>
      </c>
      <c r="F598" s="34">
        <f>F557*(1-$C100)</f>
        <v>0</v>
      </c>
      <c r="G598" s="17"/>
    </row>
    <row r="599" spans="1:7">
      <c r="A599" s="4" t="s">
        <v>410</v>
      </c>
      <c r="B599" s="34">
        <f>B558*(1-$C101)</f>
        <v>0</v>
      </c>
      <c r="C599" s="34">
        <f>C558*(1-$C101)</f>
        <v>0</v>
      </c>
      <c r="D599" s="34">
        <f>D558*(1-$C101)</f>
        <v>0</v>
      </c>
      <c r="E599" s="34">
        <f>E558*(1-$C101)</f>
        <v>0</v>
      </c>
      <c r="F599" s="34">
        <f>F558*(1-$C101)</f>
        <v>0</v>
      </c>
      <c r="G599" s="17"/>
    </row>
    <row r="600" spans="1:7">
      <c r="A600" s="4" t="s">
        <v>411</v>
      </c>
      <c r="B600" s="34">
        <f>B559*(1-$C102)</f>
        <v>0</v>
      </c>
      <c r="C600" s="34">
        <f>C559*(1-$C102)</f>
        <v>0</v>
      </c>
      <c r="D600" s="34">
        <f>D559*(1-$C102)</f>
        <v>0</v>
      </c>
      <c r="E600" s="34">
        <f>E559*(1-$C102)</f>
        <v>0</v>
      </c>
      <c r="F600" s="34">
        <f>F559*(1-$C102)</f>
        <v>0</v>
      </c>
      <c r="G600" s="17"/>
    </row>
    <row r="601" spans="1:7">
      <c r="A601" s="4" t="s">
        <v>412</v>
      </c>
      <c r="B601" s="34">
        <f>B560*(1-$C103)</f>
        <v>0</v>
      </c>
      <c r="C601" s="34">
        <f>C560*(1-$C103)</f>
        <v>0</v>
      </c>
      <c r="D601" s="34">
        <f>D560*(1-$C103)</f>
        <v>0</v>
      </c>
      <c r="E601" s="34">
        <f>E560*(1-$C103)</f>
        <v>0</v>
      </c>
      <c r="F601" s="34">
        <f>F560*(1-$C103)</f>
        <v>0</v>
      </c>
      <c r="G601" s="17"/>
    </row>
    <row r="602" spans="1:7">
      <c r="A602" s="4" t="s">
        <v>413</v>
      </c>
      <c r="B602" s="34">
        <f>B561*(1-$C104)</f>
        <v>0</v>
      </c>
      <c r="C602" s="34">
        <f>C561*(1-$C104)</f>
        <v>0</v>
      </c>
      <c r="D602" s="34">
        <f>D561*(1-$C104)</f>
        <v>0</v>
      </c>
      <c r="E602" s="34">
        <f>E561*(1-$C104)</f>
        <v>0</v>
      </c>
      <c r="F602" s="34">
        <f>F561*(1-$C104)</f>
        <v>0</v>
      </c>
      <c r="G602" s="17"/>
    </row>
    <row r="603" spans="1:7">
      <c r="A603" s="4" t="s">
        <v>414</v>
      </c>
      <c r="B603" s="34">
        <f>B562*(1-$C105)</f>
        <v>0</v>
      </c>
      <c r="C603" s="34">
        <f>C562*(1-$C105)</f>
        <v>0</v>
      </c>
      <c r="D603" s="34">
        <f>D562*(1-$C105)</f>
        <v>0</v>
      </c>
      <c r="E603" s="34">
        <f>E562*(1-$C105)</f>
        <v>0</v>
      </c>
      <c r="F603" s="34">
        <f>F562*(1-$C105)</f>
        <v>0</v>
      </c>
      <c r="G603" s="17"/>
    </row>
    <row r="604" spans="1:7">
      <c r="A604" s="4" t="s">
        <v>415</v>
      </c>
      <c r="B604" s="34">
        <f>B563*(1-$C106)</f>
        <v>0</v>
      </c>
      <c r="C604" s="34">
        <f>C563*(1-$C106)</f>
        <v>0</v>
      </c>
      <c r="D604" s="34">
        <f>D563*(1-$C106)</f>
        <v>0</v>
      </c>
      <c r="E604" s="34">
        <f>E563*(1-$C106)</f>
        <v>0</v>
      </c>
      <c r="F604" s="34">
        <f>F563*(1-$C106)</f>
        <v>0</v>
      </c>
      <c r="G604" s="17"/>
    </row>
    <row r="605" spans="1:7">
      <c r="A605" s="4" t="s">
        <v>416</v>
      </c>
      <c r="B605" s="34">
        <f>B564*(1-$C107)</f>
        <v>0</v>
      </c>
      <c r="C605" s="34">
        <f>C564*(1-$C107)</f>
        <v>0</v>
      </c>
      <c r="D605" s="34">
        <f>D564*(1-$C107)</f>
        <v>0</v>
      </c>
      <c r="E605" s="34">
        <f>E564*(1-$C107)</f>
        <v>0</v>
      </c>
      <c r="F605" s="34">
        <f>F564*(1-$C107)</f>
        <v>0</v>
      </c>
      <c r="G605" s="17"/>
    </row>
    <row r="606" spans="1:7">
      <c r="A606" s="4" t="s">
        <v>417</v>
      </c>
      <c r="B606" s="34">
        <f>B565*(1-$C108)</f>
        <v>0</v>
      </c>
      <c r="C606" s="34">
        <f>C565*(1-$C108)</f>
        <v>0</v>
      </c>
      <c r="D606" s="34">
        <f>D565*(1-$C108)</f>
        <v>0</v>
      </c>
      <c r="E606" s="34">
        <f>E565*(1-$C108)</f>
        <v>0</v>
      </c>
      <c r="F606" s="34">
        <f>F565*(1-$C108)</f>
        <v>0</v>
      </c>
      <c r="G606" s="17"/>
    </row>
    <row r="607" spans="1:7">
      <c r="A607" s="4" t="s">
        <v>418</v>
      </c>
      <c r="B607" s="34">
        <f>B566*(1-$C109)</f>
        <v>0</v>
      </c>
      <c r="C607" s="34">
        <f>C566*(1-$C109)</f>
        <v>0</v>
      </c>
      <c r="D607" s="34">
        <f>D566*(1-$C109)</f>
        <v>0</v>
      </c>
      <c r="E607" s="34">
        <f>E566*(1-$C109)</f>
        <v>0</v>
      </c>
      <c r="F607" s="34">
        <f>F566*(1-$C109)</f>
        <v>0</v>
      </c>
      <c r="G607" s="17"/>
    </row>
    <row r="608" spans="1:7">
      <c r="A608" s="4" t="s">
        <v>419</v>
      </c>
      <c r="B608" s="34">
        <f>B567*(1-$C110)</f>
        <v>0</v>
      </c>
      <c r="C608" s="34">
        <f>C567*(1-$C110)</f>
        <v>0</v>
      </c>
      <c r="D608" s="34">
        <f>D567*(1-$C110)</f>
        <v>0</v>
      </c>
      <c r="E608" s="34">
        <f>E567*(1-$C110)</f>
        <v>0</v>
      </c>
      <c r="F608" s="34">
        <f>F567*(1-$C110)</f>
        <v>0</v>
      </c>
      <c r="G608" s="17"/>
    </row>
    <row r="609" spans="1:7">
      <c r="A609" s="4" t="s">
        <v>420</v>
      </c>
      <c r="B609" s="34">
        <f>B568*(1-$C111)</f>
        <v>0</v>
      </c>
      <c r="C609" s="34">
        <f>C568*(1-$C111)</f>
        <v>0</v>
      </c>
      <c r="D609" s="34">
        <f>D568*(1-$C111)</f>
        <v>0</v>
      </c>
      <c r="E609" s="34">
        <f>E568*(1-$C111)</f>
        <v>0</v>
      </c>
      <c r="F609" s="34">
        <f>F568*(1-$C111)</f>
        <v>0</v>
      </c>
      <c r="G609" s="17"/>
    </row>
    <row r="610" spans="1:7">
      <c r="A610" s="4" t="s">
        <v>421</v>
      </c>
      <c r="B610" s="34">
        <f>B569*(1-$C112)</f>
        <v>0</v>
      </c>
      <c r="C610" s="34">
        <f>C569*(1-$C112)</f>
        <v>0</v>
      </c>
      <c r="D610" s="34">
        <f>D569*(1-$C112)</f>
        <v>0</v>
      </c>
      <c r="E610" s="34">
        <f>E569*(1-$C112)</f>
        <v>0</v>
      </c>
      <c r="F610" s="34">
        <f>F569*(1-$C112)</f>
        <v>0</v>
      </c>
      <c r="G610" s="17"/>
    </row>
    <row r="611" spans="1:7">
      <c r="A611" s="4" t="s">
        <v>422</v>
      </c>
      <c r="B611" s="34">
        <f>B570*(1-$C113)</f>
        <v>0</v>
      </c>
      <c r="C611" s="34">
        <f>C570*(1-$C113)</f>
        <v>0</v>
      </c>
      <c r="D611" s="34">
        <f>D570*(1-$C113)</f>
        <v>0</v>
      </c>
      <c r="E611" s="34">
        <f>E570*(1-$C113)</f>
        <v>0</v>
      </c>
      <c r="F611" s="34">
        <f>F570*(1-$C113)</f>
        <v>0</v>
      </c>
      <c r="G611" s="17"/>
    </row>
    <row r="612" spans="1:7">
      <c r="A612" s="4" t="s">
        <v>423</v>
      </c>
      <c r="B612" s="34">
        <f>B571*(1-$C114)</f>
        <v>0</v>
      </c>
      <c r="C612" s="34">
        <f>C571*(1-$C114)</f>
        <v>0</v>
      </c>
      <c r="D612" s="34">
        <f>D571*(1-$C114)</f>
        <v>0</v>
      </c>
      <c r="E612" s="34">
        <f>E571*(1-$C114)</f>
        <v>0</v>
      </c>
      <c r="F612" s="34">
        <f>F571*(1-$C114)</f>
        <v>0</v>
      </c>
      <c r="G612" s="17"/>
    </row>
    <row r="613" spans="1:7">
      <c r="A613" s="4" t="s">
        <v>424</v>
      </c>
      <c r="B613" s="34">
        <f>B572*(1-$C115)</f>
        <v>0</v>
      </c>
      <c r="C613" s="34">
        <f>C572*(1-$C115)</f>
        <v>0</v>
      </c>
      <c r="D613" s="34">
        <f>D572*(1-$C115)</f>
        <v>0</v>
      </c>
      <c r="E613" s="34">
        <f>E572*(1-$C115)</f>
        <v>0</v>
      </c>
      <c r="F613" s="34">
        <f>F572*(1-$C115)</f>
        <v>0</v>
      </c>
      <c r="G613" s="17"/>
    </row>
    <row r="614" spans="1:7">
      <c r="A614" s="4" t="s">
        <v>425</v>
      </c>
      <c r="B614" s="34">
        <f>B573*(1-$C116)</f>
        <v>0</v>
      </c>
      <c r="C614" s="34">
        <f>C573*(1-$C116)</f>
        <v>0</v>
      </c>
      <c r="D614" s="34">
        <f>D573*(1-$C116)</f>
        <v>0</v>
      </c>
      <c r="E614" s="34">
        <f>E573*(1-$C116)</f>
        <v>0</v>
      </c>
      <c r="F614" s="34">
        <f>F573*(1-$C116)</f>
        <v>0</v>
      </c>
      <c r="G614" s="17"/>
    </row>
    <row r="615" spans="1:7">
      <c r="A615" s="4" t="s">
        <v>426</v>
      </c>
      <c r="B615" s="34">
        <f>B574*(1-$C117)</f>
        <v>0</v>
      </c>
      <c r="C615" s="34">
        <f>C574*(1-$C117)</f>
        <v>0</v>
      </c>
      <c r="D615" s="34">
        <f>D574*(1-$C117)</f>
        <v>0</v>
      </c>
      <c r="E615" s="34">
        <f>E574*(1-$C117)</f>
        <v>0</v>
      </c>
      <c r="F615" s="34">
        <f>F574*(1-$C117)</f>
        <v>0</v>
      </c>
      <c r="G615" s="17"/>
    </row>
    <row r="616" spans="1:7">
      <c r="A616" s="4" t="s">
        <v>427</v>
      </c>
      <c r="B616" s="34">
        <f>B575*(1-$C118)</f>
        <v>0</v>
      </c>
      <c r="C616" s="34">
        <f>C575*(1-$C118)</f>
        <v>0</v>
      </c>
      <c r="D616" s="34">
        <f>D575*(1-$C118)</f>
        <v>0</v>
      </c>
      <c r="E616" s="34">
        <f>E575*(1-$C118)</f>
        <v>0</v>
      </c>
      <c r="F616" s="34">
        <f>F575*(1-$C118)</f>
        <v>0</v>
      </c>
      <c r="G616" s="17"/>
    </row>
    <row r="617" spans="1:7">
      <c r="A617" s="4" t="s">
        <v>428</v>
      </c>
      <c r="B617" s="34">
        <f>B576*(1-$C119)</f>
        <v>0</v>
      </c>
      <c r="C617" s="34">
        <f>C576*(1-$C119)</f>
        <v>0</v>
      </c>
      <c r="D617" s="34">
        <f>D576*(1-$C119)</f>
        <v>0</v>
      </c>
      <c r="E617" s="34">
        <f>E576*(1-$C119)</f>
        <v>0</v>
      </c>
      <c r="F617" s="34">
        <f>F576*(1-$C119)</f>
        <v>0</v>
      </c>
      <c r="G617" s="17"/>
    </row>
    <row r="618" spans="1:7">
      <c r="A618" s="4" t="s">
        <v>429</v>
      </c>
      <c r="B618" s="34">
        <f>B577*(1-$C120)</f>
        <v>0</v>
      </c>
      <c r="C618" s="34">
        <f>C577*(1-$C120)</f>
        <v>0</v>
      </c>
      <c r="D618" s="34">
        <f>D577*(1-$C120)</f>
        <v>0</v>
      </c>
      <c r="E618" s="34">
        <f>E577*(1-$C120)</f>
        <v>0</v>
      </c>
      <c r="F618" s="34">
        <f>F577*(1-$C120)</f>
        <v>0</v>
      </c>
      <c r="G618" s="17"/>
    </row>
    <row r="619" spans="1:7">
      <c r="A619" s="4" t="s">
        <v>430</v>
      </c>
      <c r="B619" s="34">
        <f>B578*(1-$C121)</f>
        <v>0</v>
      </c>
      <c r="C619" s="34">
        <f>C578*(1-$C121)</f>
        <v>0</v>
      </c>
      <c r="D619" s="34">
        <f>D578*(1-$C121)</f>
        <v>0</v>
      </c>
      <c r="E619" s="34">
        <f>E578*(1-$C121)</f>
        <v>0</v>
      </c>
      <c r="F619" s="34">
        <f>F578*(1-$C121)</f>
        <v>0</v>
      </c>
      <c r="G619" s="17"/>
    </row>
    <row r="621" spans="1:7" ht="21" customHeight="1">
      <c r="A621" s="1" t="s">
        <v>645</v>
      </c>
    </row>
    <row r="622" spans="1:7">
      <c r="A622" s="3" t="s">
        <v>546</v>
      </c>
    </row>
    <row r="623" spans="1:7">
      <c r="A623" s="31" t="s">
        <v>646</v>
      </c>
    </row>
    <row r="624" spans="1:7">
      <c r="A624" s="3" t="s">
        <v>647</v>
      </c>
    </row>
    <row r="626" spans="1:7">
      <c r="B626" s="15" t="s">
        <v>543</v>
      </c>
      <c r="C626" s="15" t="s">
        <v>636</v>
      </c>
      <c r="D626" s="15" t="s">
        <v>159</v>
      </c>
      <c r="E626" s="15" t="s">
        <v>158</v>
      </c>
      <c r="F626" s="15" t="s">
        <v>394</v>
      </c>
    </row>
    <row r="627" spans="1:7">
      <c r="A627" s="4" t="s">
        <v>648</v>
      </c>
      <c r="B627" s="34">
        <f>SUM(B$587:B$619)</f>
        <v>0</v>
      </c>
      <c r="C627" s="34">
        <f>SUM(C$587:C$619)</f>
        <v>0</v>
      </c>
      <c r="D627" s="34">
        <f>SUM(D$587:D$619)</f>
        <v>0</v>
      </c>
      <c r="E627" s="34">
        <f>SUM(E$587:E$619)</f>
        <v>0</v>
      </c>
      <c r="F627" s="34">
        <f>SUM(F$587:F$619)</f>
        <v>0</v>
      </c>
      <c r="G627" s="17"/>
    </row>
    <row r="629" spans="1:7" ht="21" customHeight="1">
      <c r="A629" s="1" t="s">
        <v>649</v>
      </c>
    </row>
    <row r="630" spans="1:7">
      <c r="A630" s="3" t="s">
        <v>546</v>
      </c>
    </row>
    <row r="631" spans="1:7">
      <c r="A631" s="31" t="s">
        <v>650</v>
      </c>
    </row>
    <row r="632" spans="1:7">
      <c r="A632" s="3" t="s">
        <v>585</v>
      </c>
    </row>
    <row r="634" spans="1:7">
      <c r="B634" s="15" t="s">
        <v>543</v>
      </c>
      <c r="C634" s="15" t="s">
        <v>636</v>
      </c>
      <c r="D634" s="15" t="s">
        <v>159</v>
      </c>
      <c r="E634" s="15" t="s">
        <v>158</v>
      </c>
      <c r="F634" s="15" t="s">
        <v>394</v>
      </c>
    </row>
    <row r="635" spans="1:7">
      <c r="A635" s="4" t="s">
        <v>651</v>
      </c>
      <c r="B635" s="40">
        <f>B627/SUM($B$627:$F$627)</f>
        <v>0</v>
      </c>
      <c r="C635" s="40">
        <f>C627/SUM($B$627:$F$627)</f>
        <v>0</v>
      </c>
      <c r="D635" s="40">
        <f>D627/SUM($B$627:$F$627)</f>
        <v>0</v>
      </c>
      <c r="E635" s="40">
        <f>E627/SUM($B$627:$F$627)</f>
        <v>0</v>
      </c>
      <c r="F635" s="40">
        <f>F627/SUM($B$627:$F$627)</f>
        <v>0</v>
      </c>
      <c r="G635" s="17"/>
    </row>
    <row r="637" spans="1:7" ht="21" customHeight="1">
      <c r="A637" s="1" t="s">
        <v>652</v>
      </c>
    </row>
    <row r="638" spans="1:7">
      <c r="A638" s="3" t="s">
        <v>546</v>
      </c>
    </row>
    <row r="639" spans="1:7">
      <c r="A639" s="31" t="s">
        <v>653</v>
      </c>
    </row>
    <row r="640" spans="1:7">
      <c r="A640" s="3" t="s">
        <v>654</v>
      </c>
    </row>
    <row r="642" spans="1:6">
      <c r="B642" s="15" t="s">
        <v>384</v>
      </c>
      <c r="C642" s="15" t="s">
        <v>159</v>
      </c>
      <c r="D642" s="15" t="s">
        <v>158</v>
      </c>
      <c r="E642" s="15" t="s">
        <v>394</v>
      </c>
    </row>
    <row r="643" spans="1:6">
      <c r="A643" s="4" t="s">
        <v>655</v>
      </c>
      <c r="B643" s="40">
        <f>'Input'!$B$622/('Input'!$B$622+'Input'!$B$623+'Input'!$B$624+'Input'!$B$625+'Input'!$B$626)</f>
        <v>0</v>
      </c>
      <c r="C643" s="40">
        <f>'Input'!$B$623/('Input'!$B$622+'Input'!$B$623+'Input'!$B$624+'Input'!$B$625+'Input'!$B$626)</f>
        <v>0</v>
      </c>
      <c r="D643" s="40">
        <f>'Input'!$B$624/('Input'!$B$622+'Input'!$B$623+'Input'!$B$624+'Input'!$B$625+'Input'!$B$626)</f>
        <v>0</v>
      </c>
      <c r="E643" s="40">
        <f>('Input'!$B$625+'Input'!$B$626)/('Input'!$B$622+'Input'!$B$623+'Input'!$B$624+'Input'!$B$625+'Input'!$B$626)</f>
        <v>0</v>
      </c>
      <c r="F643" s="17"/>
    </row>
    <row r="645" spans="1:6" ht="21" customHeight="1">
      <c r="A645" s="1" t="s">
        <v>656</v>
      </c>
    </row>
    <row r="646" spans="1:6">
      <c r="A646" s="3" t="s">
        <v>546</v>
      </c>
    </row>
    <row r="647" spans="1:6">
      <c r="A647" s="31" t="s">
        <v>657</v>
      </c>
    </row>
    <row r="648" spans="1:6">
      <c r="A648" s="31" t="s">
        <v>601</v>
      </c>
    </row>
    <row r="649" spans="1:6">
      <c r="A649" s="3" t="s">
        <v>602</v>
      </c>
    </row>
    <row r="651" spans="1:6">
      <c r="B651" s="15" t="s">
        <v>384</v>
      </c>
      <c r="C651" s="15" t="s">
        <v>159</v>
      </c>
      <c r="D651" s="15" t="s">
        <v>158</v>
      </c>
      <c r="E651" s="15" t="s">
        <v>394</v>
      </c>
    </row>
    <row r="652" spans="1:6">
      <c r="A652" s="4" t="s">
        <v>658</v>
      </c>
      <c r="B652" s="40">
        <f>B643*B257/SUMPRODUCT($B$643:$E$643,$B$257:$E$257)</f>
        <v>0</v>
      </c>
      <c r="C652" s="40">
        <f>C643*C257/SUMPRODUCT($B$643:$E$643,$B$257:$E$257)</f>
        <v>0</v>
      </c>
      <c r="D652" s="40">
        <f>D643*D257/SUMPRODUCT($B$643:$E$643,$B$257:$E$257)</f>
        <v>0</v>
      </c>
      <c r="E652" s="40">
        <f>E643*E257/SUMPRODUCT($B$643:$E$643,$B$257:$E$257)</f>
        <v>0</v>
      </c>
      <c r="F652" s="17"/>
    </row>
    <row r="654" spans="1:6" ht="21" customHeight="1">
      <c r="A654" s="1" t="s">
        <v>659</v>
      </c>
    </row>
    <row r="655" spans="1:6">
      <c r="A655" s="3" t="s">
        <v>546</v>
      </c>
    </row>
    <row r="656" spans="1:6">
      <c r="A656" s="31" t="s">
        <v>660</v>
      </c>
    </row>
    <row r="657" spans="1:3">
      <c r="A657" s="3" t="s">
        <v>621</v>
      </c>
    </row>
    <row r="659" spans="1:3">
      <c r="B659" s="15" t="s">
        <v>384</v>
      </c>
    </row>
    <row r="660" spans="1:3">
      <c r="A660" s="4" t="s">
        <v>661</v>
      </c>
      <c r="B660" s="41">
        <f>$B652</f>
        <v>0</v>
      </c>
      <c r="C660" s="17"/>
    </row>
    <row r="662" spans="1:3" ht="21" customHeight="1">
      <c r="A662" s="1" t="s">
        <v>662</v>
      </c>
    </row>
    <row r="663" spans="1:3">
      <c r="A663" s="3" t="s">
        <v>546</v>
      </c>
    </row>
    <row r="664" spans="1:3">
      <c r="A664" s="31" t="s">
        <v>663</v>
      </c>
    </row>
    <row r="665" spans="1:3">
      <c r="A665" s="31" t="s">
        <v>664</v>
      </c>
    </row>
    <row r="666" spans="1:3">
      <c r="A666" s="3" t="s">
        <v>633</v>
      </c>
    </row>
    <row r="668" spans="1:3">
      <c r="B668" s="15" t="s">
        <v>543</v>
      </c>
    </row>
    <row r="669" spans="1:3">
      <c r="A669" s="4" t="s">
        <v>665</v>
      </c>
      <c r="B669" s="40">
        <f>$B660*'Input'!$B$632</f>
        <v>0</v>
      </c>
      <c r="C669" s="17"/>
    </row>
    <row r="671" spans="1:3" ht="21" customHeight="1">
      <c r="A671" s="1" t="s">
        <v>666</v>
      </c>
    </row>
    <row r="672" spans="1:3">
      <c r="A672" s="3" t="s">
        <v>546</v>
      </c>
    </row>
    <row r="673" spans="1:7">
      <c r="A673" s="31" t="s">
        <v>663</v>
      </c>
    </row>
    <row r="674" spans="1:7">
      <c r="A674" s="31" t="s">
        <v>664</v>
      </c>
    </row>
    <row r="675" spans="1:7">
      <c r="A675" s="3" t="s">
        <v>635</v>
      </c>
    </row>
    <row r="677" spans="1:7">
      <c r="B677" s="15" t="s">
        <v>636</v>
      </c>
    </row>
    <row r="678" spans="1:7">
      <c r="A678" s="4" t="s">
        <v>667</v>
      </c>
      <c r="B678" s="40">
        <f>$B660*(1-'Input'!$B$632)</f>
        <v>0</v>
      </c>
      <c r="C678" s="17"/>
    </row>
    <row r="680" spans="1:7" ht="21" customHeight="1">
      <c r="A680" s="1" t="s">
        <v>668</v>
      </c>
    </row>
    <row r="681" spans="1:7">
      <c r="A681" s="3" t="s">
        <v>546</v>
      </c>
    </row>
    <row r="682" spans="1:7">
      <c r="A682" s="31" t="s">
        <v>669</v>
      </c>
    </row>
    <row r="683" spans="1:7">
      <c r="A683" s="31" t="s">
        <v>670</v>
      </c>
    </row>
    <row r="684" spans="1:7">
      <c r="A684" s="31" t="s">
        <v>671</v>
      </c>
    </row>
    <row r="685" spans="1:7">
      <c r="A685" s="3" t="s">
        <v>641</v>
      </c>
    </row>
    <row r="687" spans="1:7">
      <c r="B687" s="15" t="s">
        <v>543</v>
      </c>
      <c r="C687" s="15" t="s">
        <v>636</v>
      </c>
      <c r="D687" s="15" t="s">
        <v>159</v>
      </c>
      <c r="E687" s="15" t="s">
        <v>158</v>
      </c>
      <c r="F687" s="15" t="s">
        <v>394</v>
      </c>
    </row>
    <row r="688" spans="1:7">
      <c r="A688" s="4" t="s">
        <v>672</v>
      </c>
      <c r="B688" s="41">
        <f>$B669</f>
        <v>0</v>
      </c>
      <c r="C688" s="41">
        <f>$B678</f>
        <v>0</v>
      </c>
      <c r="D688" s="41">
        <f>$C652</f>
        <v>0</v>
      </c>
      <c r="E688" s="41">
        <f>$D652</f>
        <v>0</v>
      </c>
      <c r="F688" s="41">
        <f>$E652</f>
        <v>0</v>
      </c>
      <c r="G688" s="17"/>
    </row>
    <row r="690" spans="1:3" ht="21" customHeight="1">
      <c r="A690" s="1" t="s">
        <v>673</v>
      </c>
    </row>
    <row r="691" spans="1:3">
      <c r="A691" s="3" t="s">
        <v>546</v>
      </c>
    </row>
    <row r="692" spans="1:3">
      <c r="A692" s="31" t="s">
        <v>674</v>
      </c>
    </row>
    <row r="693" spans="1:3">
      <c r="A693" s="31" t="s">
        <v>675</v>
      </c>
    </row>
    <row r="694" spans="1:3">
      <c r="A694" s="31" t="s">
        <v>676</v>
      </c>
    </row>
    <row r="695" spans="1:3">
      <c r="A695" s="3" t="s">
        <v>677</v>
      </c>
    </row>
    <row r="697" spans="1:3">
      <c r="B697" s="15" t="s">
        <v>678</v>
      </c>
    </row>
    <row r="698" spans="1:3">
      <c r="A698" s="4" t="s">
        <v>678</v>
      </c>
      <c r="B698" s="40">
        <f>'Input'!D402/('Input'!B402+'Input'!C402+'Input'!D402)</f>
        <v>0</v>
      </c>
      <c r="C698" s="17"/>
    </row>
    <row r="700" spans="1:3" ht="21" customHeight="1">
      <c r="A700" s="1" t="s">
        <v>679</v>
      </c>
    </row>
    <row r="701" spans="1:3">
      <c r="A701" s="3" t="s">
        <v>546</v>
      </c>
    </row>
    <row r="702" spans="1:3">
      <c r="A702" s="31" t="s">
        <v>609</v>
      </c>
    </row>
    <row r="703" spans="1:3">
      <c r="A703" s="31" t="s">
        <v>680</v>
      </c>
    </row>
    <row r="704" spans="1:3">
      <c r="A704" s="3" t="s">
        <v>681</v>
      </c>
    </row>
    <row r="706" spans="1:3">
      <c r="B706" s="15" t="s">
        <v>682</v>
      </c>
    </row>
    <row r="707" spans="1:3">
      <c r="A707" s="4" t="s">
        <v>682</v>
      </c>
      <c r="B707" s="34">
        <f>SUMIF($B$89:$B$121,"Deduct from revenue",'Input'!$B$494:$B$526)</f>
        <v>0</v>
      </c>
      <c r="C707" s="17"/>
    </row>
    <row r="709" spans="1:3" ht="21" customHeight="1">
      <c r="A709" s="1" t="s">
        <v>683</v>
      </c>
    </row>
    <row r="710" spans="1:3">
      <c r="A710" s="3" t="s">
        <v>546</v>
      </c>
    </row>
    <row r="711" spans="1:3">
      <c r="A711" s="31" t="s">
        <v>684</v>
      </c>
    </row>
    <row r="712" spans="1:3">
      <c r="A712" s="31" t="s">
        <v>685</v>
      </c>
    </row>
    <row r="713" spans="1:3">
      <c r="A713" s="31" t="s">
        <v>686</v>
      </c>
    </row>
    <row r="714" spans="1:3">
      <c r="A714" s="3" t="s">
        <v>687</v>
      </c>
    </row>
    <row r="716" spans="1:3">
      <c r="B716" s="15" t="s">
        <v>688</v>
      </c>
    </row>
    <row r="717" spans="1:3">
      <c r="A717" s="4" t="s">
        <v>688</v>
      </c>
      <c r="B717" s="34">
        <f>'Input'!B408-'Input'!C408-B707</f>
        <v>0</v>
      </c>
      <c r="C717" s="17"/>
    </row>
    <row r="719" spans="1:3" ht="21" customHeight="1">
      <c r="A719" s="1" t="s">
        <v>689</v>
      </c>
    </row>
    <row r="720" spans="1:3">
      <c r="A720" s="3" t="s">
        <v>546</v>
      </c>
    </row>
    <row r="721" spans="1:6">
      <c r="A721" s="31" t="s">
        <v>690</v>
      </c>
    </row>
    <row r="722" spans="1:6">
      <c r="A722" s="31" t="s">
        <v>691</v>
      </c>
    </row>
    <row r="723" spans="1:6">
      <c r="A723" s="3" t="s">
        <v>692</v>
      </c>
    </row>
    <row r="725" spans="1:6">
      <c r="B725" s="15" t="s">
        <v>384</v>
      </c>
      <c r="C725" s="15" t="s">
        <v>159</v>
      </c>
      <c r="D725" s="15" t="s">
        <v>158</v>
      </c>
      <c r="E725" s="15" t="s">
        <v>394</v>
      </c>
    </row>
    <row r="726" spans="1:6">
      <c r="A726" s="4" t="s">
        <v>383</v>
      </c>
      <c r="B726" s="36"/>
      <c r="C726" s="36"/>
      <c r="D726" s="36"/>
      <c r="E726" s="34">
        <f>1000000*(1+'Input'!B$422/('Input'!B$416+'Input'!B$415/2+'Input'!B$414/4)/4)/(1+'Input'!B$422/('Input'!B$416+'Input'!B$415/2+'Input'!B$414/4))</f>
        <v>0</v>
      </c>
      <c r="F726" s="17"/>
    </row>
    <row r="727" spans="1:6">
      <c r="A727" s="4" t="s">
        <v>158</v>
      </c>
      <c r="B727" s="36"/>
      <c r="C727" s="36"/>
      <c r="D727" s="34">
        <f>1000000*(1+'Input'!B$422/('Input'!B$416+'Input'!B$415/2+'Input'!B$414/4)/2)/(1+'Input'!B$422/('Input'!B$416+'Input'!B$415/2+'Input'!B$414/4))</f>
        <v>0</v>
      </c>
      <c r="E727" s="34">
        <f>1000000*(1+'Input'!B$422/('Input'!B$416+'Input'!B$415/2+'Input'!B$414/4)/2)/(1+'Input'!B$422/('Input'!B$416+'Input'!B$415/2+'Input'!B$414/4))</f>
        <v>0</v>
      </c>
      <c r="F727" s="17"/>
    </row>
    <row r="728" spans="1:6">
      <c r="A728" s="4" t="s">
        <v>384</v>
      </c>
      <c r="B728" s="34">
        <f>1000000</f>
        <v>0</v>
      </c>
      <c r="C728" s="34">
        <f>1000000</f>
        <v>0</v>
      </c>
      <c r="D728" s="34">
        <f>1000000</f>
        <v>0</v>
      </c>
      <c r="E728" s="34">
        <f>1000000</f>
        <v>0</v>
      </c>
      <c r="F728" s="17"/>
    </row>
    <row r="730" spans="1:6" ht="21" customHeight="1">
      <c r="A730" s="1" t="s">
        <v>693</v>
      </c>
    </row>
    <row r="731" spans="1:6">
      <c r="A731" s="3" t="s">
        <v>546</v>
      </c>
    </row>
    <row r="732" spans="1:6">
      <c r="A732" s="31" t="s">
        <v>694</v>
      </c>
    </row>
    <row r="733" spans="1:6">
      <c r="A733" s="31" t="s">
        <v>691</v>
      </c>
    </row>
    <row r="734" spans="1:6">
      <c r="A734" s="3" t="s">
        <v>581</v>
      </c>
    </row>
    <row r="736" spans="1:6">
      <c r="B736" s="15" t="s">
        <v>384</v>
      </c>
      <c r="C736" s="15" t="s">
        <v>159</v>
      </c>
      <c r="D736" s="15" t="s">
        <v>158</v>
      </c>
      <c r="E736" s="15" t="s">
        <v>394</v>
      </c>
    </row>
    <row r="737" spans="1:6">
      <c r="A737" s="4" t="s">
        <v>695</v>
      </c>
      <c r="B737" s="34">
        <f>SUMPRODUCT(B$726:B$728,'Input'!$B$414:$B$416)</f>
        <v>0</v>
      </c>
      <c r="C737" s="34">
        <f>SUMPRODUCT(C$726:C$728,'Input'!$B$414:$B$416)</f>
        <v>0</v>
      </c>
      <c r="D737" s="34">
        <f>SUMPRODUCT(D$726:D$728,'Input'!$B$414:$B$416)</f>
        <v>0</v>
      </c>
      <c r="E737" s="34">
        <f>SUMPRODUCT(E$726:E$728,'Input'!$B$414:$B$416)</f>
        <v>0</v>
      </c>
      <c r="F737" s="17"/>
    </row>
    <row r="739" spans="1:6" ht="21" customHeight="1">
      <c r="A739" s="1" t="s">
        <v>696</v>
      </c>
    </row>
    <row r="740" spans="1:6">
      <c r="A740" s="3" t="s">
        <v>546</v>
      </c>
    </row>
    <row r="741" spans="1:6">
      <c r="A741" s="31" t="s">
        <v>697</v>
      </c>
    </row>
    <row r="742" spans="1:6">
      <c r="A742" s="3" t="s">
        <v>621</v>
      </c>
    </row>
    <row r="744" spans="1:6">
      <c r="B744" s="15" t="s">
        <v>384</v>
      </c>
    </row>
    <row r="745" spans="1:6">
      <c r="A745" s="4" t="s">
        <v>698</v>
      </c>
      <c r="B745" s="32">
        <f>$B737</f>
        <v>0</v>
      </c>
      <c r="C745" s="17"/>
    </row>
    <row r="747" spans="1:6" ht="21" customHeight="1">
      <c r="A747" s="1" t="s">
        <v>699</v>
      </c>
    </row>
    <row r="748" spans="1:6">
      <c r="A748" s="3" t="s">
        <v>546</v>
      </c>
    </row>
    <row r="749" spans="1:6">
      <c r="A749" s="31" t="s">
        <v>700</v>
      </c>
    </row>
    <row r="750" spans="1:6">
      <c r="A750" s="3" t="s">
        <v>701</v>
      </c>
    </row>
    <row r="752" spans="1:6">
      <c r="B752" s="15" t="s">
        <v>543</v>
      </c>
    </row>
    <row r="753" spans="1:3">
      <c r="A753" s="4" t="s">
        <v>665</v>
      </c>
      <c r="B753" s="32">
        <f>$B745</f>
        <v>0</v>
      </c>
      <c r="C753" s="17"/>
    </row>
    <row r="755" spans="1:3" ht="21" customHeight="1">
      <c r="A755" s="1" t="s">
        <v>702</v>
      </c>
    </row>
    <row r="756" spans="1:3">
      <c r="A756" s="3" t="s">
        <v>546</v>
      </c>
    </row>
    <row r="757" spans="1:3">
      <c r="A757" s="31" t="s">
        <v>700</v>
      </c>
    </row>
    <row r="758" spans="1:3">
      <c r="A758" s="3" t="s">
        <v>701</v>
      </c>
    </row>
    <row r="760" spans="1:3">
      <c r="B760" s="15" t="s">
        <v>636</v>
      </c>
    </row>
    <row r="761" spans="1:3">
      <c r="A761" s="4" t="s">
        <v>667</v>
      </c>
      <c r="B761" s="32">
        <f>$B745</f>
        <v>0</v>
      </c>
      <c r="C761" s="17"/>
    </row>
    <row r="763" spans="1:3" ht="21" customHeight="1">
      <c r="A763" s="1" t="s">
        <v>703</v>
      </c>
    </row>
    <row r="764" spans="1:3">
      <c r="A764" s="3" t="s">
        <v>546</v>
      </c>
    </row>
    <row r="765" spans="1:3">
      <c r="A765" s="31" t="s">
        <v>704</v>
      </c>
    </row>
    <row r="766" spans="1:3">
      <c r="A766" s="31" t="s">
        <v>705</v>
      </c>
    </row>
    <row r="767" spans="1:3">
      <c r="A767" s="31" t="s">
        <v>706</v>
      </c>
    </row>
    <row r="768" spans="1:3">
      <c r="A768" s="3" t="s">
        <v>641</v>
      </c>
    </row>
    <row r="770" spans="1:7">
      <c r="B770" s="15" t="s">
        <v>543</v>
      </c>
      <c r="C770" s="15" t="s">
        <v>636</v>
      </c>
      <c r="D770" s="15" t="s">
        <v>159</v>
      </c>
      <c r="E770" s="15" t="s">
        <v>158</v>
      </c>
      <c r="F770" s="15" t="s">
        <v>394</v>
      </c>
    </row>
    <row r="771" spans="1:7">
      <c r="A771" s="4" t="s">
        <v>707</v>
      </c>
      <c r="B771" s="32">
        <f>$B753</f>
        <v>0</v>
      </c>
      <c r="C771" s="32">
        <f>$B761</f>
        <v>0</v>
      </c>
      <c r="D771" s="32">
        <f>$C737</f>
        <v>0</v>
      </c>
      <c r="E771" s="32">
        <f>$D737</f>
        <v>0</v>
      </c>
      <c r="F771" s="32">
        <f>$E737</f>
        <v>0</v>
      </c>
      <c r="G771" s="17"/>
    </row>
    <row r="773" spans="1:7" ht="21" customHeight="1">
      <c r="A773" s="1" t="s">
        <v>708</v>
      </c>
    </row>
    <row r="774" spans="1:7">
      <c r="A774" s="3" t="s">
        <v>546</v>
      </c>
    </row>
    <row r="775" spans="1:7">
      <c r="A775" s="31" t="s">
        <v>709</v>
      </c>
    </row>
    <row r="776" spans="1:7">
      <c r="A776" s="31" t="s">
        <v>710</v>
      </c>
    </row>
    <row r="777" spans="1:7">
      <c r="A777" s="31" t="s">
        <v>711</v>
      </c>
    </row>
    <row r="778" spans="1:7">
      <c r="A778" s="31" t="s">
        <v>712</v>
      </c>
    </row>
    <row r="779" spans="1:7">
      <c r="A779" s="31" t="s">
        <v>713</v>
      </c>
    </row>
    <row r="780" spans="1:7">
      <c r="A780" s="31" t="s">
        <v>714</v>
      </c>
    </row>
    <row r="781" spans="1:7">
      <c r="A781" s="3" t="s">
        <v>715</v>
      </c>
    </row>
    <row r="783" spans="1:7">
      <c r="B783" s="15" t="s">
        <v>543</v>
      </c>
      <c r="C783" s="15" t="s">
        <v>636</v>
      </c>
      <c r="D783" s="15" t="s">
        <v>159</v>
      </c>
      <c r="E783" s="15" t="s">
        <v>158</v>
      </c>
      <c r="F783" s="15" t="s">
        <v>394</v>
      </c>
    </row>
    <row r="784" spans="1:7">
      <c r="A784" s="4" t="s">
        <v>716</v>
      </c>
      <c r="B784" s="42">
        <f>(((1-$B698)*B688+$B698*B635)*$B717+'Input'!$B428*B635)/B771*100</f>
        <v>0</v>
      </c>
      <c r="C784" s="42">
        <f>(((1-$B698)*C688+$B698*C635)*$B717+'Input'!$B428*C635)/C771*100</f>
        <v>0</v>
      </c>
      <c r="D784" s="42">
        <f>(((1-$B698)*D688+$B698*D635)*$B717+'Input'!$B428*D635)/D771*100</f>
        <v>0</v>
      </c>
      <c r="E784" s="42">
        <f>(((1-$B698)*E688+$B698*E635)*$B717+'Input'!$B428*E635)/E771*100</f>
        <v>0</v>
      </c>
      <c r="F784" s="42">
        <f>(((1-$B698)*F688+$B698*F635)*$B717+'Input'!$B428*F635)/F771*100</f>
        <v>0</v>
      </c>
      <c r="G784" s="17"/>
    </row>
    <row r="786" spans="1:3" ht="21" customHeight="1">
      <c r="A786" s="1" t="s">
        <v>717</v>
      </c>
    </row>
    <row r="787" spans="1:3">
      <c r="A787" s="3" t="s">
        <v>546</v>
      </c>
    </row>
    <row r="788" spans="1:3">
      <c r="A788" s="31" t="s">
        <v>718</v>
      </c>
    </row>
    <row r="789" spans="1:3">
      <c r="A789" s="31" t="s">
        <v>719</v>
      </c>
    </row>
    <row r="790" spans="1:3">
      <c r="A790" s="31" t="s">
        <v>720</v>
      </c>
    </row>
    <row r="791" spans="1:3">
      <c r="A791" s="3" t="s">
        <v>721</v>
      </c>
    </row>
    <row r="793" spans="1:3">
      <c r="B793" s="15" t="s">
        <v>394</v>
      </c>
    </row>
    <row r="794" spans="1:3">
      <c r="A794" s="4" t="s">
        <v>722</v>
      </c>
      <c r="B794" s="42">
        <f>100*('Input'!$C408+$B707)/$F771</f>
        <v>0</v>
      </c>
      <c r="C794" s="17"/>
    </row>
    <row r="796" spans="1:3" ht="21" customHeight="1">
      <c r="A796" s="1" t="s">
        <v>723</v>
      </c>
    </row>
    <row r="797" spans="1:3">
      <c r="A797" s="3" t="s">
        <v>546</v>
      </c>
    </row>
    <row r="798" spans="1:3">
      <c r="A798" s="31" t="s">
        <v>724</v>
      </c>
    </row>
    <row r="799" spans="1:3">
      <c r="A799" s="31" t="s">
        <v>725</v>
      </c>
    </row>
    <row r="800" spans="1:3">
      <c r="A800" s="3" t="s">
        <v>726</v>
      </c>
    </row>
    <row r="802" spans="1:7">
      <c r="B802" s="15" t="s">
        <v>543</v>
      </c>
      <c r="C802" s="15" t="s">
        <v>636</v>
      </c>
      <c r="D802" s="15" t="s">
        <v>159</v>
      </c>
      <c r="E802" s="15" t="s">
        <v>158</v>
      </c>
      <c r="F802" s="15" t="s">
        <v>394</v>
      </c>
    </row>
    <row r="803" spans="1:7">
      <c r="A803" s="4" t="s">
        <v>727</v>
      </c>
      <c r="B803" s="40">
        <f>B784/(SUM($B$784:$F$784)+$B794)</f>
        <v>0</v>
      </c>
      <c r="C803" s="40">
        <f>C784/(SUM($B$784:$F$784)+$B794)</f>
        <v>0</v>
      </c>
      <c r="D803" s="40">
        <f>D784/(SUM($B$784:$F$784)+$B794)</f>
        <v>0</v>
      </c>
      <c r="E803" s="40">
        <f>E784/(SUM($B$784:$F$784)+$B794)</f>
        <v>0</v>
      </c>
      <c r="F803" s="40">
        <f>F784/(SUM($B$784:$F$784)+$B794)</f>
        <v>0</v>
      </c>
      <c r="G803" s="17"/>
    </row>
    <row r="805" spans="1:7" ht="21" customHeight="1">
      <c r="A805" s="1" t="s">
        <v>728</v>
      </c>
    </row>
    <row r="806" spans="1:7">
      <c r="A806" s="3" t="s">
        <v>546</v>
      </c>
    </row>
    <row r="807" spans="1:7">
      <c r="A807" s="31" t="s">
        <v>729</v>
      </c>
    </row>
    <row r="808" spans="1:7">
      <c r="A808" s="33" t="s">
        <v>553</v>
      </c>
      <c r="B808" s="33" t="s">
        <v>554</v>
      </c>
      <c r="C808" s="33" t="s">
        <v>554</v>
      </c>
      <c r="D808" s="33" t="s">
        <v>554</v>
      </c>
      <c r="E808" s="33" t="s">
        <v>554</v>
      </c>
    </row>
    <row r="809" spans="1:7">
      <c r="A809" s="33" t="s">
        <v>556</v>
      </c>
      <c r="B809" s="33" t="s">
        <v>557</v>
      </c>
      <c r="C809" s="33" t="s">
        <v>557</v>
      </c>
      <c r="D809" s="33" t="s">
        <v>557</v>
      </c>
      <c r="E809" s="33" t="s">
        <v>557</v>
      </c>
    </row>
    <row r="811" spans="1:7">
      <c r="B811" s="15" t="s">
        <v>730</v>
      </c>
      <c r="C811" s="15" t="s">
        <v>731</v>
      </c>
      <c r="D811" s="15" t="s">
        <v>732</v>
      </c>
      <c r="E811" s="15" t="s">
        <v>733</v>
      </c>
    </row>
    <row r="812" spans="1:7">
      <c r="A812" s="4" t="s">
        <v>734</v>
      </c>
      <c r="B812" s="41">
        <f>$B803</f>
        <v>0</v>
      </c>
      <c r="C812" s="41">
        <f>$C803</f>
        <v>0</v>
      </c>
      <c r="D812" s="41">
        <f>$D803</f>
        <v>0</v>
      </c>
      <c r="E812" s="41">
        <f>$E803</f>
        <v>0</v>
      </c>
      <c r="F812" s="17"/>
    </row>
    <row r="814" spans="1:7" ht="21" customHeight="1">
      <c r="A814" s="1" t="s">
        <v>735</v>
      </c>
    </row>
    <row r="815" spans="1:7">
      <c r="A815" s="3" t="s">
        <v>546</v>
      </c>
    </row>
    <row r="816" spans="1:7">
      <c r="A816" s="31" t="s">
        <v>620</v>
      </c>
    </row>
    <row r="817" spans="1:6">
      <c r="A817" s="3" t="s">
        <v>736</v>
      </c>
    </row>
    <row r="819" spans="1:6">
      <c r="B819" s="15" t="s">
        <v>384</v>
      </c>
      <c r="C819" s="15" t="s">
        <v>159</v>
      </c>
      <c r="D819" s="15" t="s">
        <v>158</v>
      </c>
      <c r="E819" s="15" t="s">
        <v>394</v>
      </c>
    </row>
    <row r="820" spans="1:6">
      <c r="A820" s="4" t="s">
        <v>395</v>
      </c>
      <c r="B820" s="34">
        <f>MAX(0,B331)</f>
        <v>0</v>
      </c>
      <c r="C820" s="34">
        <f>MAX(0,C331)</f>
        <v>0</v>
      </c>
      <c r="D820" s="34">
        <f>MAX(0,D331)</f>
        <v>0</v>
      </c>
      <c r="E820" s="34">
        <f>MAX(0,E331)</f>
        <v>0</v>
      </c>
      <c r="F820" s="17"/>
    </row>
    <row r="821" spans="1:6">
      <c r="A821" s="4" t="s">
        <v>399</v>
      </c>
      <c r="B821" s="34">
        <f>MAX(0,B332)</f>
        <v>0</v>
      </c>
      <c r="C821" s="34">
        <f>MAX(0,C332)</f>
        <v>0</v>
      </c>
      <c r="D821" s="34">
        <f>MAX(0,D332)</f>
        <v>0</v>
      </c>
      <c r="E821" s="34">
        <f>MAX(0,E332)</f>
        <v>0</v>
      </c>
      <c r="F821" s="17"/>
    </row>
    <row r="822" spans="1:6">
      <c r="A822" s="4" t="s">
        <v>400</v>
      </c>
      <c r="B822" s="34">
        <f>MAX(0,B333)</f>
        <v>0</v>
      </c>
      <c r="C822" s="34">
        <f>MAX(0,C333)</f>
        <v>0</v>
      </c>
      <c r="D822" s="34">
        <f>MAX(0,D333)</f>
        <v>0</v>
      </c>
      <c r="E822" s="34">
        <f>MAX(0,E333)</f>
        <v>0</v>
      </c>
      <c r="F822" s="17"/>
    </row>
    <row r="823" spans="1:6">
      <c r="A823" s="4" t="s">
        <v>401</v>
      </c>
      <c r="B823" s="34">
        <f>MAX(0,B334)</f>
        <v>0</v>
      </c>
      <c r="C823" s="34">
        <f>MAX(0,C334)</f>
        <v>0</v>
      </c>
      <c r="D823" s="34">
        <f>MAX(0,D334)</f>
        <v>0</v>
      </c>
      <c r="E823" s="34">
        <f>MAX(0,E334)</f>
        <v>0</v>
      </c>
      <c r="F823" s="17"/>
    </row>
    <row r="824" spans="1:6">
      <c r="A824" s="4" t="s">
        <v>402</v>
      </c>
      <c r="B824" s="34">
        <f>MAX(0,B335)</f>
        <v>0</v>
      </c>
      <c r="C824" s="34">
        <f>MAX(0,C335)</f>
        <v>0</v>
      </c>
      <c r="D824" s="34">
        <f>MAX(0,D335)</f>
        <v>0</v>
      </c>
      <c r="E824" s="34">
        <f>MAX(0,E335)</f>
        <v>0</v>
      </c>
      <c r="F824" s="17"/>
    </row>
    <row r="825" spans="1:6">
      <c r="A825" s="4" t="s">
        <v>403</v>
      </c>
      <c r="B825" s="34">
        <f>MAX(0,B336)</f>
        <v>0</v>
      </c>
      <c r="C825" s="34">
        <f>MAX(0,C336)</f>
        <v>0</v>
      </c>
      <c r="D825" s="34">
        <f>MAX(0,D336)</f>
        <v>0</v>
      </c>
      <c r="E825" s="34">
        <f>MAX(0,E336)</f>
        <v>0</v>
      </c>
      <c r="F825" s="17"/>
    </row>
    <row r="826" spans="1:6">
      <c r="A826" s="4" t="s">
        <v>404</v>
      </c>
      <c r="B826" s="34">
        <f>MAX(0,B337)</f>
        <v>0</v>
      </c>
      <c r="C826" s="34">
        <f>MAX(0,C337)</f>
        <v>0</v>
      </c>
      <c r="D826" s="34">
        <f>MAX(0,D337)</f>
        <v>0</v>
      </c>
      <c r="E826" s="34">
        <f>MAX(0,E337)</f>
        <v>0</v>
      </c>
      <c r="F826" s="17"/>
    </row>
    <row r="827" spans="1:6">
      <c r="A827" s="4" t="s">
        <v>405</v>
      </c>
      <c r="B827" s="34">
        <f>MAX(0,B338)</f>
        <v>0</v>
      </c>
      <c r="C827" s="34">
        <f>MAX(0,C338)</f>
        <v>0</v>
      </c>
      <c r="D827" s="34">
        <f>MAX(0,D338)</f>
        <v>0</v>
      </c>
      <c r="E827" s="34">
        <f>MAX(0,E338)</f>
        <v>0</v>
      </c>
      <c r="F827" s="17"/>
    </row>
    <row r="828" spans="1:6">
      <c r="A828" s="4" t="s">
        <v>406</v>
      </c>
      <c r="B828" s="34">
        <f>MAX(0,B339)</f>
        <v>0</v>
      </c>
      <c r="C828" s="34">
        <f>MAX(0,C339)</f>
        <v>0</v>
      </c>
      <c r="D828" s="34">
        <f>MAX(0,D339)</f>
        <v>0</v>
      </c>
      <c r="E828" s="34">
        <f>MAX(0,E339)</f>
        <v>0</v>
      </c>
      <c r="F828" s="17"/>
    </row>
    <row r="829" spans="1:6">
      <c r="A829" s="4" t="s">
        <v>407</v>
      </c>
      <c r="B829" s="34">
        <f>MAX(0,B340)</f>
        <v>0</v>
      </c>
      <c r="C829" s="34">
        <f>MAX(0,C340)</f>
        <v>0</v>
      </c>
      <c r="D829" s="34">
        <f>MAX(0,D340)</f>
        <v>0</v>
      </c>
      <c r="E829" s="34">
        <f>MAX(0,E340)</f>
        <v>0</v>
      </c>
      <c r="F829" s="17"/>
    </row>
    <row r="830" spans="1:6">
      <c r="A830" s="4" t="s">
        <v>408</v>
      </c>
      <c r="B830" s="34">
        <f>MAX(0,B341)</f>
        <v>0</v>
      </c>
      <c r="C830" s="34">
        <f>MAX(0,C341)</f>
        <v>0</v>
      </c>
      <c r="D830" s="34">
        <f>MAX(0,D341)</f>
        <v>0</v>
      </c>
      <c r="E830" s="34">
        <f>MAX(0,E341)</f>
        <v>0</v>
      </c>
      <c r="F830" s="17"/>
    </row>
    <row r="831" spans="1:6">
      <c r="A831" s="4" t="s">
        <v>409</v>
      </c>
      <c r="B831" s="34">
        <f>MAX(0,B342)</f>
        <v>0</v>
      </c>
      <c r="C831" s="34">
        <f>MAX(0,C342)</f>
        <v>0</v>
      </c>
      <c r="D831" s="34">
        <f>MAX(0,D342)</f>
        <v>0</v>
      </c>
      <c r="E831" s="34">
        <f>MAX(0,E342)</f>
        <v>0</v>
      </c>
      <c r="F831" s="17"/>
    </row>
    <row r="832" spans="1:6">
      <c r="A832" s="4" t="s">
        <v>410</v>
      </c>
      <c r="B832" s="34">
        <f>MAX(0,B343)</f>
        <v>0</v>
      </c>
      <c r="C832" s="34">
        <f>MAX(0,C343)</f>
        <v>0</v>
      </c>
      <c r="D832" s="34">
        <f>MAX(0,D343)</f>
        <v>0</v>
      </c>
      <c r="E832" s="34">
        <f>MAX(0,E343)</f>
        <v>0</v>
      </c>
      <c r="F832" s="17"/>
    </row>
    <row r="833" spans="1:6">
      <c r="A833" s="4" t="s">
        <v>411</v>
      </c>
      <c r="B833" s="34">
        <f>MAX(0,B344)</f>
        <v>0</v>
      </c>
      <c r="C833" s="34">
        <f>MAX(0,C344)</f>
        <v>0</v>
      </c>
      <c r="D833" s="34">
        <f>MAX(0,D344)</f>
        <v>0</v>
      </c>
      <c r="E833" s="34">
        <f>MAX(0,E344)</f>
        <v>0</v>
      </c>
      <c r="F833" s="17"/>
    </row>
    <row r="834" spans="1:6">
      <c r="A834" s="4" t="s">
        <v>412</v>
      </c>
      <c r="B834" s="34">
        <f>MAX(0,B345)</f>
        <v>0</v>
      </c>
      <c r="C834" s="34">
        <f>MAX(0,C345)</f>
        <v>0</v>
      </c>
      <c r="D834" s="34">
        <f>MAX(0,D345)</f>
        <v>0</v>
      </c>
      <c r="E834" s="34">
        <f>MAX(0,E345)</f>
        <v>0</v>
      </c>
      <c r="F834" s="17"/>
    </row>
    <row r="835" spans="1:6">
      <c r="A835" s="4" t="s">
        <v>413</v>
      </c>
      <c r="B835" s="34">
        <f>MAX(0,B346)</f>
        <v>0</v>
      </c>
      <c r="C835" s="34">
        <f>MAX(0,C346)</f>
        <v>0</v>
      </c>
      <c r="D835" s="34">
        <f>MAX(0,D346)</f>
        <v>0</v>
      </c>
      <c r="E835" s="34">
        <f>MAX(0,E346)</f>
        <v>0</v>
      </c>
      <c r="F835" s="17"/>
    </row>
    <row r="836" spans="1:6">
      <c r="A836" s="4" t="s">
        <v>414</v>
      </c>
      <c r="B836" s="34">
        <f>MAX(0,B347)</f>
        <v>0</v>
      </c>
      <c r="C836" s="34">
        <f>MAX(0,C347)</f>
        <v>0</v>
      </c>
      <c r="D836" s="34">
        <f>MAX(0,D347)</f>
        <v>0</v>
      </c>
      <c r="E836" s="34">
        <f>MAX(0,E347)</f>
        <v>0</v>
      </c>
      <c r="F836" s="17"/>
    </row>
    <row r="837" spans="1:6">
      <c r="A837" s="4" t="s">
        <v>415</v>
      </c>
      <c r="B837" s="34">
        <f>MAX(0,B348)</f>
        <v>0</v>
      </c>
      <c r="C837" s="34">
        <f>MAX(0,C348)</f>
        <v>0</v>
      </c>
      <c r="D837" s="34">
        <f>MAX(0,D348)</f>
        <v>0</v>
      </c>
      <c r="E837" s="34">
        <f>MAX(0,E348)</f>
        <v>0</v>
      </c>
      <c r="F837" s="17"/>
    </row>
    <row r="838" spans="1:6">
      <c r="A838" s="4" t="s">
        <v>416</v>
      </c>
      <c r="B838" s="34">
        <f>MAX(0,B349)</f>
        <v>0</v>
      </c>
      <c r="C838" s="34">
        <f>MAX(0,C349)</f>
        <v>0</v>
      </c>
      <c r="D838" s="34">
        <f>MAX(0,D349)</f>
        <v>0</v>
      </c>
      <c r="E838" s="34">
        <f>MAX(0,E349)</f>
        <v>0</v>
      </c>
      <c r="F838" s="17"/>
    </row>
    <row r="839" spans="1:6">
      <c r="A839" s="4" t="s">
        <v>417</v>
      </c>
      <c r="B839" s="34">
        <f>MAX(0,B350)</f>
        <v>0</v>
      </c>
      <c r="C839" s="34">
        <f>MAX(0,C350)</f>
        <v>0</v>
      </c>
      <c r="D839" s="34">
        <f>MAX(0,D350)</f>
        <v>0</v>
      </c>
      <c r="E839" s="34">
        <f>MAX(0,E350)</f>
        <v>0</v>
      </c>
      <c r="F839" s="17"/>
    </row>
    <row r="840" spans="1:6">
      <c r="A840" s="4" t="s">
        <v>418</v>
      </c>
      <c r="B840" s="34">
        <f>MAX(0,B351)</f>
        <v>0</v>
      </c>
      <c r="C840" s="34">
        <f>MAX(0,C351)</f>
        <v>0</v>
      </c>
      <c r="D840" s="34">
        <f>MAX(0,D351)</f>
        <v>0</v>
      </c>
      <c r="E840" s="34">
        <f>MAX(0,E351)</f>
        <v>0</v>
      </c>
      <c r="F840" s="17"/>
    </row>
    <row r="841" spans="1:6">
      <c r="A841" s="4" t="s">
        <v>419</v>
      </c>
      <c r="B841" s="34">
        <f>MAX(0,B352)</f>
        <v>0</v>
      </c>
      <c r="C841" s="34">
        <f>MAX(0,C352)</f>
        <v>0</v>
      </c>
      <c r="D841" s="34">
        <f>MAX(0,D352)</f>
        <v>0</v>
      </c>
      <c r="E841" s="34">
        <f>MAX(0,E352)</f>
        <v>0</v>
      </c>
      <c r="F841" s="17"/>
    </row>
    <row r="842" spans="1:6">
      <c r="A842" s="4" t="s">
        <v>420</v>
      </c>
      <c r="B842" s="34">
        <f>MAX(0,B353)</f>
        <v>0</v>
      </c>
      <c r="C842" s="34">
        <f>MAX(0,C353)</f>
        <v>0</v>
      </c>
      <c r="D842" s="34">
        <f>MAX(0,D353)</f>
        <v>0</v>
      </c>
      <c r="E842" s="34">
        <f>MAX(0,E353)</f>
        <v>0</v>
      </c>
      <c r="F842" s="17"/>
    </row>
    <row r="843" spans="1:6">
      <c r="A843" s="4" t="s">
        <v>421</v>
      </c>
      <c r="B843" s="34">
        <f>MAX(0,B354)</f>
        <v>0</v>
      </c>
      <c r="C843" s="34">
        <f>MAX(0,C354)</f>
        <v>0</v>
      </c>
      <c r="D843" s="34">
        <f>MAX(0,D354)</f>
        <v>0</v>
      </c>
      <c r="E843" s="34">
        <f>MAX(0,E354)</f>
        <v>0</v>
      </c>
      <c r="F843" s="17"/>
    </row>
    <row r="844" spans="1:6">
      <c r="A844" s="4" t="s">
        <v>422</v>
      </c>
      <c r="B844" s="34">
        <f>MAX(0,B355)</f>
        <v>0</v>
      </c>
      <c r="C844" s="34">
        <f>MAX(0,C355)</f>
        <v>0</v>
      </c>
      <c r="D844" s="34">
        <f>MAX(0,D355)</f>
        <v>0</v>
      </c>
      <c r="E844" s="34">
        <f>MAX(0,E355)</f>
        <v>0</v>
      </c>
      <c r="F844" s="17"/>
    </row>
    <row r="845" spans="1:6">
      <c r="A845" s="4" t="s">
        <v>423</v>
      </c>
      <c r="B845" s="34">
        <f>MAX(0,B356)</f>
        <v>0</v>
      </c>
      <c r="C845" s="34">
        <f>MAX(0,C356)</f>
        <v>0</v>
      </c>
      <c r="D845" s="34">
        <f>MAX(0,D356)</f>
        <v>0</v>
      </c>
      <c r="E845" s="34">
        <f>MAX(0,E356)</f>
        <v>0</v>
      </c>
      <c r="F845" s="17"/>
    </row>
    <row r="846" spans="1:6">
      <c r="A846" s="4" t="s">
        <v>424</v>
      </c>
      <c r="B846" s="34">
        <f>MAX(0,B357)</f>
        <v>0</v>
      </c>
      <c r="C846" s="34">
        <f>MAX(0,C357)</f>
        <v>0</v>
      </c>
      <c r="D846" s="34">
        <f>MAX(0,D357)</f>
        <v>0</v>
      </c>
      <c r="E846" s="34">
        <f>MAX(0,E357)</f>
        <v>0</v>
      </c>
      <c r="F846" s="17"/>
    </row>
    <row r="847" spans="1:6">
      <c r="A847" s="4" t="s">
        <v>425</v>
      </c>
      <c r="B847" s="34">
        <f>MAX(0,B358)</f>
        <v>0</v>
      </c>
      <c r="C847" s="34">
        <f>MAX(0,C358)</f>
        <v>0</v>
      </c>
      <c r="D847" s="34">
        <f>MAX(0,D358)</f>
        <v>0</v>
      </c>
      <c r="E847" s="34">
        <f>MAX(0,E358)</f>
        <v>0</v>
      </c>
      <c r="F847" s="17"/>
    </row>
    <row r="848" spans="1:6">
      <c r="A848" s="4" t="s">
        <v>426</v>
      </c>
      <c r="B848" s="34">
        <f>MAX(0,B359)</f>
        <v>0</v>
      </c>
      <c r="C848" s="34">
        <f>MAX(0,C359)</f>
        <v>0</v>
      </c>
      <c r="D848" s="34">
        <f>MAX(0,D359)</f>
        <v>0</v>
      </c>
      <c r="E848" s="34">
        <f>MAX(0,E359)</f>
        <v>0</v>
      </c>
      <c r="F848" s="17"/>
    </row>
    <row r="849" spans="1:6">
      <c r="A849" s="4" t="s">
        <v>427</v>
      </c>
      <c r="B849" s="34">
        <f>MAX(0,B360)</f>
        <v>0</v>
      </c>
      <c r="C849" s="34">
        <f>MAX(0,C360)</f>
        <v>0</v>
      </c>
      <c r="D849" s="34">
        <f>MAX(0,D360)</f>
        <v>0</v>
      </c>
      <c r="E849" s="34">
        <f>MAX(0,E360)</f>
        <v>0</v>
      </c>
      <c r="F849" s="17"/>
    </row>
    <row r="850" spans="1:6">
      <c r="A850" s="4" t="s">
        <v>428</v>
      </c>
      <c r="B850" s="34">
        <f>MAX(0,B361)</f>
        <v>0</v>
      </c>
      <c r="C850" s="34">
        <f>MAX(0,C361)</f>
        <v>0</v>
      </c>
      <c r="D850" s="34">
        <f>MAX(0,D361)</f>
        <v>0</v>
      </c>
      <c r="E850" s="34">
        <f>MAX(0,E361)</f>
        <v>0</v>
      </c>
      <c r="F850" s="17"/>
    </row>
    <row r="851" spans="1:6">
      <c r="A851" s="4" t="s">
        <v>429</v>
      </c>
      <c r="B851" s="34">
        <f>MAX(0,B362)</f>
        <v>0</v>
      </c>
      <c r="C851" s="34">
        <f>MAX(0,C362)</f>
        <v>0</v>
      </c>
      <c r="D851" s="34">
        <f>MAX(0,D362)</f>
        <v>0</v>
      </c>
      <c r="E851" s="34">
        <f>MAX(0,E362)</f>
        <v>0</v>
      </c>
      <c r="F851" s="17"/>
    </row>
    <row r="852" spans="1:6">
      <c r="A852" s="4" t="s">
        <v>430</v>
      </c>
      <c r="B852" s="34">
        <f>MAX(0,B363)</f>
        <v>0</v>
      </c>
      <c r="C852" s="34">
        <f>MAX(0,C363)</f>
        <v>0</v>
      </c>
      <c r="D852" s="34">
        <f>MAX(0,D363)</f>
        <v>0</v>
      </c>
      <c r="E852" s="34">
        <f>MAX(0,E363)</f>
        <v>0</v>
      </c>
      <c r="F852" s="17"/>
    </row>
    <row r="854" spans="1:6" ht="21" customHeight="1">
      <c r="A854" s="1" t="s">
        <v>737</v>
      </c>
    </row>
    <row r="855" spans="1:6">
      <c r="A855" s="3" t="s">
        <v>546</v>
      </c>
    </row>
    <row r="856" spans="1:6">
      <c r="A856" s="31" t="s">
        <v>738</v>
      </c>
    </row>
    <row r="857" spans="1:6">
      <c r="A857" s="31" t="s">
        <v>739</v>
      </c>
    </row>
    <row r="858" spans="1:6">
      <c r="A858" s="3" t="s">
        <v>581</v>
      </c>
    </row>
    <row r="860" spans="1:6">
      <c r="B860" s="15" t="s">
        <v>384</v>
      </c>
      <c r="C860" s="15" t="s">
        <v>159</v>
      </c>
      <c r="D860" s="15" t="s">
        <v>158</v>
      </c>
      <c r="E860" s="15" t="s">
        <v>394</v>
      </c>
    </row>
    <row r="861" spans="1:6">
      <c r="A861" s="4" t="s">
        <v>740</v>
      </c>
      <c r="B861" s="34">
        <f>SUMPRODUCT(B$820:B$852,$D$89:$D$121)</f>
        <v>0</v>
      </c>
      <c r="C861" s="34">
        <f>SUMPRODUCT(C$820:C$852,$D$89:$D$121)</f>
        <v>0</v>
      </c>
      <c r="D861" s="34">
        <f>SUMPRODUCT(D$820:D$852,$D$89:$D$121)</f>
        <v>0</v>
      </c>
      <c r="E861" s="34">
        <f>SUMPRODUCT(E$820:E$852,$D$89:$D$121)</f>
        <v>0</v>
      </c>
      <c r="F861" s="17"/>
    </row>
    <row r="863" spans="1:6" ht="21" customHeight="1">
      <c r="A863" s="1" t="s">
        <v>741</v>
      </c>
    </row>
    <row r="864" spans="1:6">
      <c r="A864" s="3" t="s">
        <v>546</v>
      </c>
    </row>
    <row r="865" spans="1:6">
      <c r="A865" s="31" t="s">
        <v>738</v>
      </c>
    </row>
    <row r="866" spans="1:6">
      <c r="A866" s="3" t="s">
        <v>647</v>
      </c>
    </row>
    <row r="868" spans="1:6">
      <c r="B868" s="15" t="s">
        <v>384</v>
      </c>
      <c r="C868" s="15" t="s">
        <v>159</v>
      </c>
      <c r="D868" s="15" t="s">
        <v>158</v>
      </c>
      <c r="E868" s="15" t="s">
        <v>394</v>
      </c>
    </row>
    <row r="869" spans="1:6">
      <c r="A869" s="4" t="s">
        <v>742</v>
      </c>
      <c r="B869" s="34">
        <f>SUM(B$820:B$852)</f>
        <v>0</v>
      </c>
      <c r="C869" s="34">
        <f>SUM(C$820:C$852)</f>
        <v>0</v>
      </c>
      <c r="D869" s="34">
        <f>SUM(D$820:D$852)</f>
        <v>0</v>
      </c>
      <c r="E869" s="34">
        <f>SUM(E$820:E$852)</f>
        <v>0</v>
      </c>
      <c r="F869" s="17"/>
    </row>
    <row r="871" spans="1:6" ht="21" customHeight="1">
      <c r="A871" s="1" t="s">
        <v>743</v>
      </c>
    </row>
    <row r="872" spans="1:6">
      <c r="A872" s="3" t="s">
        <v>546</v>
      </c>
    </row>
    <row r="873" spans="1:6">
      <c r="A873" s="31" t="s">
        <v>744</v>
      </c>
    </row>
    <row r="874" spans="1:6">
      <c r="A874" s="31" t="s">
        <v>745</v>
      </c>
    </row>
    <row r="875" spans="1:6">
      <c r="A875" s="3" t="s">
        <v>746</v>
      </c>
    </row>
    <row r="877" spans="1:6">
      <c r="B877" s="15" t="s">
        <v>384</v>
      </c>
      <c r="C877" s="15" t="s">
        <v>159</v>
      </c>
      <c r="D877" s="15" t="s">
        <v>158</v>
      </c>
      <c r="E877" s="15" t="s">
        <v>394</v>
      </c>
    </row>
    <row r="878" spans="1:6">
      <c r="A878" s="4" t="s">
        <v>747</v>
      </c>
      <c r="B878" s="40">
        <f>B861/B869</f>
        <v>0</v>
      </c>
      <c r="C878" s="40">
        <f>C861/C869</f>
        <v>0</v>
      </c>
      <c r="D878" s="40">
        <f>D861/D869</f>
        <v>0</v>
      </c>
      <c r="E878" s="40">
        <f>E861/E869</f>
        <v>0</v>
      </c>
      <c r="F878" s="17"/>
    </row>
    <row r="880" spans="1:6" ht="21" customHeight="1">
      <c r="A880" s="1" t="s">
        <v>748</v>
      </c>
    </row>
    <row r="881" spans="1:4">
      <c r="A881" s="3" t="s">
        <v>546</v>
      </c>
    </row>
    <row r="882" spans="1:4">
      <c r="A882" s="31" t="s">
        <v>749</v>
      </c>
    </row>
    <row r="883" spans="1:4">
      <c r="A883" s="33" t="s">
        <v>553</v>
      </c>
      <c r="B883" s="33" t="s">
        <v>554</v>
      </c>
      <c r="C883" s="33" t="s">
        <v>554</v>
      </c>
    </row>
    <row r="884" spans="1:4">
      <c r="A884" s="33" t="s">
        <v>556</v>
      </c>
      <c r="B884" s="33" t="s">
        <v>557</v>
      </c>
      <c r="C884" s="33" t="s">
        <v>557</v>
      </c>
    </row>
    <row r="886" spans="1:4">
      <c r="B886" s="15" t="s">
        <v>750</v>
      </c>
      <c r="C886" s="15" t="s">
        <v>751</v>
      </c>
    </row>
    <row r="887" spans="1:4">
      <c r="A887" s="4" t="s">
        <v>752</v>
      </c>
      <c r="B887" s="41">
        <f>$B878</f>
        <v>0</v>
      </c>
      <c r="C887" s="41">
        <f>$D878</f>
        <v>0</v>
      </c>
      <c r="D887" s="17"/>
    </row>
    <row r="889" spans="1:4" ht="21" customHeight="1">
      <c r="A889" s="1" t="s">
        <v>753</v>
      </c>
    </row>
    <row r="890" spans="1:4">
      <c r="A890" s="3" t="s">
        <v>546</v>
      </c>
    </row>
    <row r="891" spans="1:4">
      <c r="A891" s="31" t="s">
        <v>754</v>
      </c>
    </row>
    <row r="892" spans="1:4">
      <c r="A892" s="31" t="s">
        <v>755</v>
      </c>
    </row>
    <row r="893" spans="1:4">
      <c r="A893" s="31" t="s">
        <v>756</v>
      </c>
    </row>
    <row r="894" spans="1:4">
      <c r="A894" s="31" t="s">
        <v>757</v>
      </c>
    </row>
    <row r="895" spans="1:4">
      <c r="A895" s="31" t="s">
        <v>758</v>
      </c>
    </row>
    <row r="896" spans="1:4">
      <c r="A896" s="31" t="s">
        <v>759</v>
      </c>
    </row>
    <row r="897" spans="1:7">
      <c r="A897" s="31" t="s">
        <v>760</v>
      </c>
    </row>
    <row r="898" spans="1:7">
      <c r="A898" s="31" t="s">
        <v>761</v>
      </c>
    </row>
    <row r="899" spans="1:7">
      <c r="A899" s="33" t="s">
        <v>553</v>
      </c>
      <c r="B899" s="33" t="s">
        <v>571</v>
      </c>
      <c r="C899" s="33" t="s">
        <v>570</v>
      </c>
      <c r="D899" s="33" t="s">
        <v>570</v>
      </c>
      <c r="E899" s="33" t="s">
        <v>570</v>
      </c>
      <c r="F899" s="33" t="s">
        <v>570</v>
      </c>
    </row>
    <row r="900" spans="1:7">
      <c r="A900" s="33" t="s">
        <v>556</v>
      </c>
      <c r="B900" s="33" t="s">
        <v>762</v>
      </c>
      <c r="C900" s="33" t="s">
        <v>763</v>
      </c>
      <c r="D900" s="33" t="s">
        <v>764</v>
      </c>
      <c r="E900" s="33" t="s">
        <v>765</v>
      </c>
      <c r="F900" s="33" t="s">
        <v>766</v>
      </c>
    </row>
    <row r="902" spans="1:7">
      <c r="B902" s="15" t="s">
        <v>767</v>
      </c>
      <c r="C902" s="15" t="s">
        <v>768</v>
      </c>
      <c r="D902" s="15" t="s">
        <v>769</v>
      </c>
      <c r="E902" s="15" t="s">
        <v>770</v>
      </c>
      <c r="F902" s="15" t="s">
        <v>771</v>
      </c>
    </row>
    <row r="903" spans="1:7">
      <c r="A903" s="4" t="s">
        <v>772</v>
      </c>
      <c r="B903" s="10"/>
      <c r="C903" s="40">
        <f>$B812+$C812*(1-'Input'!$B390*$B887)</f>
        <v>0</v>
      </c>
      <c r="D903" s="40">
        <f>$B812+$C812+$D812+$E812*(1-'Input'!$B396*$C887)</f>
        <v>0</v>
      </c>
      <c r="E903" s="40">
        <f>($D812+$E812*(1-'Input'!$B396*$C887))/(1-$C812-$B812)</f>
        <v>0</v>
      </c>
      <c r="F903" s="40">
        <f>$E812*(1-'Input'!$B396*$C887)/(1-$B812-$C812-$D812)</f>
        <v>0</v>
      </c>
      <c r="G903" s="17"/>
    </row>
    <row r="905" spans="1:7" ht="21" customHeight="1">
      <c r="A905" s="1" t="s">
        <v>773</v>
      </c>
    </row>
    <row r="906" spans="1:7">
      <c r="A906" s="3" t="s">
        <v>546</v>
      </c>
    </row>
    <row r="907" spans="1:7">
      <c r="A907" s="31" t="s">
        <v>774</v>
      </c>
    </row>
    <row r="908" spans="1:7">
      <c r="A908" s="31" t="s">
        <v>775</v>
      </c>
    </row>
    <row r="909" spans="1:7">
      <c r="A909" s="31" t="s">
        <v>776</v>
      </c>
    </row>
    <row r="910" spans="1:7">
      <c r="A910" s="31" t="s">
        <v>777</v>
      </c>
    </row>
    <row r="911" spans="1:7">
      <c r="A911" s="31" t="s">
        <v>778</v>
      </c>
    </row>
    <row r="912" spans="1:7">
      <c r="A912" s="31" t="s">
        <v>779</v>
      </c>
    </row>
    <row r="913" spans="1:7">
      <c r="A913" s="31" t="s">
        <v>780</v>
      </c>
    </row>
    <row r="914" spans="1:7">
      <c r="A914" s="33" t="s">
        <v>553</v>
      </c>
      <c r="B914" s="33" t="s">
        <v>781</v>
      </c>
      <c r="C914" s="33" t="s">
        <v>781</v>
      </c>
      <c r="D914" s="33" t="s">
        <v>781</v>
      </c>
      <c r="E914" s="33" t="s">
        <v>781</v>
      </c>
      <c r="F914" s="33" t="s">
        <v>781</v>
      </c>
    </row>
    <row r="915" spans="1:7">
      <c r="A915" s="33" t="s">
        <v>556</v>
      </c>
      <c r="B915" s="33" t="s">
        <v>781</v>
      </c>
      <c r="C915" s="33" t="s">
        <v>781</v>
      </c>
      <c r="D915" s="33" t="s">
        <v>781</v>
      </c>
      <c r="E915" s="33" t="s">
        <v>781</v>
      </c>
      <c r="F915" s="33" t="s">
        <v>781</v>
      </c>
    </row>
    <row r="917" spans="1:7">
      <c r="B917" s="15" t="s">
        <v>767</v>
      </c>
      <c r="C917" s="15" t="s">
        <v>768</v>
      </c>
      <c r="D917" s="15" t="s">
        <v>769</v>
      </c>
      <c r="E917" s="15" t="s">
        <v>770</v>
      </c>
      <c r="F917" s="15" t="s">
        <v>771</v>
      </c>
    </row>
    <row r="918" spans="1:7">
      <c r="A918" s="4" t="s">
        <v>782</v>
      </c>
      <c r="B918" s="42">
        <f>B903*SUM(B784:F784,B794)</f>
        <v>0</v>
      </c>
      <c r="C918" s="42">
        <f>C903*SUM(B784:F784,B794)</f>
        <v>0</v>
      </c>
      <c r="D918" s="42">
        <f>D903*SUM(B784:F784,B794)</f>
        <v>0</v>
      </c>
      <c r="E918" s="42">
        <f>E903*SUM(B784:F784,B794)</f>
        <v>0</v>
      </c>
      <c r="F918" s="42">
        <f>F903*SUM(B784:F784,B794)</f>
        <v>0</v>
      </c>
      <c r="G918" s="17"/>
    </row>
  </sheetData>
  <sheetProtection sheet="1" objects="1" scenarios="1"/>
  <dataValidations count="1">
    <dataValidation type="decimal" operator="greaterThanOrEqual" allowBlank="1" showInputMessage="1" showErrorMessage="1" sqref="C89:C121">
      <formula1>0</formula1>
    </dataValidation>
  </dataValidations>
  <hyperlinks>
    <hyperlink ref="A5" location="'Input'!B434" display="x1 = 1329. Net new connections and reinforcement costs (£)"/>
    <hyperlink ref="A6" location="'Input'!B441" display="x2 = 1330. Allocated costs (£/year)"/>
    <hyperlink ref="A46" location="'Input'!B493" display="x1 = 1335. Total costs (£/year)"/>
    <hyperlink ref="A47" location="'M(CDCM)'!B9" display="x2 = 2001. Allocated costs after DCP 117 adjustments"/>
    <hyperlink ref="A125" location="'Input'!B531" display="x1 = 1355. Asset quantity (in MEAV data)"/>
    <hyperlink ref="A126" location="'Input'!C531" display="x2 = 1355. Unit MEAV (£) (in MEAV data)"/>
    <hyperlink ref="A220" location="'M(CDCM)'!C131" display="x1 = 2004. MEAV mapping (in MEAV calculations)"/>
    <hyperlink ref="A221" location="'M(CDCM)'!B131" display="x2 = 2004. MEAV (£) (in MEAV calculations)"/>
    <hyperlink ref="A229" location="'M(CDCM)'!B224" display="x1 = 2005. MEAV by network level (£)"/>
    <hyperlink ref="A242" location="'Input'!B486" display="x1 = 1332. All notional assets in EDCM (£)"/>
    <hyperlink ref="A243" location="'M(CDCM)'!B237" display="x2 = 2007. EHV asset levels"/>
    <hyperlink ref="A244" location="'Input'!B480" display="x3 = 1331. Assets in CDCM model (£)"/>
    <hyperlink ref="A252" location="'M(CDCM)'!B247" display="x1 = 2008. Proportion of EHV notional assets which are in the CDCM"/>
    <hyperlink ref="A261" location="'M(CDCM)'!B232" display="x1 = 2006. MEAV percentages"/>
    <hyperlink ref="A262" location="'M(CDCM)'!B256" display="x2 = 2009. Proportion to be kept"/>
    <hyperlink ref="A280" location="'M(CDCM)'!B88" display="x1 = 2003. Allocation key (in Allocation rules)"/>
    <hyperlink ref="A281" location="'M(CDCM)'!B275" display="x2 = 2012. LV only"/>
    <hyperlink ref="A282" location="'M(CDCM)'!B265" display="x3 = 2010. MEAV percentages after DCP 118 exclusions"/>
    <hyperlink ref="A283" location="'M(CDCM)'!B270" display="x4 = 2011. EHV only"/>
    <hyperlink ref="A323" location="'M(CDCM)'!B88" display="x1 = 2003. Allocation key (in Allocation rules)"/>
    <hyperlink ref="A324" location="'M(CDCM)'!B9" display="x2 = 2001. Allocated costs after DCP 117 adjustments"/>
    <hyperlink ref="A325" location="'M(CDCM)'!B51" display="x3 = 2002. Total costs (£/year) (copy) (in Expenditure data)"/>
    <hyperlink ref="A326" location="'M(CDCM)'!C51" display="x4 = 2002. Amounts already allocated (in Expenditure data)"/>
    <hyperlink ref="A327" location="'M(CDCM)'!B286" display="x5 = 2013. All allocation percentages"/>
    <hyperlink ref="A367" location="'M(CDCM)'!B330" display="x1 = 2014. Complete allocation"/>
    <hyperlink ref="A407" location="'M(CDCM)'!G131" display="x1 = 2004. MEAV mapping: LV services"/>
    <hyperlink ref="A408" location="'M(CDCM)'!B131" display="x2 = 2004. MEAV (£) (in MEAV calculations)"/>
    <hyperlink ref="A409" location="'M(CDCM)'!H131" display="x3 = 2004. MEAV mapping: LV total"/>
    <hyperlink ref="A417" location="'M(CDCM)'!B88" display="x1 = 2003. Allocation key (in Allocation rules)"/>
    <hyperlink ref="A418" location="'M(CDCM)'!B412" display="x2 = 2016. MEAV: ratio of LV services to LV total"/>
    <hyperlink ref="A458" location="'M(CDCM)'!B370" display="x1 = 2015. Complete allocation: LV total share"/>
    <hyperlink ref="A459" location="'M(CDCM)'!B421" display="x2 = 2017. Allocation of LV to LV services"/>
    <hyperlink ref="A499" location="'M(CDCM)'!B370" display="x1 = 2015. Complete allocation: LV total share"/>
    <hyperlink ref="A500" location="'M(CDCM)'!B421" display="x2 = 2017. Allocation of LV to LV services"/>
    <hyperlink ref="A540" location="'M(CDCM)'!B462" display="x1 = 2018. Allocation to LV services"/>
    <hyperlink ref="A541" location="'M(CDCM)'!B503" display="x2 = 2019. Allocation to LV mains"/>
    <hyperlink ref="A542" location="'M(CDCM)'!B330" display="x3 = 2014. Complete allocation"/>
    <hyperlink ref="A582" location="'M(CDCM)'!B545" display="x1 = 2020. Complete allocation split between LV mains and services"/>
    <hyperlink ref="A583" location="'M(CDCM)'!C88" display="x2 = 2003. Percentage capitalised (in Allocation rules)"/>
    <hyperlink ref="A623" location="'M(CDCM)'!B586" display="x1 = 2021. Complete allocation, adjusted for regulatory capitalisation"/>
    <hyperlink ref="A631" location="'M(CDCM)'!B626" display="x1 = 2022. Total expensed for each level"/>
    <hyperlink ref="A639" location="'Input'!B621" display="x1 = 1369. Net capex analysis pre-DCP 118 (£)"/>
    <hyperlink ref="A647" location="'M(CDCM)'!B642" display="x1 = 2024. Net capex percentages"/>
    <hyperlink ref="A648" location="'M(CDCM)'!B256" display="x2 = 2009. Proportion to be kept"/>
    <hyperlink ref="A656" location="'M(CDCM)'!B651" display="x1 = 2025. Net capex percentages after DCP 118 exclusions"/>
    <hyperlink ref="A664" location="'M(CDCM)'!B659" display="x1 = 2026. Net capex: LV total share"/>
    <hyperlink ref="A665" location="'Input'!B631" display="x2 = 1380. Net capex: ratio of LV services to LV total"/>
    <hyperlink ref="A673" location="'M(CDCM)'!B659" display="x1 = 2026. Net capex: LV total share"/>
    <hyperlink ref="A674" location="'Input'!B631" display="x2 = 1380. Net capex: ratio of LV services to LV total"/>
    <hyperlink ref="A682" location="'M(CDCM)'!B668" display="x1 = 2027. Allocation to LV services"/>
    <hyperlink ref="A683" location="'M(CDCM)'!B677" display="x2 = 2028. Allocation to LV mains"/>
    <hyperlink ref="A684" location="'M(CDCM)'!B651" display="x3 = 2025. Net capex percentages after DCP 118 exclusions"/>
    <hyperlink ref="A692" location="'Input'!D401" display="x1 = 1310. Aggregate operating (in DPCR4 aggregate allowances (£))"/>
    <hyperlink ref="A693" location="'Input'!B401" display="x2 = 1310. Aggregate return (in DPCR4 aggregate allowances (£))"/>
    <hyperlink ref="A694" location="'Input'!C401" display="x3 = 1310. Aggregate depreciation (in DPCR4 aggregate allowances (£))"/>
    <hyperlink ref="A702" location="'M(CDCM)'!B88" display="x1 = 2003. Allocation key (in Allocation rules)"/>
    <hyperlink ref="A703" location="'Input'!B493" display="x2 = 1335. Total costs (£/year)"/>
    <hyperlink ref="A711" location="'Input'!B407" display="x1 = 1315. Total revenue (in Analysis of allowed revenue for 2007/2008 (£/year))"/>
    <hyperlink ref="A712" location="'Input'!C407" display="x2 = 1315. Net incentive revenue (in Analysis of allowed revenue for 2007/2008 (£/year))"/>
    <hyperlink ref="A713" location="'M(CDCM)'!B706" display="x3 = 2031. To be deducted from revenue and treated as &quot;upstream&quot; cost"/>
    <hyperlink ref="A721" location="'Input'!B421" display="x1 = 1322. Losses (GWh)"/>
    <hyperlink ref="A722" location="'Input'!B413" display="x2 = 1321. Units distributed (GWh)"/>
    <hyperlink ref="A732" location="'M(CDCM)'!B725" display="x1 = 2033. Adjustment factors to LV (kWh/GWh)"/>
    <hyperlink ref="A733" location="'Input'!B413" display="x2 = 1321. Units distributed (GWh)"/>
    <hyperlink ref="A741" location="'M(CDCM)'!B736" display="x1 = 2034. Units flowing, loss adjusted to LV (kWh)"/>
    <hyperlink ref="A749" location="'M(CDCM)'!B744" display="x1 = 2035. Units at LV"/>
    <hyperlink ref="A757" location="'M(CDCM)'!B744" display="x1 = 2035. Units at LV"/>
    <hyperlink ref="A765" location="'M(CDCM)'!B752" display="x1 = 2036. Allocation to LV services"/>
    <hyperlink ref="A766" location="'M(CDCM)'!B760" display="x2 = 2037. Allocation to LV mains"/>
    <hyperlink ref="A767" location="'M(CDCM)'!B736" display="x3 = 2034. Units flowing, loss adjusted to LV (kWh)"/>
    <hyperlink ref="A775" location="'M(CDCM)'!B697" display="x1 = 2030. Proportion of price control revenue attributed to opex"/>
    <hyperlink ref="A776" location="'M(CDCM)'!B687" display="x2 = 2029. Net capex allocation split between LV mains and services"/>
    <hyperlink ref="A777" location="'M(CDCM)'!B634" display="x3 = 2023. Expensed proportions"/>
    <hyperlink ref="A778" location="'M(CDCM)'!B716" display="x4 = 2032. Revenue to be allocated between network levels (£/year)"/>
    <hyperlink ref="A779" location="'Input'!B427" display="x5 = 1328. DCP 117/DCP 231 additional annual income (£)"/>
    <hyperlink ref="A780" location="'M(CDCM)'!B770" display="x6 = 2038. Units"/>
    <hyperlink ref="A788" location="'Input'!C407" display="x1 = 1315. Net incentive revenue (in Analysis of allowed revenue for 2007/2008 (£/year))"/>
    <hyperlink ref="A789" location="'M(CDCM)'!B706" display="x2 = 2031. To be deducted from revenue and treated as &quot;upstream&quot; cost"/>
    <hyperlink ref="A790" location="'M(CDCM)'!B770" display="x3 = 2038. Units"/>
    <hyperlink ref="A798" location="'M(CDCM)'!B783" display="x1 = 2039. p/kWh split (DCP 117 modified)"/>
    <hyperlink ref="A799" location="'M(CDCM)'!B793" display="x2 = 2040. p/kWh not split"/>
    <hyperlink ref="A807" location="'M(CDCM)'!B802" display="x1 = 2041. Allocated proportion"/>
    <hyperlink ref="A816" location="'M(CDCM)'!B330" display="x1 = 2014. Complete allocation"/>
    <hyperlink ref="A856" location="'M(CDCM)'!B819" display="x1 = 2043. Complete allocation, zeroing out negative numbers"/>
    <hyperlink ref="A857" location="'M(CDCM)'!D88" display="x2 = 2003. Direct cost indicator (in Allocation rules)"/>
    <hyperlink ref="A865" location="'M(CDCM)'!B819" display="x1 = 2043. Complete allocation, zeroing out negative numbers"/>
    <hyperlink ref="A873" location="'M(CDCM)'!B860" display="x1 = 2044. Direct costs"/>
    <hyperlink ref="A874" location="'M(CDCM)'!B868" display="x2 = 2045. Total costs"/>
    <hyperlink ref="A882" location="'M(CDCM)'!B877" display="x1 = 2046. Direct cost proportion for each network level"/>
    <hyperlink ref="A891" location="'M(CDCM)'!B811" display="x1 = 2042. LV services allocation (in Allocations to network levels)"/>
    <hyperlink ref="A892" location="'M(CDCM)'!C811" display="x2 = 2042. LV mains allocation (in Allocations to network levels)"/>
    <hyperlink ref="A893" location="'Input'!B389" display="x3 = 1301. DNO LV mains usage"/>
    <hyperlink ref="A894" location="'M(CDCM)'!B886" display="x4 = 2047. LV direct proportion (in HV and LV direct cost proportions)"/>
    <hyperlink ref="A895" location="'M(CDCM)'!D811" display="x5 = 2042. HV/LV allocation (in Allocations to network levels)"/>
    <hyperlink ref="A896" location="'M(CDCM)'!E811" display="x6 = 2042. HV allocation (in Allocations to network levels)"/>
    <hyperlink ref="A897" location="'Input'!B395" display="x7 = 1302. DNO HV mains usage"/>
    <hyperlink ref="A898" location="'M(CDCM)'!C886" display="x8 = 2047. HV direct proportion (in HV and LV direct cost proportions)"/>
    <hyperlink ref="A907" location="'M(CDCM)'!B902" display="x1 = 2048. No discount (in LDNO discounts (CDCM) ⇒1037. For CDCM model)"/>
    <hyperlink ref="A908" location="'M(CDCM)'!B783" display="x2 = 2039. p/kWh split (DCP 117 modified)"/>
    <hyperlink ref="A909" location="'M(CDCM)'!B793" display="x3 = 2040. p/kWh not split"/>
    <hyperlink ref="A910" location="'M(CDCM)'!C902" display="x4 = 2048. LDNO LV: LV user (in LDNO discounts (CDCM) ⇒1037. For CDCM model)"/>
    <hyperlink ref="A911" location="'M(CDCM)'!D902" display="x5 = 2048. LDNO HV: LV user (in LDNO discounts (CDCM) ⇒1037. For CDCM model)"/>
    <hyperlink ref="A912" location="'M(CDCM)'!E902" display="x6 = 2048. LDNO HV: LV Sub user (in LDNO discounts (CDCM) ⇒1037. For CDCM model)"/>
    <hyperlink ref="A913" location="'M(CDCM)'!F902" display="x7 = 2048. LDNO HV: HV user (in LDNO discounts (CDCM) ⇒1037. For CDCM model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4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36.7109375" customWidth="1"/>
    <col min="2" max="251" width="20.7109375" customWidth="1"/>
  </cols>
  <sheetData>
    <row r="1" spans="1:6" ht="21" customHeight="1">
      <c r="A1" s="1">
        <f>"Calculations (EDCM) for "&amp;'Input'!B7&amp;" in "&amp;'Input'!C7&amp;" ("&amp;'Input'!D7&amp;")"</f>
        <v>0</v>
      </c>
    </row>
    <row r="3" spans="1:6" ht="21" customHeight="1">
      <c r="A3" s="1" t="s">
        <v>783</v>
      </c>
    </row>
    <row r="4" spans="1:6">
      <c r="A4" s="3" t="s">
        <v>546</v>
      </c>
    </row>
    <row r="5" spans="1:6">
      <c r="A5" s="31" t="s">
        <v>609</v>
      </c>
    </row>
    <row r="6" spans="1:6">
      <c r="A6" s="31" t="s">
        <v>610</v>
      </c>
    </row>
    <row r="7" spans="1:6">
      <c r="A7" s="31" t="s">
        <v>784</v>
      </c>
    </row>
    <row r="8" spans="1:6">
      <c r="A8" s="31" t="s">
        <v>612</v>
      </c>
    </row>
    <row r="9" spans="1:6">
      <c r="A9" s="3" t="s">
        <v>613</v>
      </c>
    </row>
    <row r="11" spans="1:6">
      <c r="B11" s="15" t="s">
        <v>384</v>
      </c>
      <c r="C11" s="15" t="s">
        <v>159</v>
      </c>
      <c r="D11" s="15" t="s">
        <v>158</v>
      </c>
      <c r="E11" s="15" t="s">
        <v>394</v>
      </c>
    </row>
    <row r="12" spans="1:6">
      <c r="A12" s="4" t="s">
        <v>395</v>
      </c>
      <c r="B12" s="40">
        <f>IF('M(CDCM)'!$B89="60%MEAV",0.4*'M(CDCM)'!B$276+'M(CDCM)'!B$233,IF('M(CDCM)'!$B89="MEAV",'M(CDCM)'!B$233,IF('M(CDCM)'!$B89="EHV only",'M(CDCM)'!B$271,IF('M(CDCM)'!$B89="LV only",'M(CDCM)'!B$276,0))))</f>
        <v>0</v>
      </c>
      <c r="C12" s="40">
        <f>IF('M(CDCM)'!$B89="60%MEAV",0.4*'M(CDCM)'!C$276+'M(CDCM)'!C$233,IF('M(CDCM)'!$B89="MEAV",'M(CDCM)'!C$233,IF('M(CDCM)'!$B89="EHV only",'M(CDCM)'!C$271,IF('M(CDCM)'!$B89="LV only",'M(CDCM)'!C$276,0))))</f>
        <v>0</v>
      </c>
      <c r="D12" s="40">
        <f>IF('M(CDCM)'!$B89="60%MEAV",0.4*'M(CDCM)'!D$276+'M(CDCM)'!D$233,IF('M(CDCM)'!$B89="MEAV",'M(CDCM)'!D$233,IF('M(CDCM)'!$B89="EHV only",'M(CDCM)'!D$271,IF('M(CDCM)'!$B89="LV only",'M(CDCM)'!D$276,0))))</f>
        <v>0</v>
      </c>
      <c r="E12" s="40">
        <f>IF('M(CDCM)'!$B89="60%MEAV",0.4*'M(CDCM)'!E$276+'M(CDCM)'!E$233,IF('M(CDCM)'!$B89="MEAV",'M(CDCM)'!E$233,IF('M(CDCM)'!$B89="EHV only",'M(CDCM)'!E$271,IF('M(CDCM)'!$B89="LV only",'M(CDCM)'!E$276,0))))</f>
        <v>0</v>
      </c>
      <c r="F12" s="17"/>
    </row>
    <row r="13" spans="1:6">
      <c r="A13" s="4" t="s">
        <v>399</v>
      </c>
      <c r="B13" s="40">
        <f>IF('M(CDCM)'!$B90="60%MEAV",0.4*'M(CDCM)'!B$276+'M(CDCM)'!B$233,IF('M(CDCM)'!$B90="MEAV",'M(CDCM)'!B$233,IF('M(CDCM)'!$B90="EHV only",'M(CDCM)'!B$271,IF('M(CDCM)'!$B90="LV only",'M(CDCM)'!B$276,0))))</f>
        <v>0</v>
      </c>
      <c r="C13" s="40">
        <f>IF('M(CDCM)'!$B90="60%MEAV",0.4*'M(CDCM)'!C$276+'M(CDCM)'!C$233,IF('M(CDCM)'!$B90="MEAV",'M(CDCM)'!C$233,IF('M(CDCM)'!$B90="EHV only",'M(CDCM)'!C$271,IF('M(CDCM)'!$B90="LV only",'M(CDCM)'!C$276,0))))</f>
        <v>0</v>
      </c>
      <c r="D13" s="40">
        <f>IF('M(CDCM)'!$B90="60%MEAV",0.4*'M(CDCM)'!D$276+'M(CDCM)'!D$233,IF('M(CDCM)'!$B90="MEAV",'M(CDCM)'!D$233,IF('M(CDCM)'!$B90="EHV only",'M(CDCM)'!D$271,IF('M(CDCM)'!$B90="LV only",'M(CDCM)'!D$276,0))))</f>
        <v>0</v>
      </c>
      <c r="E13" s="40">
        <f>IF('M(CDCM)'!$B90="60%MEAV",0.4*'M(CDCM)'!E$276+'M(CDCM)'!E$233,IF('M(CDCM)'!$B90="MEAV",'M(CDCM)'!E$233,IF('M(CDCM)'!$B90="EHV only",'M(CDCM)'!E$271,IF('M(CDCM)'!$B90="LV only",'M(CDCM)'!E$276,0))))</f>
        <v>0</v>
      </c>
      <c r="F13" s="17"/>
    </row>
    <row r="14" spans="1:6">
      <c r="A14" s="4" t="s">
        <v>400</v>
      </c>
      <c r="B14" s="40">
        <f>IF('M(CDCM)'!$B91="60%MEAV",0.4*'M(CDCM)'!B$276+'M(CDCM)'!B$233,IF('M(CDCM)'!$B91="MEAV",'M(CDCM)'!B$233,IF('M(CDCM)'!$B91="EHV only",'M(CDCM)'!B$271,IF('M(CDCM)'!$B91="LV only",'M(CDCM)'!B$276,0))))</f>
        <v>0</v>
      </c>
      <c r="C14" s="40">
        <f>IF('M(CDCM)'!$B91="60%MEAV",0.4*'M(CDCM)'!C$276+'M(CDCM)'!C$233,IF('M(CDCM)'!$B91="MEAV",'M(CDCM)'!C$233,IF('M(CDCM)'!$B91="EHV only",'M(CDCM)'!C$271,IF('M(CDCM)'!$B91="LV only",'M(CDCM)'!C$276,0))))</f>
        <v>0</v>
      </c>
      <c r="D14" s="40">
        <f>IF('M(CDCM)'!$B91="60%MEAV",0.4*'M(CDCM)'!D$276+'M(CDCM)'!D$233,IF('M(CDCM)'!$B91="MEAV",'M(CDCM)'!D$233,IF('M(CDCM)'!$B91="EHV only",'M(CDCM)'!D$271,IF('M(CDCM)'!$B91="LV only",'M(CDCM)'!D$276,0))))</f>
        <v>0</v>
      </c>
      <c r="E14" s="40">
        <f>IF('M(CDCM)'!$B91="60%MEAV",0.4*'M(CDCM)'!E$276+'M(CDCM)'!E$233,IF('M(CDCM)'!$B91="MEAV",'M(CDCM)'!E$233,IF('M(CDCM)'!$B91="EHV only",'M(CDCM)'!E$271,IF('M(CDCM)'!$B91="LV only",'M(CDCM)'!E$276,0))))</f>
        <v>0</v>
      </c>
      <c r="F14" s="17"/>
    </row>
    <row r="15" spans="1:6">
      <c r="A15" s="4" t="s">
        <v>401</v>
      </c>
      <c r="B15" s="40">
        <f>IF('M(CDCM)'!$B92="60%MEAV",0.4*'M(CDCM)'!B$276+'M(CDCM)'!B$233,IF('M(CDCM)'!$B92="MEAV",'M(CDCM)'!B$233,IF('M(CDCM)'!$B92="EHV only",'M(CDCM)'!B$271,IF('M(CDCM)'!$B92="LV only",'M(CDCM)'!B$276,0))))</f>
        <v>0</v>
      </c>
      <c r="C15" s="40">
        <f>IF('M(CDCM)'!$B92="60%MEAV",0.4*'M(CDCM)'!C$276+'M(CDCM)'!C$233,IF('M(CDCM)'!$B92="MEAV",'M(CDCM)'!C$233,IF('M(CDCM)'!$B92="EHV only",'M(CDCM)'!C$271,IF('M(CDCM)'!$B92="LV only",'M(CDCM)'!C$276,0))))</f>
        <v>0</v>
      </c>
      <c r="D15" s="40">
        <f>IF('M(CDCM)'!$B92="60%MEAV",0.4*'M(CDCM)'!D$276+'M(CDCM)'!D$233,IF('M(CDCM)'!$B92="MEAV",'M(CDCM)'!D$233,IF('M(CDCM)'!$B92="EHV only",'M(CDCM)'!D$271,IF('M(CDCM)'!$B92="LV only",'M(CDCM)'!D$276,0))))</f>
        <v>0</v>
      </c>
      <c r="E15" s="40">
        <f>IF('M(CDCM)'!$B92="60%MEAV",0.4*'M(CDCM)'!E$276+'M(CDCM)'!E$233,IF('M(CDCM)'!$B92="MEAV",'M(CDCM)'!E$233,IF('M(CDCM)'!$B92="EHV only",'M(CDCM)'!E$271,IF('M(CDCM)'!$B92="LV only",'M(CDCM)'!E$276,0))))</f>
        <v>0</v>
      </c>
      <c r="F15" s="17"/>
    </row>
    <row r="16" spans="1:6">
      <c r="A16" s="4" t="s">
        <v>402</v>
      </c>
      <c r="B16" s="40">
        <f>IF('M(CDCM)'!$B93="60%MEAV",0.4*'M(CDCM)'!B$276+'M(CDCM)'!B$233,IF('M(CDCM)'!$B93="MEAV",'M(CDCM)'!B$233,IF('M(CDCM)'!$B93="EHV only",'M(CDCM)'!B$271,IF('M(CDCM)'!$B93="LV only",'M(CDCM)'!B$276,0))))</f>
        <v>0</v>
      </c>
      <c r="C16" s="40">
        <f>IF('M(CDCM)'!$B93="60%MEAV",0.4*'M(CDCM)'!C$276+'M(CDCM)'!C$233,IF('M(CDCM)'!$B93="MEAV",'M(CDCM)'!C$233,IF('M(CDCM)'!$B93="EHV only",'M(CDCM)'!C$271,IF('M(CDCM)'!$B93="LV only",'M(CDCM)'!C$276,0))))</f>
        <v>0</v>
      </c>
      <c r="D16" s="40">
        <f>IF('M(CDCM)'!$B93="60%MEAV",0.4*'M(CDCM)'!D$276+'M(CDCM)'!D$233,IF('M(CDCM)'!$B93="MEAV",'M(CDCM)'!D$233,IF('M(CDCM)'!$B93="EHV only",'M(CDCM)'!D$271,IF('M(CDCM)'!$B93="LV only",'M(CDCM)'!D$276,0))))</f>
        <v>0</v>
      </c>
      <c r="E16" s="40">
        <f>IF('M(CDCM)'!$B93="60%MEAV",0.4*'M(CDCM)'!E$276+'M(CDCM)'!E$233,IF('M(CDCM)'!$B93="MEAV",'M(CDCM)'!E$233,IF('M(CDCM)'!$B93="EHV only",'M(CDCM)'!E$271,IF('M(CDCM)'!$B93="LV only",'M(CDCM)'!E$276,0))))</f>
        <v>0</v>
      </c>
      <c r="F16" s="17"/>
    </row>
    <row r="17" spans="1:6">
      <c r="A17" s="4" t="s">
        <v>403</v>
      </c>
      <c r="B17" s="40">
        <f>IF('M(CDCM)'!$B94="60%MEAV",0.4*'M(CDCM)'!B$276+'M(CDCM)'!B$233,IF('M(CDCM)'!$B94="MEAV",'M(CDCM)'!B$233,IF('M(CDCM)'!$B94="EHV only",'M(CDCM)'!B$271,IF('M(CDCM)'!$B94="LV only",'M(CDCM)'!B$276,0))))</f>
        <v>0</v>
      </c>
      <c r="C17" s="40">
        <f>IF('M(CDCM)'!$B94="60%MEAV",0.4*'M(CDCM)'!C$276+'M(CDCM)'!C$233,IF('M(CDCM)'!$B94="MEAV",'M(CDCM)'!C$233,IF('M(CDCM)'!$B94="EHV only",'M(CDCM)'!C$271,IF('M(CDCM)'!$B94="LV only",'M(CDCM)'!C$276,0))))</f>
        <v>0</v>
      </c>
      <c r="D17" s="40">
        <f>IF('M(CDCM)'!$B94="60%MEAV",0.4*'M(CDCM)'!D$276+'M(CDCM)'!D$233,IF('M(CDCM)'!$B94="MEAV",'M(CDCM)'!D$233,IF('M(CDCM)'!$B94="EHV only",'M(CDCM)'!D$271,IF('M(CDCM)'!$B94="LV only",'M(CDCM)'!D$276,0))))</f>
        <v>0</v>
      </c>
      <c r="E17" s="40">
        <f>IF('M(CDCM)'!$B94="60%MEAV",0.4*'M(CDCM)'!E$276+'M(CDCM)'!E$233,IF('M(CDCM)'!$B94="MEAV",'M(CDCM)'!E$233,IF('M(CDCM)'!$B94="EHV only",'M(CDCM)'!E$271,IF('M(CDCM)'!$B94="LV only",'M(CDCM)'!E$276,0))))</f>
        <v>0</v>
      </c>
      <c r="F17" s="17"/>
    </row>
    <row r="18" spans="1:6">
      <c r="A18" s="4" t="s">
        <v>404</v>
      </c>
      <c r="B18" s="40">
        <f>IF('M(CDCM)'!$B95="60%MEAV",0.4*'M(CDCM)'!B$276+'M(CDCM)'!B$233,IF('M(CDCM)'!$B95="MEAV",'M(CDCM)'!B$233,IF('M(CDCM)'!$B95="EHV only",'M(CDCM)'!B$271,IF('M(CDCM)'!$B95="LV only",'M(CDCM)'!B$276,0))))</f>
        <v>0</v>
      </c>
      <c r="C18" s="40">
        <f>IF('M(CDCM)'!$B95="60%MEAV",0.4*'M(CDCM)'!C$276+'M(CDCM)'!C$233,IF('M(CDCM)'!$B95="MEAV",'M(CDCM)'!C$233,IF('M(CDCM)'!$B95="EHV only",'M(CDCM)'!C$271,IF('M(CDCM)'!$B95="LV only",'M(CDCM)'!C$276,0))))</f>
        <v>0</v>
      </c>
      <c r="D18" s="40">
        <f>IF('M(CDCM)'!$B95="60%MEAV",0.4*'M(CDCM)'!D$276+'M(CDCM)'!D$233,IF('M(CDCM)'!$B95="MEAV",'M(CDCM)'!D$233,IF('M(CDCM)'!$B95="EHV only",'M(CDCM)'!D$271,IF('M(CDCM)'!$B95="LV only",'M(CDCM)'!D$276,0))))</f>
        <v>0</v>
      </c>
      <c r="E18" s="40">
        <f>IF('M(CDCM)'!$B95="60%MEAV",0.4*'M(CDCM)'!E$276+'M(CDCM)'!E$233,IF('M(CDCM)'!$B95="MEAV",'M(CDCM)'!E$233,IF('M(CDCM)'!$B95="EHV only",'M(CDCM)'!E$271,IF('M(CDCM)'!$B95="LV only",'M(CDCM)'!E$276,0))))</f>
        <v>0</v>
      </c>
      <c r="F18" s="17"/>
    </row>
    <row r="19" spans="1:6">
      <c r="A19" s="4" t="s">
        <v>405</v>
      </c>
      <c r="B19" s="40">
        <f>IF('M(CDCM)'!$B96="60%MEAV",0.4*'M(CDCM)'!B$276+'M(CDCM)'!B$233,IF('M(CDCM)'!$B96="MEAV",'M(CDCM)'!B$233,IF('M(CDCM)'!$B96="EHV only",'M(CDCM)'!B$271,IF('M(CDCM)'!$B96="LV only",'M(CDCM)'!B$276,0))))</f>
        <v>0</v>
      </c>
      <c r="C19" s="40">
        <f>IF('M(CDCM)'!$B96="60%MEAV",0.4*'M(CDCM)'!C$276+'M(CDCM)'!C$233,IF('M(CDCM)'!$B96="MEAV",'M(CDCM)'!C$233,IF('M(CDCM)'!$B96="EHV only",'M(CDCM)'!C$271,IF('M(CDCM)'!$B96="LV only",'M(CDCM)'!C$276,0))))</f>
        <v>0</v>
      </c>
      <c r="D19" s="40">
        <f>IF('M(CDCM)'!$B96="60%MEAV",0.4*'M(CDCM)'!D$276+'M(CDCM)'!D$233,IF('M(CDCM)'!$B96="MEAV",'M(CDCM)'!D$233,IF('M(CDCM)'!$B96="EHV only",'M(CDCM)'!D$271,IF('M(CDCM)'!$B96="LV only",'M(CDCM)'!D$276,0))))</f>
        <v>0</v>
      </c>
      <c r="E19" s="40">
        <f>IF('M(CDCM)'!$B96="60%MEAV",0.4*'M(CDCM)'!E$276+'M(CDCM)'!E$233,IF('M(CDCM)'!$B96="MEAV",'M(CDCM)'!E$233,IF('M(CDCM)'!$B96="EHV only",'M(CDCM)'!E$271,IF('M(CDCM)'!$B96="LV only",'M(CDCM)'!E$276,0))))</f>
        <v>0</v>
      </c>
      <c r="F19" s="17"/>
    </row>
    <row r="20" spans="1:6">
      <c r="A20" s="4" t="s">
        <v>406</v>
      </c>
      <c r="B20" s="40">
        <f>IF('M(CDCM)'!$B97="60%MEAV",0.4*'M(CDCM)'!B$276+'M(CDCM)'!B$233,IF('M(CDCM)'!$B97="MEAV",'M(CDCM)'!B$233,IF('M(CDCM)'!$B97="EHV only",'M(CDCM)'!B$271,IF('M(CDCM)'!$B97="LV only",'M(CDCM)'!B$276,0))))</f>
        <v>0</v>
      </c>
      <c r="C20" s="40">
        <f>IF('M(CDCM)'!$B97="60%MEAV",0.4*'M(CDCM)'!C$276+'M(CDCM)'!C$233,IF('M(CDCM)'!$B97="MEAV",'M(CDCM)'!C$233,IF('M(CDCM)'!$B97="EHV only",'M(CDCM)'!C$271,IF('M(CDCM)'!$B97="LV only",'M(CDCM)'!C$276,0))))</f>
        <v>0</v>
      </c>
      <c r="D20" s="40">
        <f>IF('M(CDCM)'!$B97="60%MEAV",0.4*'M(CDCM)'!D$276+'M(CDCM)'!D$233,IF('M(CDCM)'!$B97="MEAV",'M(CDCM)'!D$233,IF('M(CDCM)'!$B97="EHV only",'M(CDCM)'!D$271,IF('M(CDCM)'!$B97="LV only",'M(CDCM)'!D$276,0))))</f>
        <v>0</v>
      </c>
      <c r="E20" s="40">
        <f>IF('M(CDCM)'!$B97="60%MEAV",0.4*'M(CDCM)'!E$276+'M(CDCM)'!E$233,IF('M(CDCM)'!$B97="MEAV",'M(CDCM)'!E$233,IF('M(CDCM)'!$B97="EHV only",'M(CDCM)'!E$271,IF('M(CDCM)'!$B97="LV only",'M(CDCM)'!E$276,0))))</f>
        <v>0</v>
      </c>
      <c r="F20" s="17"/>
    </row>
    <row r="21" spans="1:6">
      <c r="A21" s="4" t="s">
        <v>407</v>
      </c>
      <c r="B21" s="40">
        <f>IF('M(CDCM)'!$B98="60%MEAV",0.4*'M(CDCM)'!B$276+'M(CDCM)'!B$233,IF('M(CDCM)'!$B98="MEAV",'M(CDCM)'!B$233,IF('M(CDCM)'!$B98="EHV only",'M(CDCM)'!B$271,IF('M(CDCM)'!$B98="LV only",'M(CDCM)'!B$276,0))))</f>
        <v>0</v>
      </c>
      <c r="C21" s="40">
        <f>IF('M(CDCM)'!$B98="60%MEAV",0.4*'M(CDCM)'!C$276+'M(CDCM)'!C$233,IF('M(CDCM)'!$B98="MEAV",'M(CDCM)'!C$233,IF('M(CDCM)'!$B98="EHV only",'M(CDCM)'!C$271,IF('M(CDCM)'!$B98="LV only",'M(CDCM)'!C$276,0))))</f>
        <v>0</v>
      </c>
      <c r="D21" s="40">
        <f>IF('M(CDCM)'!$B98="60%MEAV",0.4*'M(CDCM)'!D$276+'M(CDCM)'!D$233,IF('M(CDCM)'!$B98="MEAV",'M(CDCM)'!D$233,IF('M(CDCM)'!$B98="EHV only",'M(CDCM)'!D$271,IF('M(CDCM)'!$B98="LV only",'M(CDCM)'!D$276,0))))</f>
        <v>0</v>
      </c>
      <c r="E21" s="40">
        <f>IF('M(CDCM)'!$B98="60%MEAV",0.4*'M(CDCM)'!E$276+'M(CDCM)'!E$233,IF('M(CDCM)'!$B98="MEAV",'M(CDCM)'!E$233,IF('M(CDCM)'!$B98="EHV only",'M(CDCM)'!E$271,IF('M(CDCM)'!$B98="LV only",'M(CDCM)'!E$276,0))))</f>
        <v>0</v>
      </c>
      <c r="F21" s="17"/>
    </row>
    <row r="22" spans="1:6">
      <c r="A22" s="4" t="s">
        <v>408</v>
      </c>
      <c r="B22" s="40">
        <f>IF('M(CDCM)'!$B99="60%MEAV",0.4*'M(CDCM)'!B$276+'M(CDCM)'!B$233,IF('M(CDCM)'!$B99="MEAV",'M(CDCM)'!B$233,IF('M(CDCM)'!$B99="EHV only",'M(CDCM)'!B$271,IF('M(CDCM)'!$B99="LV only",'M(CDCM)'!B$276,0))))</f>
        <v>0</v>
      </c>
      <c r="C22" s="40">
        <f>IF('M(CDCM)'!$B99="60%MEAV",0.4*'M(CDCM)'!C$276+'M(CDCM)'!C$233,IF('M(CDCM)'!$B99="MEAV",'M(CDCM)'!C$233,IF('M(CDCM)'!$B99="EHV only",'M(CDCM)'!C$271,IF('M(CDCM)'!$B99="LV only",'M(CDCM)'!C$276,0))))</f>
        <v>0</v>
      </c>
      <c r="D22" s="40">
        <f>IF('M(CDCM)'!$B99="60%MEAV",0.4*'M(CDCM)'!D$276+'M(CDCM)'!D$233,IF('M(CDCM)'!$B99="MEAV",'M(CDCM)'!D$233,IF('M(CDCM)'!$B99="EHV only",'M(CDCM)'!D$271,IF('M(CDCM)'!$B99="LV only",'M(CDCM)'!D$276,0))))</f>
        <v>0</v>
      </c>
      <c r="E22" s="40">
        <f>IF('M(CDCM)'!$B99="60%MEAV",0.4*'M(CDCM)'!E$276+'M(CDCM)'!E$233,IF('M(CDCM)'!$B99="MEAV",'M(CDCM)'!E$233,IF('M(CDCM)'!$B99="EHV only",'M(CDCM)'!E$271,IF('M(CDCM)'!$B99="LV only",'M(CDCM)'!E$276,0))))</f>
        <v>0</v>
      </c>
      <c r="F22" s="17"/>
    </row>
    <row r="23" spans="1:6">
      <c r="A23" s="4" t="s">
        <v>409</v>
      </c>
      <c r="B23" s="40">
        <f>IF('M(CDCM)'!$B100="60%MEAV",0.4*'M(CDCM)'!B$276+'M(CDCM)'!B$233,IF('M(CDCM)'!$B100="MEAV",'M(CDCM)'!B$233,IF('M(CDCM)'!$B100="EHV only",'M(CDCM)'!B$271,IF('M(CDCM)'!$B100="LV only",'M(CDCM)'!B$276,0))))</f>
        <v>0</v>
      </c>
      <c r="C23" s="40">
        <f>IF('M(CDCM)'!$B100="60%MEAV",0.4*'M(CDCM)'!C$276+'M(CDCM)'!C$233,IF('M(CDCM)'!$B100="MEAV",'M(CDCM)'!C$233,IF('M(CDCM)'!$B100="EHV only",'M(CDCM)'!C$271,IF('M(CDCM)'!$B100="LV only",'M(CDCM)'!C$276,0))))</f>
        <v>0</v>
      </c>
      <c r="D23" s="40">
        <f>IF('M(CDCM)'!$B100="60%MEAV",0.4*'M(CDCM)'!D$276+'M(CDCM)'!D$233,IF('M(CDCM)'!$B100="MEAV",'M(CDCM)'!D$233,IF('M(CDCM)'!$B100="EHV only",'M(CDCM)'!D$271,IF('M(CDCM)'!$B100="LV only",'M(CDCM)'!D$276,0))))</f>
        <v>0</v>
      </c>
      <c r="E23" s="40">
        <f>IF('M(CDCM)'!$B100="60%MEAV",0.4*'M(CDCM)'!E$276+'M(CDCM)'!E$233,IF('M(CDCM)'!$B100="MEAV",'M(CDCM)'!E$233,IF('M(CDCM)'!$B100="EHV only",'M(CDCM)'!E$271,IF('M(CDCM)'!$B100="LV only",'M(CDCM)'!E$276,0))))</f>
        <v>0</v>
      </c>
      <c r="F23" s="17"/>
    </row>
    <row r="24" spans="1:6">
      <c r="A24" s="4" t="s">
        <v>410</v>
      </c>
      <c r="B24" s="40">
        <f>IF('M(CDCM)'!$B101="60%MEAV",0.4*'M(CDCM)'!B$276+'M(CDCM)'!B$233,IF('M(CDCM)'!$B101="MEAV",'M(CDCM)'!B$233,IF('M(CDCM)'!$B101="EHV only",'M(CDCM)'!B$271,IF('M(CDCM)'!$B101="LV only",'M(CDCM)'!B$276,0))))</f>
        <v>0</v>
      </c>
      <c r="C24" s="40">
        <f>IF('M(CDCM)'!$B101="60%MEAV",0.4*'M(CDCM)'!C$276+'M(CDCM)'!C$233,IF('M(CDCM)'!$B101="MEAV",'M(CDCM)'!C$233,IF('M(CDCM)'!$B101="EHV only",'M(CDCM)'!C$271,IF('M(CDCM)'!$B101="LV only",'M(CDCM)'!C$276,0))))</f>
        <v>0</v>
      </c>
      <c r="D24" s="40">
        <f>IF('M(CDCM)'!$B101="60%MEAV",0.4*'M(CDCM)'!D$276+'M(CDCM)'!D$233,IF('M(CDCM)'!$B101="MEAV",'M(CDCM)'!D$233,IF('M(CDCM)'!$B101="EHV only",'M(CDCM)'!D$271,IF('M(CDCM)'!$B101="LV only",'M(CDCM)'!D$276,0))))</f>
        <v>0</v>
      </c>
      <c r="E24" s="40">
        <f>IF('M(CDCM)'!$B101="60%MEAV",0.4*'M(CDCM)'!E$276+'M(CDCM)'!E$233,IF('M(CDCM)'!$B101="MEAV",'M(CDCM)'!E$233,IF('M(CDCM)'!$B101="EHV only",'M(CDCM)'!E$271,IF('M(CDCM)'!$B101="LV only",'M(CDCM)'!E$276,0))))</f>
        <v>0</v>
      </c>
      <c r="F24" s="17"/>
    </row>
    <row r="25" spans="1:6">
      <c r="A25" s="4" t="s">
        <v>411</v>
      </c>
      <c r="B25" s="40">
        <f>IF('M(CDCM)'!$B102="60%MEAV",0.4*'M(CDCM)'!B$276+'M(CDCM)'!B$233,IF('M(CDCM)'!$B102="MEAV",'M(CDCM)'!B$233,IF('M(CDCM)'!$B102="EHV only",'M(CDCM)'!B$271,IF('M(CDCM)'!$B102="LV only",'M(CDCM)'!B$276,0))))</f>
        <v>0</v>
      </c>
      <c r="C25" s="40">
        <f>IF('M(CDCM)'!$B102="60%MEAV",0.4*'M(CDCM)'!C$276+'M(CDCM)'!C$233,IF('M(CDCM)'!$B102="MEAV",'M(CDCM)'!C$233,IF('M(CDCM)'!$B102="EHV only",'M(CDCM)'!C$271,IF('M(CDCM)'!$B102="LV only",'M(CDCM)'!C$276,0))))</f>
        <v>0</v>
      </c>
      <c r="D25" s="40">
        <f>IF('M(CDCM)'!$B102="60%MEAV",0.4*'M(CDCM)'!D$276+'M(CDCM)'!D$233,IF('M(CDCM)'!$B102="MEAV",'M(CDCM)'!D$233,IF('M(CDCM)'!$B102="EHV only",'M(CDCM)'!D$271,IF('M(CDCM)'!$B102="LV only",'M(CDCM)'!D$276,0))))</f>
        <v>0</v>
      </c>
      <c r="E25" s="40">
        <f>IF('M(CDCM)'!$B102="60%MEAV",0.4*'M(CDCM)'!E$276+'M(CDCM)'!E$233,IF('M(CDCM)'!$B102="MEAV",'M(CDCM)'!E$233,IF('M(CDCM)'!$B102="EHV only",'M(CDCM)'!E$271,IF('M(CDCM)'!$B102="LV only",'M(CDCM)'!E$276,0))))</f>
        <v>0</v>
      </c>
      <c r="F25" s="17"/>
    </row>
    <row r="26" spans="1:6">
      <c r="A26" s="4" t="s">
        <v>412</v>
      </c>
      <c r="B26" s="40">
        <f>IF('M(CDCM)'!$B103="60%MEAV",0.4*'M(CDCM)'!B$276+'M(CDCM)'!B$233,IF('M(CDCM)'!$B103="MEAV",'M(CDCM)'!B$233,IF('M(CDCM)'!$B103="EHV only",'M(CDCM)'!B$271,IF('M(CDCM)'!$B103="LV only",'M(CDCM)'!B$276,0))))</f>
        <v>0</v>
      </c>
      <c r="C26" s="40">
        <f>IF('M(CDCM)'!$B103="60%MEAV",0.4*'M(CDCM)'!C$276+'M(CDCM)'!C$233,IF('M(CDCM)'!$B103="MEAV",'M(CDCM)'!C$233,IF('M(CDCM)'!$B103="EHV only",'M(CDCM)'!C$271,IF('M(CDCM)'!$B103="LV only",'M(CDCM)'!C$276,0))))</f>
        <v>0</v>
      </c>
      <c r="D26" s="40">
        <f>IF('M(CDCM)'!$B103="60%MEAV",0.4*'M(CDCM)'!D$276+'M(CDCM)'!D$233,IF('M(CDCM)'!$B103="MEAV",'M(CDCM)'!D$233,IF('M(CDCM)'!$B103="EHV only",'M(CDCM)'!D$271,IF('M(CDCM)'!$B103="LV only",'M(CDCM)'!D$276,0))))</f>
        <v>0</v>
      </c>
      <c r="E26" s="40">
        <f>IF('M(CDCM)'!$B103="60%MEAV",0.4*'M(CDCM)'!E$276+'M(CDCM)'!E$233,IF('M(CDCM)'!$B103="MEAV",'M(CDCM)'!E$233,IF('M(CDCM)'!$B103="EHV only",'M(CDCM)'!E$271,IF('M(CDCM)'!$B103="LV only",'M(CDCM)'!E$276,0))))</f>
        <v>0</v>
      </c>
      <c r="F26" s="17"/>
    </row>
    <row r="27" spans="1:6">
      <c r="A27" s="4" t="s">
        <v>413</v>
      </c>
      <c r="B27" s="40">
        <f>IF('M(CDCM)'!$B104="60%MEAV",0.4*'M(CDCM)'!B$276+'M(CDCM)'!B$233,IF('M(CDCM)'!$B104="MEAV",'M(CDCM)'!B$233,IF('M(CDCM)'!$B104="EHV only",'M(CDCM)'!B$271,IF('M(CDCM)'!$B104="LV only",'M(CDCM)'!B$276,0))))</f>
        <v>0</v>
      </c>
      <c r="C27" s="40">
        <f>IF('M(CDCM)'!$B104="60%MEAV",0.4*'M(CDCM)'!C$276+'M(CDCM)'!C$233,IF('M(CDCM)'!$B104="MEAV",'M(CDCM)'!C$233,IF('M(CDCM)'!$B104="EHV only",'M(CDCM)'!C$271,IF('M(CDCM)'!$B104="LV only",'M(CDCM)'!C$276,0))))</f>
        <v>0</v>
      </c>
      <c r="D27" s="40">
        <f>IF('M(CDCM)'!$B104="60%MEAV",0.4*'M(CDCM)'!D$276+'M(CDCM)'!D$233,IF('M(CDCM)'!$B104="MEAV",'M(CDCM)'!D$233,IF('M(CDCM)'!$B104="EHV only",'M(CDCM)'!D$271,IF('M(CDCM)'!$B104="LV only",'M(CDCM)'!D$276,0))))</f>
        <v>0</v>
      </c>
      <c r="E27" s="40">
        <f>IF('M(CDCM)'!$B104="60%MEAV",0.4*'M(CDCM)'!E$276+'M(CDCM)'!E$233,IF('M(CDCM)'!$B104="MEAV",'M(CDCM)'!E$233,IF('M(CDCM)'!$B104="EHV only",'M(CDCM)'!E$271,IF('M(CDCM)'!$B104="LV only",'M(CDCM)'!E$276,0))))</f>
        <v>0</v>
      </c>
      <c r="F27" s="17"/>
    </row>
    <row r="28" spans="1:6">
      <c r="A28" s="4" t="s">
        <v>414</v>
      </c>
      <c r="B28" s="40">
        <f>IF('M(CDCM)'!$B105="60%MEAV",0.4*'M(CDCM)'!B$276+'M(CDCM)'!B$233,IF('M(CDCM)'!$B105="MEAV",'M(CDCM)'!B$233,IF('M(CDCM)'!$B105="EHV only",'M(CDCM)'!B$271,IF('M(CDCM)'!$B105="LV only",'M(CDCM)'!B$276,0))))</f>
        <v>0</v>
      </c>
      <c r="C28" s="40">
        <f>IF('M(CDCM)'!$B105="60%MEAV",0.4*'M(CDCM)'!C$276+'M(CDCM)'!C$233,IF('M(CDCM)'!$B105="MEAV",'M(CDCM)'!C$233,IF('M(CDCM)'!$B105="EHV only",'M(CDCM)'!C$271,IF('M(CDCM)'!$B105="LV only",'M(CDCM)'!C$276,0))))</f>
        <v>0</v>
      </c>
      <c r="D28" s="40">
        <f>IF('M(CDCM)'!$B105="60%MEAV",0.4*'M(CDCM)'!D$276+'M(CDCM)'!D$233,IF('M(CDCM)'!$B105="MEAV",'M(CDCM)'!D$233,IF('M(CDCM)'!$B105="EHV only",'M(CDCM)'!D$271,IF('M(CDCM)'!$B105="LV only",'M(CDCM)'!D$276,0))))</f>
        <v>0</v>
      </c>
      <c r="E28" s="40">
        <f>IF('M(CDCM)'!$B105="60%MEAV",0.4*'M(CDCM)'!E$276+'M(CDCM)'!E$233,IF('M(CDCM)'!$B105="MEAV",'M(CDCM)'!E$233,IF('M(CDCM)'!$B105="EHV only",'M(CDCM)'!E$271,IF('M(CDCM)'!$B105="LV only",'M(CDCM)'!E$276,0))))</f>
        <v>0</v>
      </c>
      <c r="F28" s="17"/>
    </row>
    <row r="29" spans="1:6">
      <c r="A29" s="4" t="s">
        <v>415</v>
      </c>
      <c r="B29" s="40">
        <f>IF('M(CDCM)'!$B106="60%MEAV",0.4*'M(CDCM)'!B$276+'M(CDCM)'!B$233,IF('M(CDCM)'!$B106="MEAV",'M(CDCM)'!B$233,IF('M(CDCM)'!$B106="EHV only",'M(CDCM)'!B$271,IF('M(CDCM)'!$B106="LV only",'M(CDCM)'!B$276,0))))</f>
        <v>0</v>
      </c>
      <c r="C29" s="40">
        <f>IF('M(CDCM)'!$B106="60%MEAV",0.4*'M(CDCM)'!C$276+'M(CDCM)'!C$233,IF('M(CDCM)'!$B106="MEAV",'M(CDCM)'!C$233,IF('M(CDCM)'!$B106="EHV only",'M(CDCM)'!C$271,IF('M(CDCM)'!$B106="LV only",'M(CDCM)'!C$276,0))))</f>
        <v>0</v>
      </c>
      <c r="D29" s="40">
        <f>IF('M(CDCM)'!$B106="60%MEAV",0.4*'M(CDCM)'!D$276+'M(CDCM)'!D$233,IF('M(CDCM)'!$B106="MEAV",'M(CDCM)'!D$233,IF('M(CDCM)'!$B106="EHV only",'M(CDCM)'!D$271,IF('M(CDCM)'!$B106="LV only",'M(CDCM)'!D$276,0))))</f>
        <v>0</v>
      </c>
      <c r="E29" s="40">
        <f>IF('M(CDCM)'!$B106="60%MEAV",0.4*'M(CDCM)'!E$276+'M(CDCM)'!E$233,IF('M(CDCM)'!$B106="MEAV",'M(CDCM)'!E$233,IF('M(CDCM)'!$B106="EHV only",'M(CDCM)'!E$271,IF('M(CDCM)'!$B106="LV only",'M(CDCM)'!E$276,0))))</f>
        <v>0</v>
      </c>
      <c r="F29" s="17"/>
    </row>
    <row r="30" spans="1:6">
      <c r="A30" s="4" t="s">
        <v>416</v>
      </c>
      <c r="B30" s="40">
        <f>IF('M(CDCM)'!$B107="60%MEAV",0.4*'M(CDCM)'!B$276+'M(CDCM)'!B$233,IF('M(CDCM)'!$B107="MEAV",'M(CDCM)'!B$233,IF('M(CDCM)'!$B107="EHV only",'M(CDCM)'!B$271,IF('M(CDCM)'!$B107="LV only",'M(CDCM)'!B$276,0))))</f>
        <v>0</v>
      </c>
      <c r="C30" s="40">
        <f>IF('M(CDCM)'!$B107="60%MEAV",0.4*'M(CDCM)'!C$276+'M(CDCM)'!C$233,IF('M(CDCM)'!$B107="MEAV",'M(CDCM)'!C$233,IF('M(CDCM)'!$B107="EHV only",'M(CDCM)'!C$271,IF('M(CDCM)'!$B107="LV only",'M(CDCM)'!C$276,0))))</f>
        <v>0</v>
      </c>
      <c r="D30" s="40">
        <f>IF('M(CDCM)'!$B107="60%MEAV",0.4*'M(CDCM)'!D$276+'M(CDCM)'!D$233,IF('M(CDCM)'!$B107="MEAV",'M(CDCM)'!D$233,IF('M(CDCM)'!$B107="EHV only",'M(CDCM)'!D$271,IF('M(CDCM)'!$B107="LV only",'M(CDCM)'!D$276,0))))</f>
        <v>0</v>
      </c>
      <c r="E30" s="40">
        <f>IF('M(CDCM)'!$B107="60%MEAV",0.4*'M(CDCM)'!E$276+'M(CDCM)'!E$233,IF('M(CDCM)'!$B107="MEAV",'M(CDCM)'!E$233,IF('M(CDCM)'!$B107="EHV only",'M(CDCM)'!E$271,IF('M(CDCM)'!$B107="LV only",'M(CDCM)'!E$276,0))))</f>
        <v>0</v>
      </c>
      <c r="F30" s="17"/>
    </row>
    <row r="31" spans="1:6">
      <c r="A31" s="4" t="s">
        <v>417</v>
      </c>
      <c r="B31" s="40">
        <f>IF('M(CDCM)'!$B108="60%MEAV",0.4*'M(CDCM)'!B$276+'M(CDCM)'!B$233,IF('M(CDCM)'!$B108="MEAV",'M(CDCM)'!B$233,IF('M(CDCM)'!$B108="EHV only",'M(CDCM)'!B$271,IF('M(CDCM)'!$B108="LV only",'M(CDCM)'!B$276,0))))</f>
        <v>0</v>
      </c>
      <c r="C31" s="40">
        <f>IF('M(CDCM)'!$B108="60%MEAV",0.4*'M(CDCM)'!C$276+'M(CDCM)'!C$233,IF('M(CDCM)'!$B108="MEAV",'M(CDCM)'!C$233,IF('M(CDCM)'!$B108="EHV only",'M(CDCM)'!C$271,IF('M(CDCM)'!$B108="LV only",'M(CDCM)'!C$276,0))))</f>
        <v>0</v>
      </c>
      <c r="D31" s="40">
        <f>IF('M(CDCM)'!$B108="60%MEAV",0.4*'M(CDCM)'!D$276+'M(CDCM)'!D$233,IF('M(CDCM)'!$B108="MEAV",'M(CDCM)'!D$233,IF('M(CDCM)'!$B108="EHV only",'M(CDCM)'!D$271,IF('M(CDCM)'!$B108="LV only",'M(CDCM)'!D$276,0))))</f>
        <v>0</v>
      </c>
      <c r="E31" s="40">
        <f>IF('M(CDCM)'!$B108="60%MEAV",0.4*'M(CDCM)'!E$276+'M(CDCM)'!E$233,IF('M(CDCM)'!$B108="MEAV",'M(CDCM)'!E$233,IF('M(CDCM)'!$B108="EHV only",'M(CDCM)'!E$271,IF('M(CDCM)'!$B108="LV only",'M(CDCM)'!E$276,0))))</f>
        <v>0</v>
      </c>
      <c r="F31" s="17"/>
    </row>
    <row r="32" spans="1:6">
      <c r="A32" s="4" t="s">
        <v>418</v>
      </c>
      <c r="B32" s="40">
        <f>IF('M(CDCM)'!$B109="60%MEAV",0.4*'M(CDCM)'!B$276+'M(CDCM)'!B$233,IF('M(CDCM)'!$B109="MEAV",'M(CDCM)'!B$233,IF('M(CDCM)'!$B109="EHV only",'M(CDCM)'!B$271,IF('M(CDCM)'!$B109="LV only",'M(CDCM)'!B$276,0))))</f>
        <v>0</v>
      </c>
      <c r="C32" s="40">
        <f>IF('M(CDCM)'!$B109="60%MEAV",0.4*'M(CDCM)'!C$276+'M(CDCM)'!C$233,IF('M(CDCM)'!$B109="MEAV",'M(CDCM)'!C$233,IF('M(CDCM)'!$B109="EHV only",'M(CDCM)'!C$271,IF('M(CDCM)'!$B109="LV only",'M(CDCM)'!C$276,0))))</f>
        <v>0</v>
      </c>
      <c r="D32" s="40">
        <f>IF('M(CDCM)'!$B109="60%MEAV",0.4*'M(CDCM)'!D$276+'M(CDCM)'!D$233,IF('M(CDCM)'!$B109="MEAV",'M(CDCM)'!D$233,IF('M(CDCM)'!$B109="EHV only",'M(CDCM)'!D$271,IF('M(CDCM)'!$B109="LV only",'M(CDCM)'!D$276,0))))</f>
        <v>0</v>
      </c>
      <c r="E32" s="40">
        <f>IF('M(CDCM)'!$B109="60%MEAV",0.4*'M(CDCM)'!E$276+'M(CDCM)'!E$233,IF('M(CDCM)'!$B109="MEAV",'M(CDCM)'!E$233,IF('M(CDCM)'!$B109="EHV only",'M(CDCM)'!E$271,IF('M(CDCM)'!$B109="LV only",'M(CDCM)'!E$276,0))))</f>
        <v>0</v>
      </c>
      <c r="F32" s="17"/>
    </row>
    <row r="33" spans="1:6">
      <c r="A33" s="4" t="s">
        <v>419</v>
      </c>
      <c r="B33" s="40">
        <f>IF('M(CDCM)'!$B110="60%MEAV",0.4*'M(CDCM)'!B$276+'M(CDCM)'!B$233,IF('M(CDCM)'!$B110="MEAV",'M(CDCM)'!B$233,IF('M(CDCM)'!$B110="EHV only",'M(CDCM)'!B$271,IF('M(CDCM)'!$B110="LV only",'M(CDCM)'!B$276,0))))</f>
        <v>0</v>
      </c>
      <c r="C33" s="40">
        <f>IF('M(CDCM)'!$B110="60%MEAV",0.4*'M(CDCM)'!C$276+'M(CDCM)'!C$233,IF('M(CDCM)'!$B110="MEAV",'M(CDCM)'!C$233,IF('M(CDCM)'!$B110="EHV only",'M(CDCM)'!C$271,IF('M(CDCM)'!$B110="LV only",'M(CDCM)'!C$276,0))))</f>
        <v>0</v>
      </c>
      <c r="D33" s="40">
        <f>IF('M(CDCM)'!$B110="60%MEAV",0.4*'M(CDCM)'!D$276+'M(CDCM)'!D$233,IF('M(CDCM)'!$B110="MEAV",'M(CDCM)'!D$233,IF('M(CDCM)'!$B110="EHV only",'M(CDCM)'!D$271,IF('M(CDCM)'!$B110="LV only",'M(CDCM)'!D$276,0))))</f>
        <v>0</v>
      </c>
      <c r="E33" s="40">
        <f>IF('M(CDCM)'!$B110="60%MEAV",0.4*'M(CDCM)'!E$276+'M(CDCM)'!E$233,IF('M(CDCM)'!$B110="MEAV",'M(CDCM)'!E$233,IF('M(CDCM)'!$B110="EHV only",'M(CDCM)'!E$271,IF('M(CDCM)'!$B110="LV only",'M(CDCM)'!E$276,0))))</f>
        <v>0</v>
      </c>
      <c r="F33" s="17"/>
    </row>
    <row r="34" spans="1:6">
      <c r="A34" s="4" t="s">
        <v>420</v>
      </c>
      <c r="B34" s="40">
        <f>IF('M(CDCM)'!$B111="60%MEAV",0.4*'M(CDCM)'!B$276+'M(CDCM)'!B$233,IF('M(CDCM)'!$B111="MEAV",'M(CDCM)'!B$233,IF('M(CDCM)'!$B111="EHV only",'M(CDCM)'!B$271,IF('M(CDCM)'!$B111="LV only",'M(CDCM)'!B$276,0))))</f>
        <v>0</v>
      </c>
      <c r="C34" s="40">
        <f>IF('M(CDCM)'!$B111="60%MEAV",0.4*'M(CDCM)'!C$276+'M(CDCM)'!C$233,IF('M(CDCM)'!$B111="MEAV",'M(CDCM)'!C$233,IF('M(CDCM)'!$B111="EHV only",'M(CDCM)'!C$271,IF('M(CDCM)'!$B111="LV only",'M(CDCM)'!C$276,0))))</f>
        <v>0</v>
      </c>
      <c r="D34" s="40">
        <f>IF('M(CDCM)'!$B111="60%MEAV",0.4*'M(CDCM)'!D$276+'M(CDCM)'!D$233,IF('M(CDCM)'!$B111="MEAV",'M(CDCM)'!D$233,IF('M(CDCM)'!$B111="EHV only",'M(CDCM)'!D$271,IF('M(CDCM)'!$B111="LV only",'M(CDCM)'!D$276,0))))</f>
        <v>0</v>
      </c>
      <c r="E34" s="40">
        <f>IF('M(CDCM)'!$B111="60%MEAV",0.4*'M(CDCM)'!E$276+'M(CDCM)'!E$233,IF('M(CDCM)'!$B111="MEAV",'M(CDCM)'!E$233,IF('M(CDCM)'!$B111="EHV only",'M(CDCM)'!E$271,IF('M(CDCM)'!$B111="LV only",'M(CDCM)'!E$276,0))))</f>
        <v>0</v>
      </c>
      <c r="F34" s="17"/>
    </row>
    <row r="35" spans="1:6">
      <c r="A35" s="4" t="s">
        <v>421</v>
      </c>
      <c r="B35" s="40">
        <f>IF('M(CDCM)'!$B112="60%MEAV",0.4*'M(CDCM)'!B$276+'M(CDCM)'!B$233,IF('M(CDCM)'!$B112="MEAV",'M(CDCM)'!B$233,IF('M(CDCM)'!$B112="EHV only",'M(CDCM)'!B$271,IF('M(CDCM)'!$B112="LV only",'M(CDCM)'!B$276,0))))</f>
        <v>0</v>
      </c>
      <c r="C35" s="40">
        <f>IF('M(CDCM)'!$B112="60%MEAV",0.4*'M(CDCM)'!C$276+'M(CDCM)'!C$233,IF('M(CDCM)'!$B112="MEAV",'M(CDCM)'!C$233,IF('M(CDCM)'!$B112="EHV only",'M(CDCM)'!C$271,IF('M(CDCM)'!$B112="LV only",'M(CDCM)'!C$276,0))))</f>
        <v>0</v>
      </c>
      <c r="D35" s="40">
        <f>IF('M(CDCM)'!$B112="60%MEAV",0.4*'M(CDCM)'!D$276+'M(CDCM)'!D$233,IF('M(CDCM)'!$B112="MEAV",'M(CDCM)'!D$233,IF('M(CDCM)'!$B112="EHV only",'M(CDCM)'!D$271,IF('M(CDCM)'!$B112="LV only",'M(CDCM)'!D$276,0))))</f>
        <v>0</v>
      </c>
      <c r="E35" s="40">
        <f>IF('M(CDCM)'!$B112="60%MEAV",0.4*'M(CDCM)'!E$276+'M(CDCM)'!E$233,IF('M(CDCM)'!$B112="MEAV",'M(CDCM)'!E$233,IF('M(CDCM)'!$B112="EHV only",'M(CDCM)'!E$271,IF('M(CDCM)'!$B112="LV only",'M(CDCM)'!E$276,0))))</f>
        <v>0</v>
      </c>
      <c r="F35" s="17"/>
    </row>
    <row r="36" spans="1:6">
      <c r="A36" s="4" t="s">
        <v>422</v>
      </c>
      <c r="B36" s="40">
        <f>IF('M(CDCM)'!$B113="60%MEAV",0.4*'M(CDCM)'!B$276+'M(CDCM)'!B$233,IF('M(CDCM)'!$B113="MEAV",'M(CDCM)'!B$233,IF('M(CDCM)'!$B113="EHV only",'M(CDCM)'!B$271,IF('M(CDCM)'!$B113="LV only",'M(CDCM)'!B$276,0))))</f>
        <v>0</v>
      </c>
      <c r="C36" s="40">
        <f>IF('M(CDCM)'!$B113="60%MEAV",0.4*'M(CDCM)'!C$276+'M(CDCM)'!C$233,IF('M(CDCM)'!$B113="MEAV",'M(CDCM)'!C$233,IF('M(CDCM)'!$B113="EHV only",'M(CDCM)'!C$271,IF('M(CDCM)'!$B113="LV only",'M(CDCM)'!C$276,0))))</f>
        <v>0</v>
      </c>
      <c r="D36" s="40">
        <f>IF('M(CDCM)'!$B113="60%MEAV",0.4*'M(CDCM)'!D$276+'M(CDCM)'!D$233,IF('M(CDCM)'!$B113="MEAV",'M(CDCM)'!D$233,IF('M(CDCM)'!$B113="EHV only",'M(CDCM)'!D$271,IF('M(CDCM)'!$B113="LV only",'M(CDCM)'!D$276,0))))</f>
        <v>0</v>
      </c>
      <c r="E36" s="40">
        <f>IF('M(CDCM)'!$B113="60%MEAV",0.4*'M(CDCM)'!E$276+'M(CDCM)'!E$233,IF('M(CDCM)'!$B113="MEAV",'M(CDCM)'!E$233,IF('M(CDCM)'!$B113="EHV only",'M(CDCM)'!E$271,IF('M(CDCM)'!$B113="LV only",'M(CDCM)'!E$276,0))))</f>
        <v>0</v>
      </c>
      <c r="F36" s="17"/>
    </row>
    <row r="37" spans="1:6">
      <c r="A37" s="4" t="s">
        <v>423</v>
      </c>
      <c r="B37" s="40">
        <f>IF('M(CDCM)'!$B114="60%MEAV",0.4*'M(CDCM)'!B$276+'M(CDCM)'!B$233,IF('M(CDCM)'!$B114="MEAV",'M(CDCM)'!B$233,IF('M(CDCM)'!$B114="EHV only",'M(CDCM)'!B$271,IF('M(CDCM)'!$B114="LV only",'M(CDCM)'!B$276,0))))</f>
        <v>0</v>
      </c>
      <c r="C37" s="40">
        <f>IF('M(CDCM)'!$B114="60%MEAV",0.4*'M(CDCM)'!C$276+'M(CDCM)'!C$233,IF('M(CDCM)'!$B114="MEAV",'M(CDCM)'!C$233,IF('M(CDCM)'!$B114="EHV only",'M(CDCM)'!C$271,IF('M(CDCM)'!$B114="LV only",'M(CDCM)'!C$276,0))))</f>
        <v>0</v>
      </c>
      <c r="D37" s="40">
        <f>IF('M(CDCM)'!$B114="60%MEAV",0.4*'M(CDCM)'!D$276+'M(CDCM)'!D$233,IF('M(CDCM)'!$B114="MEAV",'M(CDCM)'!D$233,IF('M(CDCM)'!$B114="EHV only",'M(CDCM)'!D$271,IF('M(CDCM)'!$B114="LV only",'M(CDCM)'!D$276,0))))</f>
        <v>0</v>
      </c>
      <c r="E37" s="40">
        <f>IF('M(CDCM)'!$B114="60%MEAV",0.4*'M(CDCM)'!E$276+'M(CDCM)'!E$233,IF('M(CDCM)'!$B114="MEAV",'M(CDCM)'!E$233,IF('M(CDCM)'!$B114="EHV only",'M(CDCM)'!E$271,IF('M(CDCM)'!$B114="LV only",'M(CDCM)'!E$276,0))))</f>
        <v>0</v>
      </c>
      <c r="F37" s="17"/>
    </row>
    <row r="38" spans="1:6">
      <c r="A38" s="4" t="s">
        <v>424</v>
      </c>
      <c r="B38" s="40">
        <f>IF('M(CDCM)'!$B115="60%MEAV",0.4*'M(CDCM)'!B$276+'M(CDCM)'!B$233,IF('M(CDCM)'!$B115="MEAV",'M(CDCM)'!B$233,IF('M(CDCM)'!$B115="EHV only",'M(CDCM)'!B$271,IF('M(CDCM)'!$B115="LV only",'M(CDCM)'!B$276,0))))</f>
        <v>0</v>
      </c>
      <c r="C38" s="40">
        <f>IF('M(CDCM)'!$B115="60%MEAV",0.4*'M(CDCM)'!C$276+'M(CDCM)'!C$233,IF('M(CDCM)'!$B115="MEAV",'M(CDCM)'!C$233,IF('M(CDCM)'!$B115="EHV only",'M(CDCM)'!C$271,IF('M(CDCM)'!$B115="LV only",'M(CDCM)'!C$276,0))))</f>
        <v>0</v>
      </c>
      <c r="D38" s="40">
        <f>IF('M(CDCM)'!$B115="60%MEAV",0.4*'M(CDCM)'!D$276+'M(CDCM)'!D$233,IF('M(CDCM)'!$B115="MEAV",'M(CDCM)'!D$233,IF('M(CDCM)'!$B115="EHV only",'M(CDCM)'!D$271,IF('M(CDCM)'!$B115="LV only",'M(CDCM)'!D$276,0))))</f>
        <v>0</v>
      </c>
      <c r="E38" s="40">
        <f>IF('M(CDCM)'!$B115="60%MEAV",0.4*'M(CDCM)'!E$276+'M(CDCM)'!E$233,IF('M(CDCM)'!$B115="MEAV",'M(CDCM)'!E$233,IF('M(CDCM)'!$B115="EHV only",'M(CDCM)'!E$271,IF('M(CDCM)'!$B115="LV only",'M(CDCM)'!E$276,0))))</f>
        <v>0</v>
      </c>
      <c r="F38" s="17"/>
    </row>
    <row r="39" spans="1:6">
      <c r="A39" s="4" t="s">
        <v>425</v>
      </c>
      <c r="B39" s="40">
        <f>IF('M(CDCM)'!$B116="60%MEAV",0.4*'M(CDCM)'!B$276+'M(CDCM)'!B$233,IF('M(CDCM)'!$B116="MEAV",'M(CDCM)'!B$233,IF('M(CDCM)'!$B116="EHV only",'M(CDCM)'!B$271,IF('M(CDCM)'!$B116="LV only",'M(CDCM)'!B$276,0))))</f>
        <v>0</v>
      </c>
      <c r="C39" s="40">
        <f>IF('M(CDCM)'!$B116="60%MEAV",0.4*'M(CDCM)'!C$276+'M(CDCM)'!C$233,IF('M(CDCM)'!$B116="MEAV",'M(CDCM)'!C$233,IF('M(CDCM)'!$B116="EHV only",'M(CDCM)'!C$271,IF('M(CDCM)'!$B116="LV only",'M(CDCM)'!C$276,0))))</f>
        <v>0</v>
      </c>
      <c r="D39" s="40">
        <f>IF('M(CDCM)'!$B116="60%MEAV",0.4*'M(CDCM)'!D$276+'M(CDCM)'!D$233,IF('M(CDCM)'!$B116="MEAV",'M(CDCM)'!D$233,IF('M(CDCM)'!$B116="EHV only",'M(CDCM)'!D$271,IF('M(CDCM)'!$B116="LV only",'M(CDCM)'!D$276,0))))</f>
        <v>0</v>
      </c>
      <c r="E39" s="40">
        <f>IF('M(CDCM)'!$B116="60%MEAV",0.4*'M(CDCM)'!E$276+'M(CDCM)'!E$233,IF('M(CDCM)'!$B116="MEAV",'M(CDCM)'!E$233,IF('M(CDCM)'!$B116="EHV only",'M(CDCM)'!E$271,IF('M(CDCM)'!$B116="LV only",'M(CDCM)'!E$276,0))))</f>
        <v>0</v>
      </c>
      <c r="F39" s="17"/>
    </row>
    <row r="40" spans="1:6">
      <c r="A40" s="4" t="s">
        <v>426</v>
      </c>
      <c r="B40" s="40">
        <f>IF('M(CDCM)'!$B117="60%MEAV",0.4*'M(CDCM)'!B$276+'M(CDCM)'!B$233,IF('M(CDCM)'!$B117="MEAV",'M(CDCM)'!B$233,IF('M(CDCM)'!$B117="EHV only",'M(CDCM)'!B$271,IF('M(CDCM)'!$B117="LV only",'M(CDCM)'!B$276,0))))</f>
        <v>0</v>
      </c>
      <c r="C40" s="40">
        <f>IF('M(CDCM)'!$B117="60%MEAV",0.4*'M(CDCM)'!C$276+'M(CDCM)'!C$233,IF('M(CDCM)'!$B117="MEAV",'M(CDCM)'!C$233,IF('M(CDCM)'!$B117="EHV only",'M(CDCM)'!C$271,IF('M(CDCM)'!$B117="LV only",'M(CDCM)'!C$276,0))))</f>
        <v>0</v>
      </c>
      <c r="D40" s="40">
        <f>IF('M(CDCM)'!$B117="60%MEAV",0.4*'M(CDCM)'!D$276+'M(CDCM)'!D$233,IF('M(CDCM)'!$B117="MEAV",'M(CDCM)'!D$233,IF('M(CDCM)'!$B117="EHV only",'M(CDCM)'!D$271,IF('M(CDCM)'!$B117="LV only",'M(CDCM)'!D$276,0))))</f>
        <v>0</v>
      </c>
      <c r="E40" s="40">
        <f>IF('M(CDCM)'!$B117="60%MEAV",0.4*'M(CDCM)'!E$276+'M(CDCM)'!E$233,IF('M(CDCM)'!$B117="MEAV",'M(CDCM)'!E$233,IF('M(CDCM)'!$B117="EHV only",'M(CDCM)'!E$271,IF('M(CDCM)'!$B117="LV only",'M(CDCM)'!E$276,0))))</f>
        <v>0</v>
      </c>
      <c r="F40" s="17"/>
    </row>
    <row r="41" spans="1:6">
      <c r="A41" s="4" t="s">
        <v>427</v>
      </c>
      <c r="B41" s="40">
        <f>IF('M(CDCM)'!$B118="60%MEAV",0.4*'M(CDCM)'!B$276+'M(CDCM)'!B$233,IF('M(CDCM)'!$B118="MEAV",'M(CDCM)'!B$233,IF('M(CDCM)'!$B118="EHV only",'M(CDCM)'!B$271,IF('M(CDCM)'!$B118="LV only",'M(CDCM)'!B$276,0))))</f>
        <v>0</v>
      </c>
      <c r="C41" s="40">
        <f>IF('M(CDCM)'!$B118="60%MEAV",0.4*'M(CDCM)'!C$276+'M(CDCM)'!C$233,IF('M(CDCM)'!$B118="MEAV",'M(CDCM)'!C$233,IF('M(CDCM)'!$B118="EHV only",'M(CDCM)'!C$271,IF('M(CDCM)'!$B118="LV only",'M(CDCM)'!C$276,0))))</f>
        <v>0</v>
      </c>
      <c r="D41" s="40">
        <f>IF('M(CDCM)'!$B118="60%MEAV",0.4*'M(CDCM)'!D$276+'M(CDCM)'!D$233,IF('M(CDCM)'!$B118="MEAV",'M(CDCM)'!D$233,IF('M(CDCM)'!$B118="EHV only",'M(CDCM)'!D$271,IF('M(CDCM)'!$B118="LV only",'M(CDCM)'!D$276,0))))</f>
        <v>0</v>
      </c>
      <c r="E41" s="40">
        <f>IF('M(CDCM)'!$B118="60%MEAV",0.4*'M(CDCM)'!E$276+'M(CDCM)'!E$233,IF('M(CDCM)'!$B118="MEAV",'M(CDCM)'!E$233,IF('M(CDCM)'!$B118="EHV only",'M(CDCM)'!E$271,IF('M(CDCM)'!$B118="LV only",'M(CDCM)'!E$276,0))))</f>
        <v>0</v>
      </c>
      <c r="F41" s="17"/>
    </row>
    <row r="42" spans="1:6">
      <c r="A42" s="4" t="s">
        <v>428</v>
      </c>
      <c r="B42" s="40">
        <f>IF('M(CDCM)'!$B119="60%MEAV",0.4*'M(CDCM)'!B$276+'M(CDCM)'!B$233,IF('M(CDCM)'!$B119="MEAV",'M(CDCM)'!B$233,IF('M(CDCM)'!$B119="EHV only",'M(CDCM)'!B$271,IF('M(CDCM)'!$B119="LV only",'M(CDCM)'!B$276,0))))</f>
        <v>0</v>
      </c>
      <c r="C42" s="40">
        <f>IF('M(CDCM)'!$B119="60%MEAV",0.4*'M(CDCM)'!C$276+'M(CDCM)'!C$233,IF('M(CDCM)'!$B119="MEAV",'M(CDCM)'!C$233,IF('M(CDCM)'!$B119="EHV only",'M(CDCM)'!C$271,IF('M(CDCM)'!$B119="LV only",'M(CDCM)'!C$276,0))))</f>
        <v>0</v>
      </c>
      <c r="D42" s="40">
        <f>IF('M(CDCM)'!$B119="60%MEAV",0.4*'M(CDCM)'!D$276+'M(CDCM)'!D$233,IF('M(CDCM)'!$B119="MEAV",'M(CDCM)'!D$233,IF('M(CDCM)'!$B119="EHV only",'M(CDCM)'!D$271,IF('M(CDCM)'!$B119="LV only",'M(CDCM)'!D$276,0))))</f>
        <v>0</v>
      </c>
      <c r="E42" s="40">
        <f>IF('M(CDCM)'!$B119="60%MEAV",0.4*'M(CDCM)'!E$276+'M(CDCM)'!E$233,IF('M(CDCM)'!$B119="MEAV",'M(CDCM)'!E$233,IF('M(CDCM)'!$B119="EHV only",'M(CDCM)'!E$271,IF('M(CDCM)'!$B119="LV only",'M(CDCM)'!E$276,0))))</f>
        <v>0</v>
      </c>
      <c r="F42" s="17"/>
    </row>
    <row r="43" spans="1:6">
      <c r="A43" s="4" t="s">
        <v>429</v>
      </c>
      <c r="B43" s="40">
        <f>IF('M(CDCM)'!$B120="60%MEAV",0.4*'M(CDCM)'!B$276+'M(CDCM)'!B$233,IF('M(CDCM)'!$B120="MEAV",'M(CDCM)'!B$233,IF('M(CDCM)'!$B120="EHV only",'M(CDCM)'!B$271,IF('M(CDCM)'!$B120="LV only",'M(CDCM)'!B$276,0))))</f>
        <v>0</v>
      </c>
      <c r="C43" s="40">
        <f>IF('M(CDCM)'!$B120="60%MEAV",0.4*'M(CDCM)'!C$276+'M(CDCM)'!C$233,IF('M(CDCM)'!$B120="MEAV",'M(CDCM)'!C$233,IF('M(CDCM)'!$B120="EHV only",'M(CDCM)'!C$271,IF('M(CDCM)'!$B120="LV only",'M(CDCM)'!C$276,0))))</f>
        <v>0</v>
      </c>
      <c r="D43" s="40">
        <f>IF('M(CDCM)'!$B120="60%MEAV",0.4*'M(CDCM)'!D$276+'M(CDCM)'!D$233,IF('M(CDCM)'!$B120="MEAV",'M(CDCM)'!D$233,IF('M(CDCM)'!$B120="EHV only",'M(CDCM)'!D$271,IF('M(CDCM)'!$B120="LV only",'M(CDCM)'!D$276,0))))</f>
        <v>0</v>
      </c>
      <c r="E43" s="40">
        <f>IF('M(CDCM)'!$B120="60%MEAV",0.4*'M(CDCM)'!E$276+'M(CDCM)'!E$233,IF('M(CDCM)'!$B120="MEAV",'M(CDCM)'!E$233,IF('M(CDCM)'!$B120="EHV only",'M(CDCM)'!E$271,IF('M(CDCM)'!$B120="LV only",'M(CDCM)'!E$276,0))))</f>
        <v>0</v>
      </c>
      <c r="F43" s="17"/>
    </row>
    <row r="44" spans="1:6">
      <c r="A44" s="4" t="s">
        <v>430</v>
      </c>
      <c r="B44" s="40">
        <f>IF('M(CDCM)'!$B121="60%MEAV",0.4*'M(CDCM)'!B$276+'M(CDCM)'!B$233,IF('M(CDCM)'!$B121="MEAV",'M(CDCM)'!B$233,IF('M(CDCM)'!$B121="EHV only",'M(CDCM)'!B$271,IF('M(CDCM)'!$B121="LV only",'M(CDCM)'!B$276,0))))</f>
        <v>0</v>
      </c>
      <c r="C44" s="40">
        <f>IF('M(CDCM)'!$B121="60%MEAV",0.4*'M(CDCM)'!C$276+'M(CDCM)'!C$233,IF('M(CDCM)'!$B121="MEAV",'M(CDCM)'!C$233,IF('M(CDCM)'!$B121="EHV only",'M(CDCM)'!C$271,IF('M(CDCM)'!$B121="LV only",'M(CDCM)'!C$276,0))))</f>
        <v>0</v>
      </c>
      <c r="D44" s="40">
        <f>IF('M(CDCM)'!$B121="60%MEAV",0.4*'M(CDCM)'!D$276+'M(CDCM)'!D$233,IF('M(CDCM)'!$B121="MEAV",'M(CDCM)'!D$233,IF('M(CDCM)'!$B121="EHV only",'M(CDCM)'!D$271,IF('M(CDCM)'!$B121="LV only",'M(CDCM)'!D$276,0))))</f>
        <v>0</v>
      </c>
      <c r="E44" s="40">
        <f>IF('M(CDCM)'!$B121="60%MEAV",0.4*'M(CDCM)'!E$276+'M(CDCM)'!E$233,IF('M(CDCM)'!$B121="MEAV",'M(CDCM)'!E$233,IF('M(CDCM)'!$B121="EHV only",'M(CDCM)'!E$271,IF('M(CDCM)'!$B121="LV only",'M(CDCM)'!E$276,0))))</f>
        <v>0</v>
      </c>
      <c r="F44" s="17"/>
    </row>
    <row r="46" spans="1:6" ht="21" customHeight="1">
      <c r="A46" s="1" t="s">
        <v>785</v>
      </c>
    </row>
    <row r="47" spans="1:6">
      <c r="A47" s="3" t="s">
        <v>546</v>
      </c>
    </row>
    <row r="48" spans="1:6">
      <c r="A48" s="31" t="s">
        <v>609</v>
      </c>
    </row>
    <row r="49" spans="1:6">
      <c r="A49" s="31" t="s">
        <v>552</v>
      </c>
    </row>
    <row r="50" spans="1:6">
      <c r="A50" s="31" t="s">
        <v>786</v>
      </c>
    </row>
    <row r="51" spans="1:6">
      <c r="A51" s="31" t="s">
        <v>616</v>
      </c>
    </row>
    <row r="52" spans="1:6">
      <c r="A52" s="31" t="s">
        <v>787</v>
      </c>
    </row>
    <row r="53" spans="1:6">
      <c r="A53" s="3" t="s">
        <v>618</v>
      </c>
    </row>
    <row r="55" spans="1:6">
      <c r="B55" s="15" t="s">
        <v>384</v>
      </c>
      <c r="C55" s="15" t="s">
        <v>159</v>
      </c>
      <c r="D55" s="15" t="s">
        <v>158</v>
      </c>
      <c r="E55" s="15" t="s">
        <v>394</v>
      </c>
    </row>
    <row r="56" spans="1:6">
      <c r="A56" s="4" t="s">
        <v>395</v>
      </c>
      <c r="B56" s="34">
        <f>IF('M(CDCM)'!$B89="Kill",0,'M(CDCM)'!B10+('Input'!$B494-'M(CDCM)'!$C52)*B12)</f>
        <v>0</v>
      </c>
      <c r="C56" s="34">
        <f>IF('M(CDCM)'!$B89="Kill",0,'M(CDCM)'!C10+('Input'!$B494-'M(CDCM)'!$C52)*C12)</f>
        <v>0</v>
      </c>
      <c r="D56" s="34">
        <f>IF('M(CDCM)'!$B89="Kill",0,'M(CDCM)'!D10+('Input'!$B494-'M(CDCM)'!$C52)*D12)</f>
        <v>0</v>
      </c>
      <c r="E56" s="34">
        <f>IF('M(CDCM)'!$B89="Kill",0,'M(CDCM)'!E10+('Input'!$B494-'M(CDCM)'!$C52)*E12)</f>
        <v>0</v>
      </c>
      <c r="F56" s="17"/>
    </row>
    <row r="57" spans="1:6">
      <c r="A57" s="4" t="s">
        <v>399</v>
      </c>
      <c r="B57" s="34">
        <f>IF('M(CDCM)'!$B90="Kill",0,'M(CDCM)'!B11+('Input'!$B495-'M(CDCM)'!$C53)*B13)</f>
        <v>0</v>
      </c>
      <c r="C57" s="34">
        <f>IF('M(CDCM)'!$B90="Kill",0,'M(CDCM)'!C11+('Input'!$B495-'M(CDCM)'!$C53)*C13)</f>
        <v>0</v>
      </c>
      <c r="D57" s="34">
        <f>IF('M(CDCM)'!$B90="Kill",0,'M(CDCM)'!D11+('Input'!$B495-'M(CDCM)'!$C53)*D13)</f>
        <v>0</v>
      </c>
      <c r="E57" s="34">
        <f>IF('M(CDCM)'!$B90="Kill",0,'M(CDCM)'!E11+('Input'!$B495-'M(CDCM)'!$C53)*E13)</f>
        <v>0</v>
      </c>
      <c r="F57" s="17"/>
    </row>
    <row r="58" spans="1:6">
      <c r="A58" s="4" t="s">
        <v>400</v>
      </c>
      <c r="B58" s="34">
        <f>IF('M(CDCM)'!$B91="Kill",0,'M(CDCM)'!B12+('Input'!$B496-'M(CDCM)'!$C54)*B14)</f>
        <v>0</v>
      </c>
      <c r="C58" s="34">
        <f>IF('M(CDCM)'!$B91="Kill",0,'M(CDCM)'!C12+('Input'!$B496-'M(CDCM)'!$C54)*C14)</f>
        <v>0</v>
      </c>
      <c r="D58" s="34">
        <f>IF('M(CDCM)'!$B91="Kill",0,'M(CDCM)'!D12+('Input'!$B496-'M(CDCM)'!$C54)*D14)</f>
        <v>0</v>
      </c>
      <c r="E58" s="34">
        <f>IF('M(CDCM)'!$B91="Kill",0,'M(CDCM)'!E12+('Input'!$B496-'M(CDCM)'!$C54)*E14)</f>
        <v>0</v>
      </c>
      <c r="F58" s="17"/>
    </row>
    <row r="59" spans="1:6">
      <c r="A59" s="4" t="s">
        <v>401</v>
      </c>
      <c r="B59" s="34">
        <f>IF('M(CDCM)'!$B92="Kill",0,'M(CDCM)'!B13+('Input'!$B497-'M(CDCM)'!$C55)*B15)</f>
        <v>0</v>
      </c>
      <c r="C59" s="34">
        <f>IF('M(CDCM)'!$B92="Kill",0,'M(CDCM)'!C13+('Input'!$B497-'M(CDCM)'!$C55)*C15)</f>
        <v>0</v>
      </c>
      <c r="D59" s="34">
        <f>IF('M(CDCM)'!$B92="Kill",0,'M(CDCM)'!D13+('Input'!$B497-'M(CDCM)'!$C55)*D15)</f>
        <v>0</v>
      </c>
      <c r="E59" s="34">
        <f>IF('M(CDCM)'!$B92="Kill",0,'M(CDCM)'!E13+('Input'!$B497-'M(CDCM)'!$C55)*E15)</f>
        <v>0</v>
      </c>
      <c r="F59" s="17"/>
    </row>
    <row r="60" spans="1:6">
      <c r="A60" s="4" t="s">
        <v>402</v>
      </c>
      <c r="B60" s="34">
        <f>IF('M(CDCM)'!$B93="Kill",0,'M(CDCM)'!B14+('Input'!$B498-'M(CDCM)'!$C56)*B16)</f>
        <v>0</v>
      </c>
      <c r="C60" s="34">
        <f>IF('M(CDCM)'!$B93="Kill",0,'M(CDCM)'!C14+('Input'!$B498-'M(CDCM)'!$C56)*C16)</f>
        <v>0</v>
      </c>
      <c r="D60" s="34">
        <f>IF('M(CDCM)'!$B93="Kill",0,'M(CDCM)'!D14+('Input'!$B498-'M(CDCM)'!$C56)*D16)</f>
        <v>0</v>
      </c>
      <c r="E60" s="34">
        <f>IF('M(CDCM)'!$B93="Kill",0,'M(CDCM)'!E14+('Input'!$B498-'M(CDCM)'!$C56)*E16)</f>
        <v>0</v>
      </c>
      <c r="F60" s="17"/>
    </row>
    <row r="61" spans="1:6">
      <c r="A61" s="4" t="s">
        <v>403</v>
      </c>
      <c r="B61" s="34">
        <f>IF('M(CDCM)'!$B94="Kill",0,'M(CDCM)'!B15+('Input'!$B499-'M(CDCM)'!$C57)*B17)</f>
        <v>0</v>
      </c>
      <c r="C61" s="34">
        <f>IF('M(CDCM)'!$B94="Kill",0,'M(CDCM)'!C15+('Input'!$B499-'M(CDCM)'!$C57)*C17)</f>
        <v>0</v>
      </c>
      <c r="D61" s="34">
        <f>IF('M(CDCM)'!$B94="Kill",0,'M(CDCM)'!D15+('Input'!$B499-'M(CDCM)'!$C57)*D17)</f>
        <v>0</v>
      </c>
      <c r="E61" s="34">
        <f>IF('M(CDCM)'!$B94="Kill",0,'M(CDCM)'!E15+('Input'!$B499-'M(CDCM)'!$C57)*E17)</f>
        <v>0</v>
      </c>
      <c r="F61" s="17"/>
    </row>
    <row r="62" spans="1:6">
      <c r="A62" s="4" t="s">
        <v>404</v>
      </c>
      <c r="B62" s="34">
        <f>IF('M(CDCM)'!$B95="Kill",0,'M(CDCM)'!B16+('Input'!$B500-'M(CDCM)'!$C58)*B18)</f>
        <v>0</v>
      </c>
      <c r="C62" s="34">
        <f>IF('M(CDCM)'!$B95="Kill",0,'M(CDCM)'!C16+('Input'!$B500-'M(CDCM)'!$C58)*C18)</f>
        <v>0</v>
      </c>
      <c r="D62" s="34">
        <f>IF('M(CDCM)'!$B95="Kill",0,'M(CDCM)'!D16+('Input'!$B500-'M(CDCM)'!$C58)*D18)</f>
        <v>0</v>
      </c>
      <c r="E62" s="34">
        <f>IF('M(CDCM)'!$B95="Kill",0,'M(CDCM)'!E16+('Input'!$B500-'M(CDCM)'!$C58)*E18)</f>
        <v>0</v>
      </c>
      <c r="F62" s="17"/>
    </row>
    <row r="63" spans="1:6">
      <c r="A63" s="4" t="s">
        <v>405</v>
      </c>
      <c r="B63" s="34">
        <f>IF('M(CDCM)'!$B96="Kill",0,'M(CDCM)'!B17+('Input'!$B501-'M(CDCM)'!$C59)*B19)</f>
        <v>0</v>
      </c>
      <c r="C63" s="34">
        <f>IF('M(CDCM)'!$B96="Kill",0,'M(CDCM)'!C17+('Input'!$B501-'M(CDCM)'!$C59)*C19)</f>
        <v>0</v>
      </c>
      <c r="D63" s="34">
        <f>IF('M(CDCM)'!$B96="Kill",0,'M(CDCM)'!D17+('Input'!$B501-'M(CDCM)'!$C59)*D19)</f>
        <v>0</v>
      </c>
      <c r="E63" s="34">
        <f>IF('M(CDCM)'!$B96="Kill",0,'M(CDCM)'!E17+('Input'!$B501-'M(CDCM)'!$C59)*E19)</f>
        <v>0</v>
      </c>
      <c r="F63" s="17"/>
    </row>
    <row r="64" spans="1:6">
      <c r="A64" s="4" t="s">
        <v>406</v>
      </c>
      <c r="B64" s="34">
        <f>IF('M(CDCM)'!$B97="Kill",0,'M(CDCM)'!B18+('Input'!$B502-'M(CDCM)'!$C60)*B20)</f>
        <v>0</v>
      </c>
      <c r="C64" s="34">
        <f>IF('M(CDCM)'!$B97="Kill",0,'M(CDCM)'!C18+('Input'!$B502-'M(CDCM)'!$C60)*C20)</f>
        <v>0</v>
      </c>
      <c r="D64" s="34">
        <f>IF('M(CDCM)'!$B97="Kill",0,'M(CDCM)'!D18+('Input'!$B502-'M(CDCM)'!$C60)*D20)</f>
        <v>0</v>
      </c>
      <c r="E64" s="34">
        <f>IF('M(CDCM)'!$B97="Kill",0,'M(CDCM)'!E18+('Input'!$B502-'M(CDCM)'!$C60)*E20)</f>
        <v>0</v>
      </c>
      <c r="F64" s="17"/>
    </row>
    <row r="65" spans="1:6">
      <c r="A65" s="4" t="s">
        <v>407</v>
      </c>
      <c r="B65" s="34">
        <f>IF('M(CDCM)'!$B98="Kill",0,'M(CDCM)'!B19+('Input'!$B503-'M(CDCM)'!$C61)*B21)</f>
        <v>0</v>
      </c>
      <c r="C65" s="34">
        <f>IF('M(CDCM)'!$B98="Kill",0,'M(CDCM)'!C19+('Input'!$B503-'M(CDCM)'!$C61)*C21)</f>
        <v>0</v>
      </c>
      <c r="D65" s="34">
        <f>IF('M(CDCM)'!$B98="Kill",0,'M(CDCM)'!D19+('Input'!$B503-'M(CDCM)'!$C61)*D21)</f>
        <v>0</v>
      </c>
      <c r="E65" s="34">
        <f>IF('M(CDCM)'!$B98="Kill",0,'M(CDCM)'!E19+('Input'!$B503-'M(CDCM)'!$C61)*E21)</f>
        <v>0</v>
      </c>
      <c r="F65" s="17"/>
    </row>
    <row r="66" spans="1:6">
      <c r="A66" s="4" t="s">
        <v>408</v>
      </c>
      <c r="B66" s="34">
        <f>IF('M(CDCM)'!$B99="Kill",0,'M(CDCM)'!B20+('Input'!$B504-'M(CDCM)'!$C62)*B22)</f>
        <v>0</v>
      </c>
      <c r="C66" s="34">
        <f>IF('M(CDCM)'!$B99="Kill",0,'M(CDCM)'!C20+('Input'!$B504-'M(CDCM)'!$C62)*C22)</f>
        <v>0</v>
      </c>
      <c r="D66" s="34">
        <f>IF('M(CDCM)'!$B99="Kill",0,'M(CDCM)'!D20+('Input'!$B504-'M(CDCM)'!$C62)*D22)</f>
        <v>0</v>
      </c>
      <c r="E66" s="34">
        <f>IF('M(CDCM)'!$B99="Kill",0,'M(CDCM)'!E20+('Input'!$B504-'M(CDCM)'!$C62)*E22)</f>
        <v>0</v>
      </c>
      <c r="F66" s="17"/>
    </row>
    <row r="67" spans="1:6">
      <c r="A67" s="4" t="s">
        <v>409</v>
      </c>
      <c r="B67" s="34">
        <f>IF('M(CDCM)'!$B100="Kill",0,'M(CDCM)'!B21+('Input'!$B505-'M(CDCM)'!$C63)*B23)</f>
        <v>0</v>
      </c>
      <c r="C67" s="34">
        <f>IF('M(CDCM)'!$B100="Kill",0,'M(CDCM)'!C21+('Input'!$B505-'M(CDCM)'!$C63)*C23)</f>
        <v>0</v>
      </c>
      <c r="D67" s="34">
        <f>IF('M(CDCM)'!$B100="Kill",0,'M(CDCM)'!D21+('Input'!$B505-'M(CDCM)'!$C63)*D23)</f>
        <v>0</v>
      </c>
      <c r="E67" s="34">
        <f>IF('M(CDCM)'!$B100="Kill",0,'M(CDCM)'!E21+('Input'!$B505-'M(CDCM)'!$C63)*E23)</f>
        <v>0</v>
      </c>
      <c r="F67" s="17"/>
    </row>
    <row r="68" spans="1:6">
      <c r="A68" s="4" t="s">
        <v>410</v>
      </c>
      <c r="B68" s="34">
        <f>IF('M(CDCM)'!$B101="Kill",0,'M(CDCM)'!B22+('Input'!$B506-'M(CDCM)'!$C64)*B24)</f>
        <v>0</v>
      </c>
      <c r="C68" s="34">
        <f>IF('M(CDCM)'!$B101="Kill",0,'M(CDCM)'!C22+('Input'!$B506-'M(CDCM)'!$C64)*C24)</f>
        <v>0</v>
      </c>
      <c r="D68" s="34">
        <f>IF('M(CDCM)'!$B101="Kill",0,'M(CDCM)'!D22+('Input'!$B506-'M(CDCM)'!$C64)*D24)</f>
        <v>0</v>
      </c>
      <c r="E68" s="34">
        <f>IF('M(CDCM)'!$B101="Kill",0,'M(CDCM)'!E22+('Input'!$B506-'M(CDCM)'!$C64)*E24)</f>
        <v>0</v>
      </c>
      <c r="F68" s="17"/>
    </row>
    <row r="69" spans="1:6">
      <c r="A69" s="4" t="s">
        <v>411</v>
      </c>
      <c r="B69" s="34">
        <f>IF('M(CDCM)'!$B102="Kill",0,'M(CDCM)'!B23+('Input'!$B507-'M(CDCM)'!$C65)*B25)</f>
        <v>0</v>
      </c>
      <c r="C69" s="34">
        <f>IF('M(CDCM)'!$B102="Kill",0,'M(CDCM)'!C23+('Input'!$B507-'M(CDCM)'!$C65)*C25)</f>
        <v>0</v>
      </c>
      <c r="D69" s="34">
        <f>IF('M(CDCM)'!$B102="Kill",0,'M(CDCM)'!D23+('Input'!$B507-'M(CDCM)'!$C65)*D25)</f>
        <v>0</v>
      </c>
      <c r="E69" s="34">
        <f>IF('M(CDCM)'!$B102="Kill",0,'M(CDCM)'!E23+('Input'!$B507-'M(CDCM)'!$C65)*E25)</f>
        <v>0</v>
      </c>
      <c r="F69" s="17"/>
    </row>
    <row r="70" spans="1:6">
      <c r="A70" s="4" t="s">
        <v>412</v>
      </c>
      <c r="B70" s="34">
        <f>IF('M(CDCM)'!$B103="Kill",0,'M(CDCM)'!B24+('Input'!$B508-'M(CDCM)'!$C66)*B26)</f>
        <v>0</v>
      </c>
      <c r="C70" s="34">
        <f>IF('M(CDCM)'!$B103="Kill",0,'M(CDCM)'!C24+('Input'!$B508-'M(CDCM)'!$C66)*C26)</f>
        <v>0</v>
      </c>
      <c r="D70" s="34">
        <f>IF('M(CDCM)'!$B103="Kill",0,'M(CDCM)'!D24+('Input'!$B508-'M(CDCM)'!$C66)*D26)</f>
        <v>0</v>
      </c>
      <c r="E70" s="34">
        <f>IF('M(CDCM)'!$B103="Kill",0,'M(CDCM)'!E24+('Input'!$B508-'M(CDCM)'!$C66)*E26)</f>
        <v>0</v>
      </c>
      <c r="F70" s="17"/>
    </row>
    <row r="71" spans="1:6">
      <c r="A71" s="4" t="s">
        <v>413</v>
      </c>
      <c r="B71" s="34">
        <f>IF('M(CDCM)'!$B104="Kill",0,'M(CDCM)'!B25+('Input'!$B509-'M(CDCM)'!$C67)*B27)</f>
        <v>0</v>
      </c>
      <c r="C71" s="34">
        <f>IF('M(CDCM)'!$B104="Kill",0,'M(CDCM)'!C25+('Input'!$B509-'M(CDCM)'!$C67)*C27)</f>
        <v>0</v>
      </c>
      <c r="D71" s="34">
        <f>IF('M(CDCM)'!$B104="Kill",0,'M(CDCM)'!D25+('Input'!$B509-'M(CDCM)'!$C67)*D27)</f>
        <v>0</v>
      </c>
      <c r="E71" s="34">
        <f>IF('M(CDCM)'!$B104="Kill",0,'M(CDCM)'!E25+('Input'!$B509-'M(CDCM)'!$C67)*E27)</f>
        <v>0</v>
      </c>
      <c r="F71" s="17"/>
    </row>
    <row r="72" spans="1:6">
      <c r="A72" s="4" t="s">
        <v>414</v>
      </c>
      <c r="B72" s="34">
        <f>IF('M(CDCM)'!$B105="Kill",0,'M(CDCM)'!B26+('Input'!$B510-'M(CDCM)'!$C68)*B28)</f>
        <v>0</v>
      </c>
      <c r="C72" s="34">
        <f>IF('M(CDCM)'!$B105="Kill",0,'M(CDCM)'!C26+('Input'!$B510-'M(CDCM)'!$C68)*C28)</f>
        <v>0</v>
      </c>
      <c r="D72" s="34">
        <f>IF('M(CDCM)'!$B105="Kill",0,'M(CDCM)'!D26+('Input'!$B510-'M(CDCM)'!$C68)*D28)</f>
        <v>0</v>
      </c>
      <c r="E72" s="34">
        <f>IF('M(CDCM)'!$B105="Kill",0,'M(CDCM)'!E26+('Input'!$B510-'M(CDCM)'!$C68)*E28)</f>
        <v>0</v>
      </c>
      <c r="F72" s="17"/>
    </row>
    <row r="73" spans="1:6">
      <c r="A73" s="4" t="s">
        <v>415</v>
      </c>
      <c r="B73" s="34">
        <f>IF('M(CDCM)'!$B106="Kill",0,'M(CDCM)'!B27+('Input'!$B511-'M(CDCM)'!$C69)*B29)</f>
        <v>0</v>
      </c>
      <c r="C73" s="34">
        <f>IF('M(CDCM)'!$B106="Kill",0,'M(CDCM)'!C27+('Input'!$B511-'M(CDCM)'!$C69)*C29)</f>
        <v>0</v>
      </c>
      <c r="D73" s="34">
        <f>IF('M(CDCM)'!$B106="Kill",0,'M(CDCM)'!D27+('Input'!$B511-'M(CDCM)'!$C69)*D29)</f>
        <v>0</v>
      </c>
      <c r="E73" s="34">
        <f>IF('M(CDCM)'!$B106="Kill",0,'M(CDCM)'!E27+('Input'!$B511-'M(CDCM)'!$C69)*E29)</f>
        <v>0</v>
      </c>
      <c r="F73" s="17"/>
    </row>
    <row r="74" spans="1:6">
      <c r="A74" s="4" t="s">
        <v>416</v>
      </c>
      <c r="B74" s="34">
        <f>IF('M(CDCM)'!$B107="Kill",0,'M(CDCM)'!B28+('Input'!$B512-'M(CDCM)'!$C70)*B30)</f>
        <v>0</v>
      </c>
      <c r="C74" s="34">
        <f>IF('M(CDCM)'!$B107="Kill",0,'M(CDCM)'!C28+('Input'!$B512-'M(CDCM)'!$C70)*C30)</f>
        <v>0</v>
      </c>
      <c r="D74" s="34">
        <f>IF('M(CDCM)'!$B107="Kill",0,'M(CDCM)'!D28+('Input'!$B512-'M(CDCM)'!$C70)*D30)</f>
        <v>0</v>
      </c>
      <c r="E74" s="34">
        <f>IF('M(CDCM)'!$B107="Kill",0,'M(CDCM)'!E28+('Input'!$B512-'M(CDCM)'!$C70)*E30)</f>
        <v>0</v>
      </c>
      <c r="F74" s="17"/>
    </row>
    <row r="75" spans="1:6">
      <c r="A75" s="4" t="s">
        <v>417</v>
      </c>
      <c r="B75" s="34">
        <f>IF('M(CDCM)'!$B108="Kill",0,'M(CDCM)'!B29+('Input'!$B513-'M(CDCM)'!$C71)*B31)</f>
        <v>0</v>
      </c>
      <c r="C75" s="34">
        <f>IF('M(CDCM)'!$B108="Kill",0,'M(CDCM)'!C29+('Input'!$B513-'M(CDCM)'!$C71)*C31)</f>
        <v>0</v>
      </c>
      <c r="D75" s="34">
        <f>IF('M(CDCM)'!$B108="Kill",0,'M(CDCM)'!D29+('Input'!$B513-'M(CDCM)'!$C71)*D31)</f>
        <v>0</v>
      </c>
      <c r="E75" s="34">
        <f>IF('M(CDCM)'!$B108="Kill",0,'M(CDCM)'!E29+('Input'!$B513-'M(CDCM)'!$C71)*E31)</f>
        <v>0</v>
      </c>
      <c r="F75" s="17"/>
    </row>
    <row r="76" spans="1:6">
      <c r="A76" s="4" t="s">
        <v>418</v>
      </c>
      <c r="B76" s="34">
        <f>IF('M(CDCM)'!$B109="Kill",0,'M(CDCM)'!B30+('Input'!$B514-'M(CDCM)'!$C72)*B32)</f>
        <v>0</v>
      </c>
      <c r="C76" s="34">
        <f>IF('M(CDCM)'!$B109="Kill",0,'M(CDCM)'!C30+('Input'!$B514-'M(CDCM)'!$C72)*C32)</f>
        <v>0</v>
      </c>
      <c r="D76" s="34">
        <f>IF('M(CDCM)'!$B109="Kill",0,'M(CDCM)'!D30+('Input'!$B514-'M(CDCM)'!$C72)*D32)</f>
        <v>0</v>
      </c>
      <c r="E76" s="34">
        <f>IF('M(CDCM)'!$B109="Kill",0,'M(CDCM)'!E30+('Input'!$B514-'M(CDCM)'!$C72)*E32)</f>
        <v>0</v>
      </c>
      <c r="F76" s="17"/>
    </row>
    <row r="77" spans="1:6">
      <c r="A77" s="4" t="s">
        <v>419</v>
      </c>
      <c r="B77" s="34">
        <f>IF('M(CDCM)'!$B110="Kill",0,'M(CDCM)'!B31+('Input'!$B515-'M(CDCM)'!$C73)*B33)</f>
        <v>0</v>
      </c>
      <c r="C77" s="34">
        <f>IF('M(CDCM)'!$B110="Kill",0,'M(CDCM)'!C31+('Input'!$B515-'M(CDCM)'!$C73)*C33)</f>
        <v>0</v>
      </c>
      <c r="D77" s="34">
        <f>IF('M(CDCM)'!$B110="Kill",0,'M(CDCM)'!D31+('Input'!$B515-'M(CDCM)'!$C73)*D33)</f>
        <v>0</v>
      </c>
      <c r="E77" s="34">
        <f>IF('M(CDCM)'!$B110="Kill",0,'M(CDCM)'!E31+('Input'!$B515-'M(CDCM)'!$C73)*E33)</f>
        <v>0</v>
      </c>
      <c r="F77" s="17"/>
    </row>
    <row r="78" spans="1:6">
      <c r="A78" s="4" t="s">
        <v>420</v>
      </c>
      <c r="B78" s="34">
        <f>IF('M(CDCM)'!$B111="Kill",0,'M(CDCM)'!B32+('Input'!$B516-'M(CDCM)'!$C74)*B34)</f>
        <v>0</v>
      </c>
      <c r="C78" s="34">
        <f>IF('M(CDCM)'!$B111="Kill",0,'M(CDCM)'!C32+('Input'!$B516-'M(CDCM)'!$C74)*C34)</f>
        <v>0</v>
      </c>
      <c r="D78" s="34">
        <f>IF('M(CDCM)'!$B111="Kill",0,'M(CDCM)'!D32+('Input'!$B516-'M(CDCM)'!$C74)*D34)</f>
        <v>0</v>
      </c>
      <c r="E78" s="34">
        <f>IF('M(CDCM)'!$B111="Kill",0,'M(CDCM)'!E32+('Input'!$B516-'M(CDCM)'!$C74)*E34)</f>
        <v>0</v>
      </c>
      <c r="F78" s="17"/>
    </row>
    <row r="79" spans="1:6">
      <c r="A79" s="4" t="s">
        <v>421</v>
      </c>
      <c r="B79" s="34">
        <f>IF('M(CDCM)'!$B112="Kill",0,'M(CDCM)'!B33+('Input'!$B517-'M(CDCM)'!$C75)*B35)</f>
        <v>0</v>
      </c>
      <c r="C79" s="34">
        <f>IF('M(CDCM)'!$B112="Kill",0,'M(CDCM)'!C33+('Input'!$B517-'M(CDCM)'!$C75)*C35)</f>
        <v>0</v>
      </c>
      <c r="D79" s="34">
        <f>IF('M(CDCM)'!$B112="Kill",0,'M(CDCM)'!D33+('Input'!$B517-'M(CDCM)'!$C75)*D35)</f>
        <v>0</v>
      </c>
      <c r="E79" s="34">
        <f>IF('M(CDCM)'!$B112="Kill",0,'M(CDCM)'!E33+('Input'!$B517-'M(CDCM)'!$C75)*E35)</f>
        <v>0</v>
      </c>
      <c r="F79" s="17"/>
    </row>
    <row r="80" spans="1:6">
      <c r="A80" s="4" t="s">
        <v>422</v>
      </c>
      <c r="B80" s="34">
        <f>IF('M(CDCM)'!$B113="Kill",0,'M(CDCM)'!B34+('Input'!$B518-'M(CDCM)'!$C76)*B36)</f>
        <v>0</v>
      </c>
      <c r="C80" s="34">
        <f>IF('M(CDCM)'!$B113="Kill",0,'M(CDCM)'!C34+('Input'!$B518-'M(CDCM)'!$C76)*C36)</f>
        <v>0</v>
      </c>
      <c r="D80" s="34">
        <f>IF('M(CDCM)'!$B113="Kill",0,'M(CDCM)'!D34+('Input'!$B518-'M(CDCM)'!$C76)*D36)</f>
        <v>0</v>
      </c>
      <c r="E80" s="34">
        <f>IF('M(CDCM)'!$B113="Kill",0,'M(CDCM)'!E34+('Input'!$B518-'M(CDCM)'!$C76)*E36)</f>
        <v>0</v>
      </c>
      <c r="F80" s="17"/>
    </row>
    <row r="81" spans="1:6">
      <c r="A81" s="4" t="s">
        <v>423</v>
      </c>
      <c r="B81" s="34">
        <f>IF('M(CDCM)'!$B114="Kill",0,'M(CDCM)'!B35+('Input'!$B519-'M(CDCM)'!$C77)*B37)</f>
        <v>0</v>
      </c>
      <c r="C81" s="34">
        <f>IF('M(CDCM)'!$B114="Kill",0,'M(CDCM)'!C35+('Input'!$B519-'M(CDCM)'!$C77)*C37)</f>
        <v>0</v>
      </c>
      <c r="D81" s="34">
        <f>IF('M(CDCM)'!$B114="Kill",0,'M(CDCM)'!D35+('Input'!$B519-'M(CDCM)'!$C77)*D37)</f>
        <v>0</v>
      </c>
      <c r="E81" s="34">
        <f>IF('M(CDCM)'!$B114="Kill",0,'M(CDCM)'!E35+('Input'!$B519-'M(CDCM)'!$C77)*E37)</f>
        <v>0</v>
      </c>
      <c r="F81" s="17"/>
    </row>
    <row r="82" spans="1:6">
      <c r="A82" s="4" t="s">
        <v>424</v>
      </c>
      <c r="B82" s="34">
        <f>IF('M(CDCM)'!$B115="Kill",0,'M(CDCM)'!B36+('Input'!$B520-'M(CDCM)'!$C78)*B38)</f>
        <v>0</v>
      </c>
      <c r="C82" s="34">
        <f>IF('M(CDCM)'!$B115="Kill",0,'M(CDCM)'!C36+('Input'!$B520-'M(CDCM)'!$C78)*C38)</f>
        <v>0</v>
      </c>
      <c r="D82" s="34">
        <f>IF('M(CDCM)'!$B115="Kill",0,'M(CDCM)'!D36+('Input'!$B520-'M(CDCM)'!$C78)*D38)</f>
        <v>0</v>
      </c>
      <c r="E82" s="34">
        <f>IF('M(CDCM)'!$B115="Kill",0,'M(CDCM)'!E36+('Input'!$B520-'M(CDCM)'!$C78)*E38)</f>
        <v>0</v>
      </c>
      <c r="F82" s="17"/>
    </row>
    <row r="83" spans="1:6">
      <c r="A83" s="4" t="s">
        <v>425</v>
      </c>
      <c r="B83" s="34">
        <f>IF('M(CDCM)'!$B116="Kill",0,'M(CDCM)'!B37+('Input'!$B521-'M(CDCM)'!$C79)*B39)</f>
        <v>0</v>
      </c>
      <c r="C83" s="34">
        <f>IF('M(CDCM)'!$B116="Kill",0,'M(CDCM)'!C37+('Input'!$B521-'M(CDCM)'!$C79)*C39)</f>
        <v>0</v>
      </c>
      <c r="D83" s="34">
        <f>IF('M(CDCM)'!$B116="Kill",0,'M(CDCM)'!D37+('Input'!$B521-'M(CDCM)'!$C79)*D39)</f>
        <v>0</v>
      </c>
      <c r="E83" s="34">
        <f>IF('M(CDCM)'!$B116="Kill",0,'M(CDCM)'!E37+('Input'!$B521-'M(CDCM)'!$C79)*E39)</f>
        <v>0</v>
      </c>
      <c r="F83" s="17"/>
    </row>
    <row r="84" spans="1:6">
      <c r="A84" s="4" t="s">
        <v>426</v>
      </c>
      <c r="B84" s="34">
        <f>IF('M(CDCM)'!$B117="Kill",0,'M(CDCM)'!B38+('Input'!$B522-'M(CDCM)'!$C80)*B40)</f>
        <v>0</v>
      </c>
      <c r="C84" s="34">
        <f>IF('M(CDCM)'!$B117="Kill",0,'M(CDCM)'!C38+('Input'!$B522-'M(CDCM)'!$C80)*C40)</f>
        <v>0</v>
      </c>
      <c r="D84" s="34">
        <f>IF('M(CDCM)'!$B117="Kill",0,'M(CDCM)'!D38+('Input'!$B522-'M(CDCM)'!$C80)*D40)</f>
        <v>0</v>
      </c>
      <c r="E84" s="34">
        <f>IF('M(CDCM)'!$B117="Kill",0,'M(CDCM)'!E38+('Input'!$B522-'M(CDCM)'!$C80)*E40)</f>
        <v>0</v>
      </c>
      <c r="F84" s="17"/>
    </row>
    <row r="85" spans="1:6">
      <c r="A85" s="4" t="s">
        <v>427</v>
      </c>
      <c r="B85" s="34">
        <f>IF('M(CDCM)'!$B118="Kill",0,'M(CDCM)'!B39+('Input'!$B523-'M(CDCM)'!$C81)*B41)</f>
        <v>0</v>
      </c>
      <c r="C85" s="34">
        <f>IF('M(CDCM)'!$B118="Kill",0,'M(CDCM)'!C39+('Input'!$B523-'M(CDCM)'!$C81)*C41)</f>
        <v>0</v>
      </c>
      <c r="D85" s="34">
        <f>IF('M(CDCM)'!$B118="Kill",0,'M(CDCM)'!D39+('Input'!$B523-'M(CDCM)'!$C81)*D41)</f>
        <v>0</v>
      </c>
      <c r="E85" s="34">
        <f>IF('M(CDCM)'!$B118="Kill",0,'M(CDCM)'!E39+('Input'!$B523-'M(CDCM)'!$C81)*E41)</f>
        <v>0</v>
      </c>
      <c r="F85" s="17"/>
    </row>
    <row r="86" spans="1:6">
      <c r="A86" s="4" t="s">
        <v>428</v>
      </c>
      <c r="B86" s="34">
        <f>IF('M(CDCM)'!$B119="Kill",0,'M(CDCM)'!B40+('Input'!$B524-'M(CDCM)'!$C82)*B42)</f>
        <v>0</v>
      </c>
      <c r="C86" s="34">
        <f>IF('M(CDCM)'!$B119="Kill",0,'M(CDCM)'!C40+('Input'!$B524-'M(CDCM)'!$C82)*C42)</f>
        <v>0</v>
      </c>
      <c r="D86" s="34">
        <f>IF('M(CDCM)'!$B119="Kill",0,'M(CDCM)'!D40+('Input'!$B524-'M(CDCM)'!$C82)*D42)</f>
        <v>0</v>
      </c>
      <c r="E86" s="34">
        <f>IF('M(CDCM)'!$B119="Kill",0,'M(CDCM)'!E40+('Input'!$B524-'M(CDCM)'!$C82)*E42)</f>
        <v>0</v>
      </c>
      <c r="F86" s="17"/>
    </row>
    <row r="87" spans="1:6">
      <c r="A87" s="4" t="s">
        <v>429</v>
      </c>
      <c r="B87" s="34">
        <f>IF('M(CDCM)'!$B120="Kill",0,'M(CDCM)'!B41+('Input'!$B525-'M(CDCM)'!$C83)*B43)</f>
        <v>0</v>
      </c>
      <c r="C87" s="34">
        <f>IF('M(CDCM)'!$B120="Kill",0,'M(CDCM)'!C41+('Input'!$B525-'M(CDCM)'!$C83)*C43)</f>
        <v>0</v>
      </c>
      <c r="D87" s="34">
        <f>IF('M(CDCM)'!$B120="Kill",0,'M(CDCM)'!D41+('Input'!$B525-'M(CDCM)'!$C83)*D43)</f>
        <v>0</v>
      </c>
      <c r="E87" s="34">
        <f>IF('M(CDCM)'!$B120="Kill",0,'M(CDCM)'!E41+('Input'!$B525-'M(CDCM)'!$C83)*E43)</f>
        <v>0</v>
      </c>
      <c r="F87" s="17"/>
    </row>
    <row r="88" spans="1:6">
      <c r="A88" s="4" t="s">
        <v>430</v>
      </c>
      <c r="B88" s="34">
        <f>IF('M(CDCM)'!$B121="Kill",0,'M(CDCM)'!B42+('Input'!$B526-'M(CDCM)'!$C84)*B44)</f>
        <v>0</v>
      </c>
      <c r="C88" s="34">
        <f>IF('M(CDCM)'!$B121="Kill",0,'M(CDCM)'!C42+('Input'!$B526-'M(CDCM)'!$C84)*C44)</f>
        <v>0</v>
      </c>
      <c r="D88" s="34">
        <f>IF('M(CDCM)'!$B121="Kill",0,'M(CDCM)'!D42+('Input'!$B526-'M(CDCM)'!$C84)*D44)</f>
        <v>0</v>
      </c>
      <c r="E88" s="34">
        <f>IF('M(CDCM)'!$B121="Kill",0,'M(CDCM)'!E42+('Input'!$B526-'M(CDCM)'!$C84)*E44)</f>
        <v>0</v>
      </c>
      <c r="F88" s="17"/>
    </row>
    <row r="90" spans="1:6" ht="21" customHeight="1">
      <c r="A90" s="1" t="s">
        <v>788</v>
      </c>
    </row>
    <row r="91" spans="1:6">
      <c r="A91" s="3" t="s">
        <v>546</v>
      </c>
    </row>
    <row r="92" spans="1:6">
      <c r="A92" s="31" t="s">
        <v>789</v>
      </c>
    </row>
    <row r="93" spans="1:6">
      <c r="A93" s="3" t="s">
        <v>736</v>
      </c>
    </row>
    <row r="95" spans="1:6">
      <c r="B95" s="15" t="s">
        <v>384</v>
      </c>
      <c r="C95" s="15" t="s">
        <v>159</v>
      </c>
      <c r="D95" s="15" t="s">
        <v>158</v>
      </c>
      <c r="E95" s="15" t="s">
        <v>394</v>
      </c>
    </row>
    <row r="96" spans="1:6">
      <c r="A96" s="4" t="s">
        <v>395</v>
      </c>
      <c r="B96" s="34">
        <f>MAX(0,B56)</f>
        <v>0</v>
      </c>
      <c r="C96" s="34">
        <f>MAX(0,C56)</f>
        <v>0</v>
      </c>
      <c r="D96" s="34">
        <f>MAX(0,D56)</f>
        <v>0</v>
      </c>
      <c r="E96" s="34">
        <f>MAX(0,E56)</f>
        <v>0</v>
      </c>
      <c r="F96" s="17"/>
    </row>
    <row r="97" spans="1:6">
      <c r="A97" s="4" t="s">
        <v>399</v>
      </c>
      <c r="B97" s="34">
        <f>MAX(0,B57)</f>
        <v>0</v>
      </c>
      <c r="C97" s="34">
        <f>MAX(0,C57)</f>
        <v>0</v>
      </c>
      <c r="D97" s="34">
        <f>MAX(0,D57)</f>
        <v>0</v>
      </c>
      <c r="E97" s="34">
        <f>MAX(0,E57)</f>
        <v>0</v>
      </c>
      <c r="F97" s="17"/>
    </row>
    <row r="98" spans="1:6">
      <c r="A98" s="4" t="s">
        <v>400</v>
      </c>
      <c r="B98" s="34">
        <f>MAX(0,B58)</f>
        <v>0</v>
      </c>
      <c r="C98" s="34">
        <f>MAX(0,C58)</f>
        <v>0</v>
      </c>
      <c r="D98" s="34">
        <f>MAX(0,D58)</f>
        <v>0</v>
      </c>
      <c r="E98" s="34">
        <f>MAX(0,E58)</f>
        <v>0</v>
      </c>
      <c r="F98" s="17"/>
    </row>
    <row r="99" spans="1:6">
      <c r="A99" s="4" t="s">
        <v>401</v>
      </c>
      <c r="B99" s="34">
        <f>MAX(0,B59)</f>
        <v>0</v>
      </c>
      <c r="C99" s="34">
        <f>MAX(0,C59)</f>
        <v>0</v>
      </c>
      <c r="D99" s="34">
        <f>MAX(0,D59)</f>
        <v>0</v>
      </c>
      <c r="E99" s="34">
        <f>MAX(0,E59)</f>
        <v>0</v>
      </c>
      <c r="F99" s="17"/>
    </row>
    <row r="100" spans="1:6">
      <c r="A100" s="4" t="s">
        <v>402</v>
      </c>
      <c r="B100" s="34">
        <f>MAX(0,B60)</f>
        <v>0</v>
      </c>
      <c r="C100" s="34">
        <f>MAX(0,C60)</f>
        <v>0</v>
      </c>
      <c r="D100" s="34">
        <f>MAX(0,D60)</f>
        <v>0</v>
      </c>
      <c r="E100" s="34">
        <f>MAX(0,E60)</f>
        <v>0</v>
      </c>
      <c r="F100" s="17"/>
    </row>
    <row r="101" spans="1:6">
      <c r="A101" s="4" t="s">
        <v>403</v>
      </c>
      <c r="B101" s="34">
        <f>MAX(0,B61)</f>
        <v>0</v>
      </c>
      <c r="C101" s="34">
        <f>MAX(0,C61)</f>
        <v>0</v>
      </c>
      <c r="D101" s="34">
        <f>MAX(0,D61)</f>
        <v>0</v>
      </c>
      <c r="E101" s="34">
        <f>MAX(0,E61)</f>
        <v>0</v>
      </c>
      <c r="F101" s="17"/>
    </row>
    <row r="102" spans="1:6">
      <c r="A102" s="4" t="s">
        <v>404</v>
      </c>
      <c r="B102" s="34">
        <f>MAX(0,B62)</f>
        <v>0</v>
      </c>
      <c r="C102" s="34">
        <f>MAX(0,C62)</f>
        <v>0</v>
      </c>
      <c r="D102" s="34">
        <f>MAX(0,D62)</f>
        <v>0</v>
      </c>
      <c r="E102" s="34">
        <f>MAX(0,E62)</f>
        <v>0</v>
      </c>
      <c r="F102" s="17"/>
    </row>
    <row r="103" spans="1:6">
      <c r="A103" s="4" t="s">
        <v>405</v>
      </c>
      <c r="B103" s="34">
        <f>MAX(0,B63)</f>
        <v>0</v>
      </c>
      <c r="C103" s="34">
        <f>MAX(0,C63)</f>
        <v>0</v>
      </c>
      <c r="D103" s="34">
        <f>MAX(0,D63)</f>
        <v>0</v>
      </c>
      <c r="E103" s="34">
        <f>MAX(0,E63)</f>
        <v>0</v>
      </c>
      <c r="F103" s="17"/>
    </row>
    <row r="104" spans="1:6">
      <c r="A104" s="4" t="s">
        <v>406</v>
      </c>
      <c r="B104" s="34">
        <f>MAX(0,B64)</f>
        <v>0</v>
      </c>
      <c r="C104" s="34">
        <f>MAX(0,C64)</f>
        <v>0</v>
      </c>
      <c r="D104" s="34">
        <f>MAX(0,D64)</f>
        <v>0</v>
      </c>
      <c r="E104" s="34">
        <f>MAX(0,E64)</f>
        <v>0</v>
      </c>
      <c r="F104" s="17"/>
    </row>
    <row r="105" spans="1:6">
      <c r="A105" s="4" t="s">
        <v>407</v>
      </c>
      <c r="B105" s="34">
        <f>MAX(0,B65)</f>
        <v>0</v>
      </c>
      <c r="C105" s="34">
        <f>MAX(0,C65)</f>
        <v>0</v>
      </c>
      <c r="D105" s="34">
        <f>MAX(0,D65)</f>
        <v>0</v>
      </c>
      <c r="E105" s="34">
        <f>MAX(0,E65)</f>
        <v>0</v>
      </c>
      <c r="F105" s="17"/>
    </row>
    <row r="106" spans="1:6">
      <c r="A106" s="4" t="s">
        <v>408</v>
      </c>
      <c r="B106" s="34">
        <f>MAX(0,B66)</f>
        <v>0</v>
      </c>
      <c r="C106" s="34">
        <f>MAX(0,C66)</f>
        <v>0</v>
      </c>
      <c r="D106" s="34">
        <f>MAX(0,D66)</f>
        <v>0</v>
      </c>
      <c r="E106" s="34">
        <f>MAX(0,E66)</f>
        <v>0</v>
      </c>
      <c r="F106" s="17"/>
    </row>
    <row r="107" spans="1:6">
      <c r="A107" s="4" t="s">
        <v>409</v>
      </c>
      <c r="B107" s="34">
        <f>MAX(0,B67)</f>
        <v>0</v>
      </c>
      <c r="C107" s="34">
        <f>MAX(0,C67)</f>
        <v>0</v>
      </c>
      <c r="D107" s="34">
        <f>MAX(0,D67)</f>
        <v>0</v>
      </c>
      <c r="E107" s="34">
        <f>MAX(0,E67)</f>
        <v>0</v>
      </c>
      <c r="F107" s="17"/>
    </row>
    <row r="108" spans="1:6">
      <c r="A108" s="4" t="s">
        <v>410</v>
      </c>
      <c r="B108" s="34">
        <f>MAX(0,B68)</f>
        <v>0</v>
      </c>
      <c r="C108" s="34">
        <f>MAX(0,C68)</f>
        <v>0</v>
      </c>
      <c r="D108" s="34">
        <f>MAX(0,D68)</f>
        <v>0</v>
      </c>
      <c r="E108" s="34">
        <f>MAX(0,E68)</f>
        <v>0</v>
      </c>
      <c r="F108" s="17"/>
    </row>
    <row r="109" spans="1:6">
      <c r="A109" s="4" t="s">
        <v>411</v>
      </c>
      <c r="B109" s="34">
        <f>MAX(0,B69)</f>
        <v>0</v>
      </c>
      <c r="C109" s="34">
        <f>MAX(0,C69)</f>
        <v>0</v>
      </c>
      <c r="D109" s="34">
        <f>MAX(0,D69)</f>
        <v>0</v>
      </c>
      <c r="E109" s="34">
        <f>MAX(0,E69)</f>
        <v>0</v>
      </c>
      <c r="F109" s="17"/>
    </row>
    <row r="110" spans="1:6">
      <c r="A110" s="4" t="s">
        <v>412</v>
      </c>
      <c r="B110" s="34">
        <f>MAX(0,B70)</f>
        <v>0</v>
      </c>
      <c r="C110" s="34">
        <f>MAX(0,C70)</f>
        <v>0</v>
      </c>
      <c r="D110" s="34">
        <f>MAX(0,D70)</f>
        <v>0</v>
      </c>
      <c r="E110" s="34">
        <f>MAX(0,E70)</f>
        <v>0</v>
      </c>
      <c r="F110" s="17"/>
    </row>
    <row r="111" spans="1:6">
      <c r="A111" s="4" t="s">
        <v>413</v>
      </c>
      <c r="B111" s="34">
        <f>MAX(0,B71)</f>
        <v>0</v>
      </c>
      <c r="C111" s="34">
        <f>MAX(0,C71)</f>
        <v>0</v>
      </c>
      <c r="D111" s="34">
        <f>MAX(0,D71)</f>
        <v>0</v>
      </c>
      <c r="E111" s="34">
        <f>MAX(0,E71)</f>
        <v>0</v>
      </c>
      <c r="F111" s="17"/>
    </row>
    <row r="112" spans="1:6">
      <c r="A112" s="4" t="s">
        <v>414</v>
      </c>
      <c r="B112" s="34">
        <f>MAX(0,B72)</f>
        <v>0</v>
      </c>
      <c r="C112" s="34">
        <f>MAX(0,C72)</f>
        <v>0</v>
      </c>
      <c r="D112" s="34">
        <f>MAX(0,D72)</f>
        <v>0</v>
      </c>
      <c r="E112" s="34">
        <f>MAX(0,E72)</f>
        <v>0</v>
      </c>
      <c r="F112" s="17"/>
    </row>
    <row r="113" spans="1:6">
      <c r="A113" s="4" t="s">
        <v>415</v>
      </c>
      <c r="B113" s="34">
        <f>MAX(0,B73)</f>
        <v>0</v>
      </c>
      <c r="C113" s="34">
        <f>MAX(0,C73)</f>
        <v>0</v>
      </c>
      <c r="D113" s="34">
        <f>MAX(0,D73)</f>
        <v>0</v>
      </c>
      <c r="E113" s="34">
        <f>MAX(0,E73)</f>
        <v>0</v>
      </c>
      <c r="F113" s="17"/>
    </row>
    <row r="114" spans="1:6">
      <c r="A114" s="4" t="s">
        <v>416</v>
      </c>
      <c r="B114" s="34">
        <f>MAX(0,B74)</f>
        <v>0</v>
      </c>
      <c r="C114" s="34">
        <f>MAX(0,C74)</f>
        <v>0</v>
      </c>
      <c r="D114" s="34">
        <f>MAX(0,D74)</f>
        <v>0</v>
      </c>
      <c r="E114" s="34">
        <f>MAX(0,E74)</f>
        <v>0</v>
      </c>
      <c r="F114" s="17"/>
    </row>
    <row r="115" spans="1:6">
      <c r="A115" s="4" t="s">
        <v>417</v>
      </c>
      <c r="B115" s="34">
        <f>MAX(0,B75)</f>
        <v>0</v>
      </c>
      <c r="C115" s="34">
        <f>MAX(0,C75)</f>
        <v>0</v>
      </c>
      <c r="D115" s="34">
        <f>MAX(0,D75)</f>
        <v>0</v>
      </c>
      <c r="E115" s="34">
        <f>MAX(0,E75)</f>
        <v>0</v>
      </c>
      <c r="F115" s="17"/>
    </row>
    <row r="116" spans="1:6">
      <c r="A116" s="4" t="s">
        <v>418</v>
      </c>
      <c r="B116" s="34">
        <f>MAX(0,B76)</f>
        <v>0</v>
      </c>
      <c r="C116" s="34">
        <f>MAX(0,C76)</f>
        <v>0</v>
      </c>
      <c r="D116" s="34">
        <f>MAX(0,D76)</f>
        <v>0</v>
      </c>
      <c r="E116" s="34">
        <f>MAX(0,E76)</f>
        <v>0</v>
      </c>
      <c r="F116" s="17"/>
    </row>
    <row r="117" spans="1:6">
      <c r="A117" s="4" t="s">
        <v>419</v>
      </c>
      <c r="B117" s="34">
        <f>MAX(0,B77)</f>
        <v>0</v>
      </c>
      <c r="C117" s="34">
        <f>MAX(0,C77)</f>
        <v>0</v>
      </c>
      <c r="D117" s="34">
        <f>MAX(0,D77)</f>
        <v>0</v>
      </c>
      <c r="E117" s="34">
        <f>MAX(0,E77)</f>
        <v>0</v>
      </c>
      <c r="F117" s="17"/>
    </row>
    <row r="118" spans="1:6">
      <c r="A118" s="4" t="s">
        <v>420</v>
      </c>
      <c r="B118" s="34">
        <f>MAX(0,B78)</f>
        <v>0</v>
      </c>
      <c r="C118" s="34">
        <f>MAX(0,C78)</f>
        <v>0</v>
      </c>
      <c r="D118" s="34">
        <f>MAX(0,D78)</f>
        <v>0</v>
      </c>
      <c r="E118" s="34">
        <f>MAX(0,E78)</f>
        <v>0</v>
      </c>
      <c r="F118" s="17"/>
    </row>
    <row r="119" spans="1:6">
      <c r="A119" s="4" t="s">
        <v>421</v>
      </c>
      <c r="B119" s="34">
        <f>MAX(0,B79)</f>
        <v>0</v>
      </c>
      <c r="C119" s="34">
        <f>MAX(0,C79)</f>
        <v>0</v>
      </c>
      <c r="D119" s="34">
        <f>MAX(0,D79)</f>
        <v>0</v>
      </c>
      <c r="E119" s="34">
        <f>MAX(0,E79)</f>
        <v>0</v>
      </c>
      <c r="F119" s="17"/>
    </row>
    <row r="120" spans="1:6">
      <c r="A120" s="4" t="s">
        <v>422</v>
      </c>
      <c r="B120" s="34">
        <f>MAX(0,B80)</f>
        <v>0</v>
      </c>
      <c r="C120" s="34">
        <f>MAX(0,C80)</f>
        <v>0</v>
      </c>
      <c r="D120" s="34">
        <f>MAX(0,D80)</f>
        <v>0</v>
      </c>
      <c r="E120" s="34">
        <f>MAX(0,E80)</f>
        <v>0</v>
      </c>
      <c r="F120" s="17"/>
    </row>
    <row r="121" spans="1:6">
      <c r="A121" s="4" t="s">
        <v>423</v>
      </c>
      <c r="B121" s="34">
        <f>MAX(0,B81)</f>
        <v>0</v>
      </c>
      <c r="C121" s="34">
        <f>MAX(0,C81)</f>
        <v>0</v>
      </c>
      <c r="D121" s="34">
        <f>MAX(0,D81)</f>
        <v>0</v>
      </c>
      <c r="E121" s="34">
        <f>MAX(0,E81)</f>
        <v>0</v>
      </c>
      <c r="F121" s="17"/>
    </row>
    <row r="122" spans="1:6">
      <c r="A122" s="4" t="s">
        <v>424</v>
      </c>
      <c r="B122" s="34">
        <f>MAX(0,B82)</f>
        <v>0</v>
      </c>
      <c r="C122" s="34">
        <f>MAX(0,C82)</f>
        <v>0</v>
      </c>
      <c r="D122" s="34">
        <f>MAX(0,D82)</f>
        <v>0</v>
      </c>
      <c r="E122" s="34">
        <f>MAX(0,E82)</f>
        <v>0</v>
      </c>
      <c r="F122" s="17"/>
    </row>
    <row r="123" spans="1:6">
      <c r="A123" s="4" t="s">
        <v>425</v>
      </c>
      <c r="B123" s="34">
        <f>MAX(0,B83)</f>
        <v>0</v>
      </c>
      <c r="C123" s="34">
        <f>MAX(0,C83)</f>
        <v>0</v>
      </c>
      <c r="D123" s="34">
        <f>MAX(0,D83)</f>
        <v>0</v>
      </c>
      <c r="E123" s="34">
        <f>MAX(0,E83)</f>
        <v>0</v>
      </c>
      <c r="F123" s="17"/>
    </row>
    <row r="124" spans="1:6">
      <c r="A124" s="4" t="s">
        <v>426</v>
      </c>
      <c r="B124" s="34">
        <f>MAX(0,B84)</f>
        <v>0</v>
      </c>
      <c r="C124" s="34">
        <f>MAX(0,C84)</f>
        <v>0</v>
      </c>
      <c r="D124" s="34">
        <f>MAX(0,D84)</f>
        <v>0</v>
      </c>
      <c r="E124" s="34">
        <f>MAX(0,E84)</f>
        <v>0</v>
      </c>
      <c r="F124" s="17"/>
    </row>
    <row r="125" spans="1:6">
      <c r="A125" s="4" t="s">
        <v>427</v>
      </c>
      <c r="B125" s="34">
        <f>MAX(0,B85)</f>
        <v>0</v>
      </c>
      <c r="C125" s="34">
        <f>MAX(0,C85)</f>
        <v>0</v>
      </c>
      <c r="D125" s="34">
        <f>MAX(0,D85)</f>
        <v>0</v>
      </c>
      <c r="E125" s="34">
        <f>MAX(0,E85)</f>
        <v>0</v>
      </c>
      <c r="F125" s="17"/>
    </row>
    <row r="126" spans="1:6">
      <c r="A126" s="4" t="s">
        <v>428</v>
      </c>
      <c r="B126" s="34">
        <f>MAX(0,B86)</f>
        <v>0</v>
      </c>
      <c r="C126" s="34">
        <f>MAX(0,C86)</f>
        <v>0</v>
      </c>
      <c r="D126" s="34">
        <f>MAX(0,D86)</f>
        <v>0</v>
      </c>
      <c r="E126" s="34">
        <f>MAX(0,E86)</f>
        <v>0</v>
      </c>
      <c r="F126" s="17"/>
    </row>
    <row r="127" spans="1:6">
      <c r="A127" s="4" t="s">
        <v>429</v>
      </c>
      <c r="B127" s="34">
        <f>MAX(0,B87)</f>
        <v>0</v>
      </c>
      <c r="C127" s="34">
        <f>MAX(0,C87)</f>
        <v>0</v>
      </c>
      <c r="D127" s="34">
        <f>MAX(0,D87)</f>
        <v>0</v>
      </c>
      <c r="E127" s="34">
        <f>MAX(0,E87)</f>
        <v>0</v>
      </c>
      <c r="F127" s="17"/>
    </row>
    <row r="128" spans="1:6">
      <c r="A128" s="4" t="s">
        <v>430</v>
      </c>
      <c r="B128" s="34">
        <f>MAX(0,B88)</f>
        <v>0</v>
      </c>
      <c r="C128" s="34">
        <f>MAX(0,C88)</f>
        <v>0</v>
      </c>
      <c r="D128" s="34">
        <f>MAX(0,D88)</f>
        <v>0</v>
      </c>
      <c r="E128" s="34">
        <f>MAX(0,E88)</f>
        <v>0</v>
      </c>
      <c r="F128" s="17"/>
    </row>
    <row r="130" spans="1:6" ht="21" customHeight="1">
      <c r="A130" s="1" t="s">
        <v>790</v>
      </c>
    </row>
    <row r="131" spans="1:6">
      <c r="A131" s="3" t="s">
        <v>546</v>
      </c>
    </row>
    <row r="132" spans="1:6">
      <c r="A132" s="31" t="s">
        <v>791</v>
      </c>
    </row>
    <row r="133" spans="1:6">
      <c r="A133" s="31" t="s">
        <v>739</v>
      </c>
    </row>
    <row r="134" spans="1:6">
      <c r="A134" s="3" t="s">
        <v>581</v>
      </c>
    </row>
    <row r="136" spans="1:6">
      <c r="B136" s="15" t="s">
        <v>384</v>
      </c>
      <c r="C136" s="15" t="s">
        <v>159</v>
      </c>
      <c r="D136" s="15" t="s">
        <v>158</v>
      </c>
      <c r="E136" s="15" t="s">
        <v>394</v>
      </c>
    </row>
    <row r="137" spans="1:6">
      <c r="A137" s="4" t="s">
        <v>740</v>
      </c>
      <c r="B137" s="34">
        <f>SUMPRODUCT(B$96:B$128,'M(CDCM)'!$D$89:$D$121)</f>
        <v>0</v>
      </c>
      <c r="C137" s="34">
        <f>SUMPRODUCT(C$96:C$128,'M(CDCM)'!$D$89:$D$121)</f>
        <v>0</v>
      </c>
      <c r="D137" s="34">
        <f>SUMPRODUCT(D$96:D$128,'M(CDCM)'!$D$89:$D$121)</f>
        <v>0</v>
      </c>
      <c r="E137" s="34">
        <f>SUMPRODUCT(E$96:E$128,'M(CDCM)'!$D$89:$D$121)</f>
        <v>0</v>
      </c>
      <c r="F137" s="17"/>
    </row>
    <row r="139" spans="1:6" ht="21" customHeight="1">
      <c r="A139" s="1" t="s">
        <v>792</v>
      </c>
    </row>
    <row r="140" spans="1:6">
      <c r="A140" s="3" t="s">
        <v>546</v>
      </c>
    </row>
    <row r="141" spans="1:6">
      <c r="A141" s="31" t="s">
        <v>791</v>
      </c>
    </row>
    <row r="142" spans="1:6">
      <c r="A142" s="3" t="s">
        <v>647</v>
      </c>
    </row>
    <row r="144" spans="1:6">
      <c r="B144" s="15" t="s">
        <v>384</v>
      </c>
      <c r="C144" s="15" t="s">
        <v>159</v>
      </c>
      <c r="D144" s="15" t="s">
        <v>158</v>
      </c>
      <c r="E144" s="15" t="s">
        <v>394</v>
      </c>
    </row>
    <row r="145" spans="1:6">
      <c r="A145" s="4" t="s">
        <v>742</v>
      </c>
      <c r="B145" s="34">
        <f>SUM(B$96:B$128)</f>
        <v>0</v>
      </c>
      <c r="C145" s="34">
        <f>SUM(C$96:C$128)</f>
        <v>0</v>
      </c>
      <c r="D145" s="34">
        <f>SUM(D$96:D$128)</f>
        <v>0</v>
      </c>
      <c r="E145" s="34">
        <f>SUM(E$96:E$128)</f>
        <v>0</v>
      </c>
      <c r="F145" s="17"/>
    </row>
    <row r="147" spans="1:6" ht="21" customHeight="1">
      <c r="A147" s="1" t="s">
        <v>793</v>
      </c>
    </row>
    <row r="148" spans="1:6">
      <c r="A148" s="3" t="s">
        <v>546</v>
      </c>
    </row>
    <row r="149" spans="1:6">
      <c r="A149" s="31" t="s">
        <v>794</v>
      </c>
    </row>
    <row r="150" spans="1:6">
      <c r="A150" s="31" t="s">
        <v>795</v>
      </c>
    </row>
    <row r="151" spans="1:6">
      <c r="A151" s="3" t="s">
        <v>746</v>
      </c>
    </row>
    <row r="153" spans="1:6">
      <c r="B153" s="15" t="s">
        <v>384</v>
      </c>
      <c r="C153" s="15" t="s">
        <v>159</v>
      </c>
      <c r="D153" s="15" t="s">
        <v>158</v>
      </c>
      <c r="E153" s="15" t="s">
        <v>394</v>
      </c>
    </row>
    <row r="154" spans="1:6">
      <c r="A154" s="4" t="s">
        <v>747</v>
      </c>
      <c r="B154" s="40">
        <f>B137/B145</f>
        <v>0</v>
      </c>
      <c r="C154" s="40">
        <f>C137/C145</f>
        <v>0</v>
      </c>
      <c r="D154" s="40">
        <f>D137/D145</f>
        <v>0</v>
      </c>
      <c r="E154" s="40">
        <f>E137/E145</f>
        <v>0</v>
      </c>
      <c r="F154" s="17"/>
    </row>
    <row r="156" spans="1:6" ht="21" customHeight="1">
      <c r="A156" s="1" t="s">
        <v>796</v>
      </c>
    </row>
    <row r="157" spans="1:6">
      <c r="A157" s="3" t="s">
        <v>546</v>
      </c>
    </row>
    <row r="158" spans="1:6">
      <c r="A158" s="31" t="s">
        <v>797</v>
      </c>
    </row>
    <row r="159" spans="1:6">
      <c r="A159" s="31" t="s">
        <v>798</v>
      </c>
    </row>
    <row r="160" spans="1:6">
      <c r="A160" s="31" t="s">
        <v>799</v>
      </c>
    </row>
    <row r="161" spans="1:6">
      <c r="A161" s="3" t="s">
        <v>800</v>
      </c>
    </row>
    <row r="163" spans="1:6">
      <c r="B163" s="15" t="s">
        <v>384</v>
      </c>
      <c r="C163" s="15" t="s">
        <v>158</v>
      </c>
      <c r="D163" s="15" t="s">
        <v>156</v>
      </c>
      <c r="E163" s="15" t="s">
        <v>154</v>
      </c>
    </row>
    <row r="164" spans="1:6">
      <c r="A164" s="4" t="s">
        <v>801</v>
      </c>
      <c r="B164" s="40">
        <f>1-'Input'!B390*B154</f>
        <v>0</v>
      </c>
      <c r="C164" s="40">
        <f>1-'Input'!B396*D154</f>
        <v>0</v>
      </c>
      <c r="D164" s="40">
        <f>1-E154</f>
        <v>0</v>
      </c>
      <c r="E164" s="40">
        <f>1-E154</f>
        <v>0</v>
      </c>
      <c r="F164" s="17"/>
    </row>
    <row r="166" spans="1:6" ht="21" customHeight="1">
      <c r="A166" s="1" t="s">
        <v>802</v>
      </c>
    </row>
    <row r="167" spans="1:6">
      <c r="A167" s="3" t="s">
        <v>546</v>
      </c>
    </row>
    <row r="168" spans="1:6">
      <c r="A168" s="31" t="s">
        <v>803</v>
      </c>
    </row>
    <row r="169" spans="1:6">
      <c r="A169" s="3" t="s">
        <v>701</v>
      </c>
    </row>
    <row r="171" spans="1:6">
      <c r="B171" s="15" t="s">
        <v>154</v>
      </c>
    </row>
    <row r="172" spans="1:6">
      <c r="A172" s="4" t="s">
        <v>804</v>
      </c>
      <c r="B172" s="41">
        <f>$E$164</f>
        <v>0</v>
      </c>
      <c r="C172" s="17"/>
    </row>
    <row r="173" spans="1:6">
      <c r="A173" s="4" t="s">
        <v>805</v>
      </c>
      <c r="B173" s="41">
        <f>$E$164</f>
        <v>0</v>
      </c>
      <c r="C173" s="17"/>
    </row>
    <row r="174" spans="1:6">
      <c r="A174" s="4" t="s">
        <v>806</v>
      </c>
      <c r="B174" s="41">
        <f>$E$164</f>
        <v>0</v>
      </c>
      <c r="C174" s="17"/>
    </row>
    <row r="175" spans="1:6">
      <c r="A175" s="4" t="s">
        <v>807</v>
      </c>
      <c r="B175" s="41">
        <f>$E$164</f>
        <v>0</v>
      </c>
      <c r="C175" s="17"/>
    </row>
    <row r="177" spans="1:3" ht="21" customHeight="1">
      <c r="A177" s="1" t="s">
        <v>808</v>
      </c>
    </row>
    <row r="178" spans="1:3">
      <c r="A178" s="3" t="s">
        <v>546</v>
      </c>
    </row>
    <row r="179" spans="1:3">
      <c r="A179" s="31" t="s">
        <v>803</v>
      </c>
    </row>
    <row r="180" spans="1:3">
      <c r="A180" s="3" t="s">
        <v>701</v>
      </c>
    </row>
    <row r="182" spans="1:3">
      <c r="B182" s="15" t="s">
        <v>156</v>
      </c>
    </row>
    <row r="183" spans="1:3">
      <c r="A183" s="4" t="s">
        <v>809</v>
      </c>
      <c r="B183" s="41">
        <f>$D$164</f>
        <v>0</v>
      </c>
      <c r="C183" s="17"/>
    </row>
    <row r="184" spans="1:3">
      <c r="A184" s="4" t="s">
        <v>810</v>
      </c>
      <c r="B184" s="41">
        <f>$D$164</f>
        <v>0</v>
      </c>
      <c r="C184" s="17"/>
    </row>
    <row r="185" spans="1:3">
      <c r="A185" s="4" t="s">
        <v>811</v>
      </c>
      <c r="B185" s="41">
        <f>$D$164</f>
        <v>0</v>
      </c>
      <c r="C185" s="17"/>
    </row>
    <row r="186" spans="1:3">
      <c r="A186" s="4" t="s">
        <v>812</v>
      </c>
      <c r="B186" s="41">
        <f>$D$164</f>
        <v>0</v>
      </c>
      <c r="C186" s="17"/>
    </row>
    <row r="188" spans="1:3" ht="21" customHeight="1">
      <c r="A188" s="1" t="s">
        <v>813</v>
      </c>
    </row>
    <row r="189" spans="1:3">
      <c r="A189" s="3" t="s">
        <v>546</v>
      </c>
    </row>
    <row r="190" spans="1:3">
      <c r="A190" s="31" t="s">
        <v>814</v>
      </c>
    </row>
    <row r="191" spans="1:3">
      <c r="A191" s="31" t="s">
        <v>815</v>
      </c>
    </row>
    <row r="192" spans="1:3">
      <c r="A192" s="3" t="s">
        <v>816</v>
      </c>
    </row>
    <row r="193" spans="1:9">
      <c r="A193" s="3" t="s">
        <v>641</v>
      </c>
    </row>
    <row r="195" spans="1:9">
      <c r="B195" s="15" t="s">
        <v>384</v>
      </c>
      <c r="C195" s="15" t="s">
        <v>159</v>
      </c>
      <c r="D195" s="15" t="s">
        <v>158</v>
      </c>
      <c r="E195" s="15" t="s">
        <v>157</v>
      </c>
      <c r="F195" s="15" t="s">
        <v>156</v>
      </c>
      <c r="G195" s="15" t="s">
        <v>155</v>
      </c>
      <c r="H195" s="15" t="s">
        <v>154</v>
      </c>
    </row>
    <row r="196" spans="1:9">
      <c r="A196" s="4" t="s">
        <v>817</v>
      </c>
      <c r="B196" s="36">
        <v>1</v>
      </c>
      <c r="C196" s="36">
        <v>1</v>
      </c>
      <c r="D196" s="36">
        <v>1</v>
      </c>
      <c r="E196" s="36"/>
      <c r="F196" s="36"/>
      <c r="G196" s="36"/>
      <c r="H196" s="36"/>
      <c r="I196" s="17"/>
    </row>
    <row r="197" spans="1:9">
      <c r="A197" s="4" t="s">
        <v>818</v>
      </c>
      <c r="B197" s="36">
        <v>1</v>
      </c>
      <c r="C197" s="36">
        <v>1</v>
      </c>
      <c r="D197" s="36">
        <v>1</v>
      </c>
      <c r="E197" s="36"/>
      <c r="F197" s="36"/>
      <c r="G197" s="36"/>
      <c r="H197" s="36"/>
      <c r="I197" s="17"/>
    </row>
    <row r="198" spans="1:9">
      <c r="A198" s="4" t="s">
        <v>819</v>
      </c>
      <c r="B198" s="36">
        <v>1</v>
      </c>
      <c r="C198" s="36">
        <v>1</v>
      </c>
      <c r="D198" s="36">
        <v>1</v>
      </c>
      <c r="E198" s="36"/>
      <c r="F198" s="36"/>
      <c r="G198" s="36"/>
      <c r="H198" s="36"/>
      <c r="I198" s="17"/>
    </row>
    <row r="199" spans="1:9">
      <c r="A199" s="4" t="s">
        <v>820</v>
      </c>
      <c r="B199" s="36">
        <v>1</v>
      </c>
      <c r="C199" s="36">
        <v>1</v>
      </c>
      <c r="D199" s="36">
        <v>1</v>
      </c>
      <c r="E199" s="36"/>
      <c r="F199" s="36"/>
      <c r="G199" s="36"/>
      <c r="H199" s="36"/>
      <c r="I199" s="17"/>
    </row>
    <row r="200" spans="1:9">
      <c r="A200" s="4" t="s">
        <v>809</v>
      </c>
      <c r="B200" s="36">
        <v>1</v>
      </c>
      <c r="C200" s="36">
        <v>1</v>
      </c>
      <c r="D200" s="36">
        <v>1</v>
      </c>
      <c r="E200" s="36">
        <v>1</v>
      </c>
      <c r="F200" s="43">
        <f>$B$183</f>
        <v>0</v>
      </c>
      <c r="G200" s="36"/>
      <c r="H200" s="36"/>
      <c r="I200" s="17"/>
    </row>
    <row r="201" spans="1:9">
      <c r="A201" s="4" t="s">
        <v>810</v>
      </c>
      <c r="B201" s="36">
        <v>1</v>
      </c>
      <c r="C201" s="36">
        <v>1</v>
      </c>
      <c r="D201" s="36">
        <v>1</v>
      </c>
      <c r="E201" s="36">
        <v>1</v>
      </c>
      <c r="F201" s="43">
        <f>$B$184</f>
        <v>0</v>
      </c>
      <c r="G201" s="36"/>
      <c r="H201" s="36"/>
      <c r="I201" s="17"/>
    </row>
    <row r="202" spans="1:9">
      <c r="A202" s="4" t="s">
        <v>811</v>
      </c>
      <c r="B202" s="36">
        <v>1</v>
      </c>
      <c r="C202" s="36">
        <v>1</v>
      </c>
      <c r="D202" s="36">
        <v>1</v>
      </c>
      <c r="E202" s="36">
        <v>1</v>
      </c>
      <c r="F202" s="43">
        <f>$B$185</f>
        <v>0</v>
      </c>
      <c r="G202" s="36"/>
      <c r="H202" s="36"/>
      <c r="I202" s="17"/>
    </row>
    <row r="203" spans="1:9">
      <c r="A203" s="4" t="s">
        <v>812</v>
      </c>
      <c r="B203" s="36">
        <v>1</v>
      </c>
      <c r="C203" s="36">
        <v>1</v>
      </c>
      <c r="D203" s="36">
        <v>1</v>
      </c>
      <c r="E203" s="36">
        <v>1</v>
      </c>
      <c r="F203" s="43">
        <f>$B$186</f>
        <v>0</v>
      </c>
      <c r="G203" s="36"/>
      <c r="H203" s="36"/>
      <c r="I203" s="17"/>
    </row>
    <row r="204" spans="1:9">
      <c r="A204" s="4" t="s">
        <v>821</v>
      </c>
      <c r="B204" s="36">
        <v>1</v>
      </c>
      <c r="C204" s="36">
        <v>1</v>
      </c>
      <c r="D204" s="36">
        <v>1</v>
      </c>
      <c r="E204" s="36">
        <v>1</v>
      </c>
      <c r="F204" s="36">
        <v>1</v>
      </c>
      <c r="G204" s="36"/>
      <c r="H204" s="36"/>
      <c r="I204" s="17"/>
    </row>
    <row r="205" spans="1:9">
      <c r="A205" s="4" t="s">
        <v>822</v>
      </c>
      <c r="B205" s="36">
        <v>1</v>
      </c>
      <c r="C205" s="36">
        <v>1</v>
      </c>
      <c r="D205" s="36">
        <v>1</v>
      </c>
      <c r="E205" s="36">
        <v>1</v>
      </c>
      <c r="F205" s="36">
        <v>1</v>
      </c>
      <c r="G205" s="36"/>
      <c r="H205" s="36"/>
      <c r="I205" s="17"/>
    </row>
    <row r="206" spans="1:9">
      <c r="A206" s="4" t="s">
        <v>823</v>
      </c>
      <c r="B206" s="36">
        <v>1</v>
      </c>
      <c r="C206" s="36">
        <v>1</v>
      </c>
      <c r="D206" s="36">
        <v>1</v>
      </c>
      <c r="E206" s="36">
        <v>1</v>
      </c>
      <c r="F206" s="36">
        <v>1</v>
      </c>
      <c r="G206" s="36"/>
      <c r="H206" s="36"/>
      <c r="I206" s="17"/>
    </row>
    <row r="207" spans="1:9">
      <c r="A207" s="4" t="s">
        <v>824</v>
      </c>
      <c r="B207" s="36">
        <v>1</v>
      </c>
      <c r="C207" s="36">
        <v>1</v>
      </c>
      <c r="D207" s="36">
        <v>1</v>
      </c>
      <c r="E207" s="36">
        <v>1</v>
      </c>
      <c r="F207" s="36">
        <v>1</v>
      </c>
      <c r="G207" s="36"/>
      <c r="H207" s="36"/>
      <c r="I207" s="17"/>
    </row>
    <row r="208" spans="1:9">
      <c r="A208" s="4" t="s">
        <v>804</v>
      </c>
      <c r="B208" s="36">
        <v>1</v>
      </c>
      <c r="C208" s="36">
        <v>1</v>
      </c>
      <c r="D208" s="36">
        <v>1</v>
      </c>
      <c r="E208" s="36">
        <v>1</v>
      </c>
      <c r="F208" s="36">
        <v>1</v>
      </c>
      <c r="G208" s="36">
        <v>1</v>
      </c>
      <c r="H208" s="43">
        <f>$B$172</f>
        <v>0</v>
      </c>
      <c r="I208" s="17"/>
    </row>
    <row r="209" spans="1:9">
      <c r="A209" s="4" t="s">
        <v>805</v>
      </c>
      <c r="B209" s="36">
        <v>1</v>
      </c>
      <c r="C209" s="36">
        <v>1</v>
      </c>
      <c r="D209" s="36">
        <v>1</v>
      </c>
      <c r="E209" s="36">
        <v>1</v>
      </c>
      <c r="F209" s="36">
        <v>1</v>
      </c>
      <c r="G209" s="36">
        <v>1</v>
      </c>
      <c r="H209" s="43">
        <f>$B$173</f>
        <v>0</v>
      </c>
      <c r="I209" s="17"/>
    </row>
    <row r="210" spans="1:9">
      <c r="A210" s="4" t="s">
        <v>806</v>
      </c>
      <c r="B210" s="36">
        <v>1</v>
      </c>
      <c r="C210" s="36">
        <v>1</v>
      </c>
      <c r="D210" s="36">
        <v>1</v>
      </c>
      <c r="E210" s="36">
        <v>1</v>
      </c>
      <c r="F210" s="36">
        <v>1</v>
      </c>
      <c r="G210" s="36">
        <v>1</v>
      </c>
      <c r="H210" s="43">
        <f>$B$174</f>
        <v>0</v>
      </c>
      <c r="I210" s="17"/>
    </row>
    <row r="211" spans="1:9">
      <c r="A211" s="4" t="s">
        <v>807</v>
      </c>
      <c r="B211" s="36">
        <v>1</v>
      </c>
      <c r="C211" s="36">
        <v>1</v>
      </c>
      <c r="D211" s="36">
        <v>1</v>
      </c>
      <c r="E211" s="36">
        <v>1</v>
      </c>
      <c r="F211" s="36">
        <v>1</v>
      </c>
      <c r="G211" s="36">
        <v>1</v>
      </c>
      <c r="H211" s="43">
        <f>$B$175</f>
        <v>0</v>
      </c>
      <c r="I211" s="17"/>
    </row>
    <row r="212" spans="1:9">
      <c r="A212" s="4" t="s">
        <v>825</v>
      </c>
      <c r="B212" s="36">
        <v>1</v>
      </c>
      <c r="C212" s="36">
        <v>1</v>
      </c>
      <c r="D212" s="36">
        <v>1</v>
      </c>
      <c r="E212" s="36">
        <v>1</v>
      </c>
      <c r="F212" s="36">
        <v>1</v>
      </c>
      <c r="G212" s="36">
        <v>1</v>
      </c>
      <c r="H212" s="36">
        <v>1</v>
      </c>
      <c r="I212" s="17"/>
    </row>
    <row r="213" spans="1:9">
      <c r="A213" s="4" t="s">
        <v>826</v>
      </c>
      <c r="B213" s="36">
        <v>1</v>
      </c>
      <c r="C213" s="36">
        <v>1</v>
      </c>
      <c r="D213" s="36">
        <v>1</v>
      </c>
      <c r="E213" s="36">
        <v>1</v>
      </c>
      <c r="F213" s="36">
        <v>1</v>
      </c>
      <c r="G213" s="36">
        <v>1</v>
      </c>
      <c r="H213" s="36">
        <v>1</v>
      </c>
      <c r="I213" s="17"/>
    </row>
    <row r="214" spans="1:9">
      <c r="A214" s="4" t="s">
        <v>827</v>
      </c>
      <c r="B214" s="36">
        <v>1</v>
      </c>
      <c r="C214" s="36">
        <v>1</v>
      </c>
      <c r="D214" s="36">
        <v>1</v>
      </c>
      <c r="E214" s="36">
        <v>1</v>
      </c>
      <c r="F214" s="36">
        <v>1</v>
      </c>
      <c r="G214" s="36">
        <v>1</v>
      </c>
      <c r="H214" s="36">
        <v>1</v>
      </c>
      <c r="I214" s="17"/>
    </row>
    <row r="215" spans="1:9">
      <c r="A215" s="4" t="s">
        <v>828</v>
      </c>
      <c r="B215" s="36">
        <v>1</v>
      </c>
      <c r="C215" s="36">
        <v>1</v>
      </c>
      <c r="D215" s="36">
        <v>1</v>
      </c>
      <c r="E215" s="36">
        <v>1</v>
      </c>
      <c r="F215" s="36">
        <v>1</v>
      </c>
      <c r="G215" s="36">
        <v>1</v>
      </c>
      <c r="H215" s="36">
        <v>1</v>
      </c>
      <c r="I215" s="17"/>
    </row>
    <row r="217" spans="1:9" ht="21" customHeight="1">
      <c r="A217" s="1" t="s">
        <v>829</v>
      </c>
    </row>
    <row r="218" spans="1:9">
      <c r="A218" s="3" t="s">
        <v>546</v>
      </c>
    </row>
    <row r="219" spans="1:9">
      <c r="A219" s="31" t="s">
        <v>830</v>
      </c>
    </row>
    <row r="220" spans="1:9">
      <c r="A220" s="33" t="s">
        <v>553</v>
      </c>
      <c r="B220" s="33" t="s">
        <v>554</v>
      </c>
      <c r="C220" s="37" t="s">
        <v>571</v>
      </c>
      <c r="D220" s="37"/>
      <c r="E220" s="37"/>
      <c r="F220" s="37"/>
    </row>
    <row r="221" spans="1:9">
      <c r="A221" s="33" t="s">
        <v>556</v>
      </c>
      <c r="B221" s="33" t="s">
        <v>557</v>
      </c>
      <c r="C221" s="37" t="s">
        <v>573</v>
      </c>
      <c r="D221" s="37"/>
      <c r="E221" s="37"/>
      <c r="F221" s="37"/>
    </row>
    <row r="223" spans="1:9">
      <c r="C223" s="38" t="s">
        <v>831</v>
      </c>
      <c r="D223" s="38"/>
      <c r="E223" s="38"/>
      <c r="F223" s="38"/>
    </row>
    <row r="224" spans="1:9">
      <c r="B224" s="15" t="s">
        <v>574</v>
      </c>
      <c r="C224" s="15" t="s">
        <v>157</v>
      </c>
      <c r="D224" s="15" t="s">
        <v>156</v>
      </c>
      <c r="E224" s="15" t="s">
        <v>155</v>
      </c>
      <c r="F224" s="15" t="s">
        <v>154</v>
      </c>
    </row>
    <row r="225" spans="1:7">
      <c r="A225" s="4" t="s">
        <v>452</v>
      </c>
      <c r="B225" s="44">
        <f>'M(CDCM)'!B132</f>
        <v>0</v>
      </c>
      <c r="C225" s="10"/>
      <c r="D225" s="10"/>
      <c r="E225" s="10"/>
      <c r="F225" s="10"/>
      <c r="G225" s="17"/>
    </row>
    <row r="226" spans="1:7">
      <c r="A226" s="4" t="s">
        <v>453</v>
      </c>
      <c r="B226" s="44">
        <f>'M(CDCM)'!B133</f>
        <v>0</v>
      </c>
      <c r="C226" s="10"/>
      <c r="D226" s="10"/>
      <c r="E226" s="10"/>
      <c r="F226" s="10"/>
      <c r="G226" s="17"/>
    </row>
    <row r="227" spans="1:7">
      <c r="A227" s="4" t="s">
        <v>454</v>
      </c>
      <c r="B227" s="44">
        <f>'M(CDCM)'!B134</f>
        <v>0</v>
      </c>
      <c r="C227" s="10"/>
      <c r="D227" s="10"/>
      <c r="E227" s="10"/>
      <c r="F227" s="10"/>
      <c r="G227" s="17"/>
    </row>
    <row r="228" spans="1:7">
      <c r="A228" s="4" t="s">
        <v>455</v>
      </c>
      <c r="B228" s="44">
        <f>'M(CDCM)'!B135</f>
        <v>0</v>
      </c>
      <c r="C228" s="10"/>
      <c r="D228" s="10"/>
      <c r="E228" s="10"/>
      <c r="F228" s="10"/>
      <c r="G228" s="17"/>
    </row>
    <row r="229" spans="1:7">
      <c r="A229" s="4" t="s">
        <v>456</v>
      </c>
      <c r="B229" s="44">
        <f>'M(CDCM)'!B136</f>
        <v>0</v>
      </c>
      <c r="C229" s="10"/>
      <c r="D229" s="10"/>
      <c r="E229" s="10"/>
      <c r="F229" s="10"/>
      <c r="G229" s="17"/>
    </row>
    <row r="230" spans="1:7">
      <c r="A230" s="4" t="s">
        <v>457</v>
      </c>
      <c r="B230" s="44">
        <f>'M(CDCM)'!B137</f>
        <v>0</v>
      </c>
      <c r="C230" s="10"/>
      <c r="D230" s="10"/>
      <c r="E230" s="10"/>
      <c r="F230" s="10"/>
      <c r="G230" s="17"/>
    </row>
    <row r="231" spans="1:7">
      <c r="A231" s="4" t="s">
        <v>458</v>
      </c>
      <c r="B231" s="44">
        <f>'M(CDCM)'!B138</f>
        <v>0</v>
      </c>
      <c r="C231" s="10"/>
      <c r="D231" s="10"/>
      <c r="E231" s="10"/>
      <c r="F231" s="10"/>
      <c r="G231" s="17"/>
    </row>
    <row r="232" spans="1:7">
      <c r="A232" s="4" t="s">
        <v>459</v>
      </c>
      <c r="B232" s="44">
        <f>'M(CDCM)'!B139</f>
        <v>0</v>
      </c>
      <c r="C232" s="10"/>
      <c r="D232" s="10"/>
      <c r="E232" s="10"/>
      <c r="F232" s="10"/>
      <c r="G232" s="17"/>
    </row>
    <row r="233" spans="1:7">
      <c r="A233" s="4" t="s">
        <v>460</v>
      </c>
      <c r="B233" s="44">
        <f>'M(CDCM)'!B140</f>
        <v>0</v>
      </c>
      <c r="C233" s="10"/>
      <c r="D233" s="10"/>
      <c r="E233" s="10"/>
      <c r="F233" s="10"/>
      <c r="G233" s="17"/>
    </row>
    <row r="234" spans="1:7">
      <c r="A234" s="4" t="s">
        <v>461</v>
      </c>
      <c r="B234" s="44">
        <f>'M(CDCM)'!B141</f>
        <v>0</v>
      </c>
      <c r="C234" s="10"/>
      <c r="D234" s="10"/>
      <c r="E234" s="10"/>
      <c r="F234" s="10"/>
      <c r="G234" s="17"/>
    </row>
    <row r="235" spans="1:7">
      <c r="A235" s="4" t="s">
        <v>462</v>
      </c>
      <c r="B235" s="44">
        <f>'M(CDCM)'!B142</f>
        <v>0</v>
      </c>
      <c r="C235" s="10"/>
      <c r="D235" s="10"/>
      <c r="E235" s="10"/>
      <c r="F235" s="10"/>
      <c r="G235" s="17"/>
    </row>
    <row r="236" spans="1:7">
      <c r="A236" s="4" t="s">
        <v>463</v>
      </c>
      <c r="B236" s="44">
        <f>'M(CDCM)'!B143</f>
        <v>0</v>
      </c>
      <c r="C236" s="10"/>
      <c r="D236" s="10"/>
      <c r="E236" s="10"/>
      <c r="F236" s="10"/>
      <c r="G236" s="17"/>
    </row>
    <row r="237" spans="1:7">
      <c r="A237" s="4" t="s">
        <v>464</v>
      </c>
      <c r="B237" s="44">
        <f>'M(CDCM)'!B144</f>
        <v>0</v>
      </c>
      <c r="C237" s="10"/>
      <c r="D237" s="10"/>
      <c r="E237" s="10"/>
      <c r="F237" s="10"/>
      <c r="G237" s="17"/>
    </row>
    <row r="238" spans="1:7">
      <c r="A238" s="4" t="s">
        <v>465</v>
      </c>
      <c r="B238" s="44">
        <f>'M(CDCM)'!B145</f>
        <v>0</v>
      </c>
      <c r="C238" s="10"/>
      <c r="D238" s="10"/>
      <c r="E238" s="10"/>
      <c r="F238" s="10"/>
      <c r="G238" s="17"/>
    </row>
    <row r="239" spans="1:7">
      <c r="A239" s="4" t="s">
        <v>466</v>
      </c>
      <c r="B239" s="44">
        <f>'M(CDCM)'!B146</f>
        <v>0</v>
      </c>
      <c r="C239" s="10"/>
      <c r="D239" s="10"/>
      <c r="E239" s="10"/>
      <c r="F239" s="10"/>
      <c r="G239" s="17"/>
    </row>
    <row r="240" spans="1:7">
      <c r="A240" s="4" t="s">
        <v>467</v>
      </c>
      <c r="B240" s="44">
        <f>'M(CDCM)'!B147</f>
        <v>0</v>
      </c>
      <c r="C240" s="10"/>
      <c r="D240" s="10"/>
      <c r="E240" s="10"/>
      <c r="F240" s="10"/>
      <c r="G240" s="17"/>
    </row>
    <row r="241" spans="1:7">
      <c r="A241" s="4" t="s">
        <v>468</v>
      </c>
      <c r="B241" s="44">
        <f>'M(CDCM)'!B148</f>
        <v>0</v>
      </c>
      <c r="C241" s="10"/>
      <c r="D241" s="10"/>
      <c r="E241" s="10"/>
      <c r="F241" s="10"/>
      <c r="G241" s="17"/>
    </row>
    <row r="242" spans="1:7">
      <c r="A242" s="4" t="s">
        <v>469</v>
      </c>
      <c r="B242" s="44">
        <f>'M(CDCM)'!B149</f>
        <v>0</v>
      </c>
      <c r="C242" s="10"/>
      <c r="D242" s="10"/>
      <c r="E242" s="10"/>
      <c r="F242" s="10"/>
      <c r="G242" s="17"/>
    </row>
    <row r="243" spans="1:7">
      <c r="A243" s="4" t="s">
        <v>470</v>
      </c>
      <c r="B243" s="44">
        <f>'M(CDCM)'!B150</f>
        <v>0</v>
      </c>
      <c r="C243" s="10"/>
      <c r="D243" s="10"/>
      <c r="E243" s="10"/>
      <c r="F243" s="10"/>
      <c r="G243" s="17"/>
    </row>
    <row r="244" spans="1:7">
      <c r="A244" s="4" t="s">
        <v>471</v>
      </c>
      <c r="B244" s="44">
        <f>'M(CDCM)'!B151</f>
        <v>0</v>
      </c>
      <c r="C244" s="10"/>
      <c r="D244" s="10"/>
      <c r="E244" s="10"/>
      <c r="F244" s="10"/>
      <c r="G244" s="17"/>
    </row>
    <row r="245" spans="1:7">
      <c r="A245" s="4" t="s">
        <v>472</v>
      </c>
      <c r="B245" s="44">
        <f>'M(CDCM)'!B152</f>
        <v>0</v>
      </c>
      <c r="C245" s="10"/>
      <c r="D245" s="10"/>
      <c r="E245" s="10"/>
      <c r="F245" s="10"/>
      <c r="G245" s="17"/>
    </row>
    <row r="246" spans="1:7">
      <c r="A246" s="4" t="s">
        <v>473</v>
      </c>
      <c r="B246" s="44">
        <f>'M(CDCM)'!B153</f>
        <v>0</v>
      </c>
      <c r="C246" s="10"/>
      <c r="D246" s="10"/>
      <c r="E246" s="10"/>
      <c r="F246" s="10"/>
      <c r="G246" s="17"/>
    </row>
    <row r="247" spans="1:7">
      <c r="A247" s="4" t="s">
        <v>474</v>
      </c>
      <c r="B247" s="44">
        <f>'M(CDCM)'!B154</f>
        <v>0</v>
      </c>
      <c r="C247" s="36">
        <v>1</v>
      </c>
      <c r="D247" s="36">
        <v>0</v>
      </c>
      <c r="E247" s="36">
        <v>0</v>
      </c>
      <c r="F247" s="36">
        <v>0</v>
      </c>
      <c r="G247" s="17"/>
    </row>
    <row r="248" spans="1:7">
      <c r="A248" s="4" t="s">
        <v>475</v>
      </c>
      <c r="B248" s="44">
        <f>'M(CDCM)'!B155</f>
        <v>0</v>
      </c>
      <c r="C248" s="36">
        <v>1</v>
      </c>
      <c r="D248" s="36">
        <v>0</v>
      </c>
      <c r="E248" s="36">
        <v>0</v>
      </c>
      <c r="F248" s="36">
        <v>0</v>
      </c>
      <c r="G248" s="17"/>
    </row>
    <row r="249" spans="1:7">
      <c r="A249" s="4" t="s">
        <v>476</v>
      </c>
      <c r="B249" s="44">
        <f>'M(CDCM)'!B156</f>
        <v>0</v>
      </c>
      <c r="C249" s="10"/>
      <c r="D249" s="10"/>
      <c r="E249" s="10"/>
      <c r="F249" s="10"/>
      <c r="G249" s="17"/>
    </row>
    <row r="250" spans="1:7">
      <c r="A250" s="4" t="s">
        <v>477</v>
      </c>
      <c r="B250" s="44">
        <f>'M(CDCM)'!B157</f>
        <v>0</v>
      </c>
      <c r="C250" s="10"/>
      <c r="D250" s="10"/>
      <c r="E250" s="10"/>
      <c r="F250" s="10"/>
      <c r="G250" s="17"/>
    </row>
    <row r="251" spans="1:7">
      <c r="A251" s="4" t="s">
        <v>478</v>
      </c>
      <c r="B251" s="44">
        <f>'M(CDCM)'!B158</f>
        <v>0</v>
      </c>
      <c r="C251" s="10"/>
      <c r="D251" s="10"/>
      <c r="E251" s="10"/>
      <c r="F251" s="10"/>
      <c r="G251" s="17"/>
    </row>
    <row r="252" spans="1:7">
      <c r="A252" s="4" t="s">
        <v>479</v>
      </c>
      <c r="B252" s="44">
        <f>'M(CDCM)'!B159</f>
        <v>0</v>
      </c>
      <c r="C252" s="10"/>
      <c r="D252" s="10"/>
      <c r="E252" s="10"/>
      <c r="F252" s="10"/>
      <c r="G252" s="17"/>
    </row>
    <row r="253" spans="1:7">
      <c r="A253" s="4" t="s">
        <v>480</v>
      </c>
      <c r="B253" s="44">
        <f>'M(CDCM)'!B160</f>
        <v>0</v>
      </c>
      <c r="C253" s="10"/>
      <c r="D253" s="10"/>
      <c r="E253" s="10"/>
      <c r="F253" s="10"/>
      <c r="G253" s="17"/>
    </row>
    <row r="254" spans="1:7">
      <c r="A254" s="4" t="s">
        <v>481</v>
      </c>
      <c r="B254" s="44">
        <f>'M(CDCM)'!B161</f>
        <v>0</v>
      </c>
      <c r="C254" s="36">
        <v>1</v>
      </c>
      <c r="D254" s="36">
        <v>0</v>
      </c>
      <c r="E254" s="36">
        <v>0</v>
      </c>
      <c r="F254" s="36">
        <v>0</v>
      </c>
      <c r="G254" s="17"/>
    </row>
    <row r="255" spans="1:7">
      <c r="A255" s="4" t="s">
        <v>482</v>
      </c>
      <c r="B255" s="44">
        <f>'M(CDCM)'!B162</f>
        <v>0</v>
      </c>
      <c r="C255" s="36">
        <v>1</v>
      </c>
      <c r="D255" s="36">
        <v>0</v>
      </c>
      <c r="E255" s="36">
        <v>0</v>
      </c>
      <c r="F255" s="36">
        <v>0</v>
      </c>
      <c r="G255" s="17"/>
    </row>
    <row r="256" spans="1:7">
      <c r="A256" s="4" t="s">
        <v>483</v>
      </c>
      <c r="B256" s="44">
        <f>'M(CDCM)'!B163</f>
        <v>0</v>
      </c>
      <c r="C256" s="10"/>
      <c r="D256" s="10"/>
      <c r="E256" s="10"/>
      <c r="F256" s="10"/>
      <c r="G256" s="17"/>
    </row>
    <row r="257" spans="1:7">
      <c r="A257" s="4" t="s">
        <v>484</v>
      </c>
      <c r="B257" s="44">
        <f>'M(CDCM)'!B164</f>
        <v>0</v>
      </c>
      <c r="C257" s="10"/>
      <c r="D257" s="10"/>
      <c r="E257" s="10"/>
      <c r="F257" s="10"/>
      <c r="G257" s="17"/>
    </row>
    <row r="258" spans="1:7">
      <c r="A258" s="4" t="s">
        <v>485</v>
      </c>
      <c r="B258" s="44">
        <f>'M(CDCM)'!B165</f>
        <v>0</v>
      </c>
      <c r="C258" s="10"/>
      <c r="D258" s="10"/>
      <c r="E258" s="10"/>
      <c r="F258" s="10"/>
      <c r="G258" s="17"/>
    </row>
    <row r="259" spans="1:7">
      <c r="A259" s="4" t="s">
        <v>486</v>
      </c>
      <c r="B259" s="44">
        <f>'M(CDCM)'!B166</f>
        <v>0</v>
      </c>
      <c r="C259" s="10"/>
      <c r="D259" s="10"/>
      <c r="E259" s="10"/>
      <c r="F259" s="10"/>
      <c r="G259" s="17"/>
    </row>
    <row r="260" spans="1:7">
      <c r="A260" s="4" t="s">
        <v>487</v>
      </c>
      <c r="B260" s="44">
        <f>'M(CDCM)'!B167</f>
        <v>0</v>
      </c>
      <c r="C260" s="10"/>
      <c r="D260" s="10"/>
      <c r="E260" s="10"/>
      <c r="F260" s="10"/>
      <c r="G260" s="17"/>
    </row>
    <row r="261" spans="1:7">
      <c r="A261" s="4" t="s">
        <v>488</v>
      </c>
      <c r="B261" s="44">
        <f>'M(CDCM)'!B168</f>
        <v>0</v>
      </c>
      <c r="C261" s="10"/>
      <c r="D261" s="10"/>
      <c r="E261" s="10"/>
      <c r="F261" s="10"/>
      <c r="G261" s="17"/>
    </row>
    <row r="262" spans="1:7">
      <c r="A262" s="4" t="s">
        <v>489</v>
      </c>
      <c r="B262" s="44">
        <f>'M(CDCM)'!B169</f>
        <v>0</v>
      </c>
      <c r="C262" s="10"/>
      <c r="D262" s="10"/>
      <c r="E262" s="10"/>
      <c r="F262" s="10"/>
      <c r="G262" s="17"/>
    </row>
    <row r="263" spans="1:7">
      <c r="A263" s="4" t="s">
        <v>490</v>
      </c>
      <c r="B263" s="44">
        <f>'M(CDCM)'!B170</f>
        <v>0</v>
      </c>
      <c r="C263" s="10"/>
      <c r="D263" s="10"/>
      <c r="E263" s="10"/>
      <c r="F263" s="10"/>
      <c r="G263" s="17"/>
    </row>
    <row r="264" spans="1:7">
      <c r="A264" s="4" t="s">
        <v>491</v>
      </c>
      <c r="B264" s="44">
        <f>'M(CDCM)'!B171</f>
        <v>0</v>
      </c>
      <c r="C264" s="10"/>
      <c r="D264" s="10"/>
      <c r="E264" s="10"/>
      <c r="F264" s="10"/>
      <c r="G264" s="17"/>
    </row>
    <row r="265" spans="1:7">
      <c r="A265" s="4" t="s">
        <v>492</v>
      </c>
      <c r="B265" s="44">
        <f>'M(CDCM)'!B172</f>
        <v>0</v>
      </c>
      <c r="C265" s="36">
        <v>0</v>
      </c>
      <c r="D265" s="36">
        <v>1</v>
      </c>
      <c r="E265" s="36">
        <v>0</v>
      </c>
      <c r="F265" s="36">
        <v>0</v>
      </c>
      <c r="G265" s="17"/>
    </row>
    <row r="266" spans="1:7">
      <c r="A266" s="4" t="s">
        <v>493</v>
      </c>
      <c r="B266" s="44">
        <f>'M(CDCM)'!B173</f>
        <v>0</v>
      </c>
      <c r="C266" s="36">
        <v>0</v>
      </c>
      <c r="D266" s="36">
        <v>1</v>
      </c>
      <c r="E266" s="36">
        <v>0</v>
      </c>
      <c r="F266" s="36">
        <v>0</v>
      </c>
      <c r="G266" s="17"/>
    </row>
    <row r="267" spans="1:7">
      <c r="A267" s="4" t="s">
        <v>494</v>
      </c>
      <c r="B267" s="44">
        <f>'M(CDCM)'!B174</f>
        <v>0</v>
      </c>
      <c r="C267" s="36">
        <v>0</v>
      </c>
      <c r="D267" s="36">
        <v>1</v>
      </c>
      <c r="E267" s="36">
        <v>0</v>
      </c>
      <c r="F267" s="36">
        <v>0</v>
      </c>
      <c r="G267" s="17"/>
    </row>
    <row r="268" spans="1:7">
      <c r="A268" s="4" t="s">
        <v>495</v>
      </c>
      <c r="B268" s="44">
        <f>'M(CDCM)'!B175</f>
        <v>0</v>
      </c>
      <c r="C268" s="36">
        <v>0</v>
      </c>
      <c r="D268" s="36">
        <v>1</v>
      </c>
      <c r="E268" s="36">
        <v>0</v>
      </c>
      <c r="F268" s="36">
        <v>0</v>
      </c>
      <c r="G268" s="17"/>
    </row>
    <row r="269" spans="1:7">
      <c r="A269" s="4" t="s">
        <v>496</v>
      </c>
      <c r="B269" s="44">
        <f>'M(CDCM)'!B176</f>
        <v>0</v>
      </c>
      <c r="C269" s="36">
        <v>0</v>
      </c>
      <c r="D269" s="36">
        <v>1</v>
      </c>
      <c r="E269" s="36">
        <v>0</v>
      </c>
      <c r="F269" s="36">
        <v>0</v>
      </c>
      <c r="G269" s="17"/>
    </row>
    <row r="270" spans="1:7">
      <c r="A270" s="4" t="s">
        <v>497</v>
      </c>
      <c r="B270" s="44">
        <f>'M(CDCM)'!B177</f>
        <v>0</v>
      </c>
      <c r="C270" s="36">
        <v>0</v>
      </c>
      <c r="D270" s="36">
        <v>1</v>
      </c>
      <c r="E270" s="36">
        <v>0</v>
      </c>
      <c r="F270" s="36">
        <v>0</v>
      </c>
      <c r="G270" s="17"/>
    </row>
    <row r="271" spans="1:7">
      <c r="A271" s="4" t="s">
        <v>498</v>
      </c>
      <c r="B271" s="44">
        <f>'M(CDCM)'!B178</f>
        <v>0</v>
      </c>
      <c r="C271" s="36">
        <v>0</v>
      </c>
      <c r="D271" s="36">
        <v>1</v>
      </c>
      <c r="E271" s="36">
        <v>0</v>
      </c>
      <c r="F271" s="36">
        <v>0</v>
      </c>
      <c r="G271" s="17"/>
    </row>
    <row r="272" spans="1:7">
      <c r="A272" s="4" t="s">
        <v>499</v>
      </c>
      <c r="B272" s="44">
        <f>'M(CDCM)'!B179</f>
        <v>0</v>
      </c>
      <c r="C272" s="36">
        <v>0</v>
      </c>
      <c r="D272" s="36">
        <v>1</v>
      </c>
      <c r="E272" s="36">
        <v>0</v>
      </c>
      <c r="F272" s="36">
        <v>0</v>
      </c>
      <c r="G272" s="17"/>
    </row>
    <row r="273" spans="1:7">
      <c r="A273" s="4" t="s">
        <v>500</v>
      </c>
      <c r="B273" s="44">
        <f>'M(CDCM)'!B180</f>
        <v>0</v>
      </c>
      <c r="C273" s="36">
        <v>0</v>
      </c>
      <c r="D273" s="36">
        <v>1</v>
      </c>
      <c r="E273" s="36">
        <v>0</v>
      </c>
      <c r="F273" s="36">
        <v>0</v>
      </c>
      <c r="G273" s="17"/>
    </row>
    <row r="274" spans="1:7">
      <c r="A274" s="4" t="s">
        <v>501</v>
      </c>
      <c r="B274" s="44">
        <f>'M(CDCM)'!B181</f>
        <v>0</v>
      </c>
      <c r="C274" s="36">
        <v>0</v>
      </c>
      <c r="D274" s="36">
        <v>1</v>
      </c>
      <c r="E274" s="36">
        <v>0</v>
      </c>
      <c r="F274" s="36">
        <v>0</v>
      </c>
      <c r="G274" s="17"/>
    </row>
    <row r="275" spans="1:7">
      <c r="A275" s="4" t="s">
        <v>502</v>
      </c>
      <c r="B275" s="44">
        <f>'M(CDCM)'!B182</f>
        <v>0</v>
      </c>
      <c r="C275" s="36">
        <v>0</v>
      </c>
      <c r="D275" s="36">
        <v>1</v>
      </c>
      <c r="E275" s="36">
        <v>0</v>
      </c>
      <c r="F275" s="36">
        <v>0</v>
      </c>
      <c r="G275" s="17"/>
    </row>
    <row r="276" spans="1:7">
      <c r="A276" s="4" t="s">
        <v>503</v>
      </c>
      <c r="B276" s="44">
        <f>'M(CDCM)'!B183</f>
        <v>0</v>
      </c>
      <c r="C276" s="36">
        <v>0</v>
      </c>
      <c r="D276" s="36">
        <v>1</v>
      </c>
      <c r="E276" s="36">
        <v>0</v>
      </c>
      <c r="F276" s="36">
        <v>0</v>
      </c>
      <c r="G276" s="17"/>
    </row>
    <row r="277" spans="1:7">
      <c r="A277" s="4" t="s">
        <v>504</v>
      </c>
      <c r="B277" s="44">
        <f>'M(CDCM)'!B184</f>
        <v>0</v>
      </c>
      <c r="C277" s="36">
        <v>0</v>
      </c>
      <c r="D277" s="36">
        <v>1</v>
      </c>
      <c r="E277" s="36">
        <v>0</v>
      </c>
      <c r="F277" s="36">
        <v>0</v>
      </c>
      <c r="G277" s="17"/>
    </row>
    <row r="278" spans="1:7">
      <c r="A278" s="4" t="s">
        <v>505</v>
      </c>
      <c r="B278" s="44">
        <f>'M(CDCM)'!B185</f>
        <v>0</v>
      </c>
      <c r="C278" s="36">
        <v>0</v>
      </c>
      <c r="D278" s="36">
        <v>1</v>
      </c>
      <c r="E278" s="36">
        <v>0</v>
      </c>
      <c r="F278" s="36">
        <v>0</v>
      </c>
      <c r="G278" s="17"/>
    </row>
    <row r="279" spans="1:7">
      <c r="A279" s="4" t="s">
        <v>506</v>
      </c>
      <c r="B279" s="44">
        <f>'M(CDCM)'!B186</f>
        <v>0</v>
      </c>
      <c r="C279" s="36">
        <v>0</v>
      </c>
      <c r="D279" s="36">
        <v>1</v>
      </c>
      <c r="E279" s="36">
        <v>0</v>
      </c>
      <c r="F279" s="36">
        <v>0</v>
      </c>
      <c r="G279" s="17"/>
    </row>
    <row r="280" spans="1:7">
      <c r="A280" s="4" t="s">
        <v>507</v>
      </c>
      <c r="B280" s="44">
        <f>'M(CDCM)'!B187</f>
        <v>0</v>
      </c>
      <c r="C280" s="36">
        <v>0</v>
      </c>
      <c r="D280" s="36">
        <v>0</v>
      </c>
      <c r="E280" s="36">
        <v>1</v>
      </c>
      <c r="F280" s="36">
        <v>0</v>
      </c>
      <c r="G280" s="17"/>
    </row>
    <row r="281" spans="1:7">
      <c r="A281" s="4" t="s">
        <v>508</v>
      </c>
      <c r="B281" s="44">
        <f>'M(CDCM)'!B188</f>
        <v>0</v>
      </c>
      <c r="C281" s="36">
        <v>0</v>
      </c>
      <c r="D281" s="36">
        <v>0</v>
      </c>
      <c r="E281" s="36">
        <v>1</v>
      </c>
      <c r="F281" s="36">
        <v>0</v>
      </c>
      <c r="G281" s="17"/>
    </row>
    <row r="282" spans="1:7">
      <c r="A282" s="4" t="s">
        <v>509</v>
      </c>
      <c r="B282" s="44">
        <f>'M(CDCM)'!B189</f>
        <v>0</v>
      </c>
      <c r="C282" s="36">
        <v>0</v>
      </c>
      <c r="D282" s="36">
        <v>0</v>
      </c>
      <c r="E282" s="36">
        <v>1</v>
      </c>
      <c r="F282" s="36">
        <v>0</v>
      </c>
      <c r="G282" s="17"/>
    </row>
    <row r="283" spans="1:7">
      <c r="A283" s="4" t="s">
        <v>510</v>
      </c>
      <c r="B283" s="44">
        <f>'M(CDCM)'!B190</f>
        <v>0</v>
      </c>
      <c r="C283" s="36">
        <v>0</v>
      </c>
      <c r="D283" s="36">
        <v>0</v>
      </c>
      <c r="E283" s="36">
        <v>1</v>
      </c>
      <c r="F283" s="36">
        <v>0</v>
      </c>
      <c r="G283" s="17"/>
    </row>
    <row r="284" spans="1:7">
      <c r="A284" s="4" t="s">
        <v>511</v>
      </c>
      <c r="B284" s="44">
        <f>'M(CDCM)'!B191</f>
        <v>0</v>
      </c>
      <c r="C284" s="36">
        <v>0</v>
      </c>
      <c r="D284" s="36">
        <v>0</v>
      </c>
      <c r="E284" s="36">
        <v>1</v>
      </c>
      <c r="F284" s="36">
        <v>0</v>
      </c>
      <c r="G284" s="17"/>
    </row>
    <row r="285" spans="1:7">
      <c r="A285" s="4" t="s">
        <v>512</v>
      </c>
      <c r="B285" s="44">
        <f>'M(CDCM)'!B192</f>
        <v>0</v>
      </c>
      <c r="C285" s="36">
        <v>1</v>
      </c>
      <c r="D285" s="36">
        <v>0</v>
      </c>
      <c r="E285" s="36">
        <v>0</v>
      </c>
      <c r="F285" s="36">
        <v>0</v>
      </c>
      <c r="G285" s="17"/>
    </row>
    <row r="286" spans="1:7">
      <c r="A286" s="4" t="s">
        <v>513</v>
      </c>
      <c r="B286" s="44">
        <f>'M(CDCM)'!B193</f>
        <v>0</v>
      </c>
      <c r="C286" s="36">
        <v>0</v>
      </c>
      <c r="D286" s="36">
        <v>0</v>
      </c>
      <c r="E286" s="36">
        <v>1</v>
      </c>
      <c r="F286" s="36">
        <v>0</v>
      </c>
      <c r="G286" s="17"/>
    </row>
    <row r="287" spans="1:7">
      <c r="A287" s="4" t="s">
        <v>514</v>
      </c>
      <c r="B287" s="44">
        <f>'M(CDCM)'!B194</f>
        <v>0</v>
      </c>
      <c r="C287" s="36">
        <v>1</v>
      </c>
      <c r="D287" s="36">
        <v>0</v>
      </c>
      <c r="E287" s="36">
        <v>0</v>
      </c>
      <c r="F287" s="36">
        <v>0</v>
      </c>
      <c r="G287" s="17"/>
    </row>
    <row r="288" spans="1:7">
      <c r="A288" s="4" t="s">
        <v>515</v>
      </c>
      <c r="B288" s="44">
        <f>'M(CDCM)'!B195</f>
        <v>0</v>
      </c>
      <c r="C288" s="36">
        <v>1</v>
      </c>
      <c r="D288" s="36">
        <v>0</v>
      </c>
      <c r="E288" s="36">
        <v>0</v>
      </c>
      <c r="F288" s="36">
        <v>0</v>
      </c>
      <c r="G288" s="17"/>
    </row>
    <row r="289" spans="1:7">
      <c r="A289" s="4" t="s">
        <v>516</v>
      </c>
      <c r="B289" s="44">
        <f>'M(CDCM)'!B196</f>
        <v>0</v>
      </c>
      <c r="C289" s="36">
        <v>1</v>
      </c>
      <c r="D289" s="36">
        <v>0</v>
      </c>
      <c r="E289" s="36">
        <v>0</v>
      </c>
      <c r="F289" s="36">
        <v>0</v>
      </c>
      <c r="G289" s="17"/>
    </row>
    <row r="290" spans="1:7">
      <c r="A290" s="4" t="s">
        <v>517</v>
      </c>
      <c r="B290" s="44">
        <f>'M(CDCM)'!B197</f>
        <v>0</v>
      </c>
      <c r="C290" s="36">
        <v>1</v>
      </c>
      <c r="D290" s="36">
        <v>0</v>
      </c>
      <c r="E290" s="36">
        <v>0</v>
      </c>
      <c r="F290" s="36">
        <v>0</v>
      </c>
      <c r="G290" s="17"/>
    </row>
    <row r="291" spans="1:7">
      <c r="A291" s="4" t="s">
        <v>518</v>
      </c>
      <c r="B291" s="44">
        <f>'M(CDCM)'!B198</f>
        <v>0</v>
      </c>
      <c r="C291" s="36">
        <v>1</v>
      </c>
      <c r="D291" s="36">
        <v>0</v>
      </c>
      <c r="E291" s="36">
        <v>0</v>
      </c>
      <c r="F291" s="36">
        <v>0</v>
      </c>
      <c r="G291" s="17"/>
    </row>
    <row r="292" spans="1:7">
      <c r="A292" s="4" t="s">
        <v>519</v>
      </c>
      <c r="B292" s="44">
        <f>'M(CDCM)'!B199</f>
        <v>0</v>
      </c>
      <c r="C292" s="36">
        <v>1</v>
      </c>
      <c r="D292" s="36">
        <v>0</v>
      </c>
      <c r="E292" s="36">
        <v>0</v>
      </c>
      <c r="F292" s="36">
        <v>0</v>
      </c>
      <c r="G292" s="17"/>
    </row>
    <row r="293" spans="1:7">
      <c r="A293" s="4" t="s">
        <v>520</v>
      </c>
      <c r="B293" s="44">
        <f>'M(CDCM)'!B200</f>
        <v>0</v>
      </c>
      <c r="C293" s="36">
        <v>0</v>
      </c>
      <c r="D293" s="36">
        <v>0</v>
      </c>
      <c r="E293" s="36">
        <v>0</v>
      </c>
      <c r="F293" s="36">
        <v>1</v>
      </c>
      <c r="G293" s="17"/>
    </row>
    <row r="294" spans="1:7">
      <c r="A294" s="4" t="s">
        <v>521</v>
      </c>
      <c r="B294" s="44">
        <f>'M(CDCM)'!B201</f>
        <v>0</v>
      </c>
      <c r="C294" s="36">
        <v>0</v>
      </c>
      <c r="D294" s="36">
        <v>0</v>
      </c>
      <c r="E294" s="36">
        <v>0</v>
      </c>
      <c r="F294" s="36">
        <v>1</v>
      </c>
      <c r="G294" s="17"/>
    </row>
    <row r="295" spans="1:7">
      <c r="A295" s="4" t="s">
        <v>522</v>
      </c>
      <c r="B295" s="44">
        <f>'M(CDCM)'!B202</f>
        <v>0</v>
      </c>
      <c r="C295" s="36">
        <v>0</v>
      </c>
      <c r="D295" s="36">
        <v>0</v>
      </c>
      <c r="E295" s="36">
        <v>0</v>
      </c>
      <c r="F295" s="36">
        <v>1</v>
      </c>
      <c r="G295" s="17"/>
    </row>
    <row r="296" spans="1:7">
      <c r="A296" s="4" t="s">
        <v>523</v>
      </c>
      <c r="B296" s="44">
        <f>'M(CDCM)'!B203</f>
        <v>0</v>
      </c>
      <c r="C296" s="36">
        <v>0</v>
      </c>
      <c r="D296" s="36">
        <v>0</v>
      </c>
      <c r="E296" s="36">
        <v>0</v>
      </c>
      <c r="F296" s="36">
        <v>1</v>
      </c>
      <c r="G296" s="17"/>
    </row>
    <row r="297" spans="1:7">
      <c r="A297" s="4" t="s">
        <v>524</v>
      </c>
      <c r="B297" s="44">
        <f>'M(CDCM)'!B204</f>
        <v>0</v>
      </c>
      <c r="C297" s="36">
        <v>0</v>
      </c>
      <c r="D297" s="36">
        <v>0</v>
      </c>
      <c r="E297" s="36">
        <v>0</v>
      </c>
      <c r="F297" s="36">
        <v>1</v>
      </c>
      <c r="G297" s="17"/>
    </row>
    <row r="298" spans="1:7">
      <c r="A298" s="4" t="s">
        <v>525</v>
      </c>
      <c r="B298" s="44">
        <f>'M(CDCM)'!B205</f>
        <v>0</v>
      </c>
      <c r="C298" s="36">
        <v>0</v>
      </c>
      <c r="D298" s="36">
        <v>0</v>
      </c>
      <c r="E298" s="36">
        <v>0</v>
      </c>
      <c r="F298" s="36">
        <v>1</v>
      </c>
      <c r="G298" s="17"/>
    </row>
    <row r="299" spans="1:7">
      <c r="A299" s="4" t="s">
        <v>526</v>
      </c>
      <c r="B299" s="44">
        <f>'M(CDCM)'!B206</f>
        <v>0</v>
      </c>
      <c r="C299" s="36">
        <v>0</v>
      </c>
      <c r="D299" s="36">
        <v>0</v>
      </c>
      <c r="E299" s="36">
        <v>0</v>
      </c>
      <c r="F299" s="36">
        <v>1</v>
      </c>
      <c r="G299" s="17"/>
    </row>
    <row r="300" spans="1:7">
      <c r="A300" s="4" t="s">
        <v>527</v>
      </c>
      <c r="B300" s="44">
        <f>'M(CDCM)'!B207</f>
        <v>0</v>
      </c>
      <c r="C300" s="36">
        <v>0</v>
      </c>
      <c r="D300" s="36">
        <v>0</v>
      </c>
      <c r="E300" s="36">
        <v>0</v>
      </c>
      <c r="F300" s="36">
        <v>1</v>
      </c>
      <c r="G300" s="17"/>
    </row>
    <row r="301" spans="1:7">
      <c r="A301" s="4" t="s">
        <v>528</v>
      </c>
      <c r="B301" s="44">
        <f>'M(CDCM)'!B208</f>
        <v>0</v>
      </c>
      <c r="C301" s="36">
        <v>0</v>
      </c>
      <c r="D301" s="36">
        <v>0</v>
      </c>
      <c r="E301" s="36">
        <v>0</v>
      </c>
      <c r="F301" s="36">
        <v>1</v>
      </c>
      <c r="G301" s="17"/>
    </row>
    <row r="302" spans="1:7">
      <c r="A302" s="4" t="s">
        <v>529</v>
      </c>
      <c r="B302" s="44">
        <f>'M(CDCM)'!B209</f>
        <v>0</v>
      </c>
      <c r="C302" s="36">
        <v>0</v>
      </c>
      <c r="D302" s="36">
        <v>0</v>
      </c>
      <c r="E302" s="36">
        <v>0</v>
      </c>
      <c r="F302" s="36">
        <v>1</v>
      </c>
      <c r="G302" s="17"/>
    </row>
    <row r="303" spans="1:7">
      <c r="A303" s="4" t="s">
        <v>530</v>
      </c>
      <c r="B303" s="44">
        <f>'M(CDCM)'!B210</f>
        <v>0</v>
      </c>
      <c r="C303" s="36">
        <v>0</v>
      </c>
      <c r="D303" s="36">
        <v>0</v>
      </c>
      <c r="E303" s="36">
        <v>0</v>
      </c>
      <c r="F303" s="36">
        <v>1</v>
      </c>
      <c r="G303" s="17"/>
    </row>
    <row r="304" spans="1:7">
      <c r="A304" s="4" t="s">
        <v>531</v>
      </c>
      <c r="B304" s="44">
        <f>'M(CDCM)'!B211</f>
        <v>0</v>
      </c>
      <c r="C304" s="36">
        <v>0</v>
      </c>
      <c r="D304" s="36">
        <v>0</v>
      </c>
      <c r="E304" s="36">
        <v>1</v>
      </c>
      <c r="F304" s="36">
        <v>0</v>
      </c>
      <c r="G304" s="17"/>
    </row>
    <row r="305" spans="1:7">
      <c r="A305" s="4" t="s">
        <v>532</v>
      </c>
      <c r="B305" s="44">
        <f>'M(CDCM)'!B212</f>
        <v>0</v>
      </c>
      <c r="C305" s="36">
        <v>0</v>
      </c>
      <c r="D305" s="36">
        <v>0</v>
      </c>
      <c r="E305" s="36">
        <v>1</v>
      </c>
      <c r="F305" s="36">
        <v>0</v>
      </c>
      <c r="G305" s="17"/>
    </row>
    <row r="306" spans="1:7">
      <c r="A306" s="4" t="s">
        <v>533</v>
      </c>
      <c r="B306" s="44">
        <f>'M(CDCM)'!B213</f>
        <v>0</v>
      </c>
      <c r="C306" s="36">
        <v>1</v>
      </c>
      <c r="D306" s="36">
        <v>0</v>
      </c>
      <c r="E306" s="36">
        <v>0</v>
      </c>
      <c r="F306" s="36">
        <v>0</v>
      </c>
      <c r="G306" s="17"/>
    </row>
    <row r="307" spans="1:7">
      <c r="A307" s="4" t="s">
        <v>534</v>
      </c>
      <c r="B307" s="44">
        <f>'M(CDCM)'!B214</f>
        <v>0</v>
      </c>
      <c r="C307" s="36">
        <v>1</v>
      </c>
      <c r="D307" s="36">
        <v>0</v>
      </c>
      <c r="E307" s="36">
        <v>0</v>
      </c>
      <c r="F307" s="36">
        <v>0</v>
      </c>
      <c r="G307" s="17"/>
    </row>
    <row r="308" spans="1:7">
      <c r="A308" s="4" t="s">
        <v>535</v>
      </c>
      <c r="B308" s="44">
        <f>'M(CDCM)'!B215</f>
        <v>0</v>
      </c>
      <c r="C308" s="10"/>
      <c r="D308" s="10"/>
      <c r="E308" s="10"/>
      <c r="F308" s="10"/>
      <c r="G308" s="17"/>
    </row>
    <row r="309" spans="1:7">
      <c r="A309" s="4" t="s">
        <v>536</v>
      </c>
      <c r="B309" s="44">
        <f>'M(CDCM)'!B216</f>
        <v>0</v>
      </c>
      <c r="C309" s="10"/>
      <c r="D309" s="10"/>
      <c r="E309" s="10"/>
      <c r="F309" s="10"/>
      <c r="G309" s="17"/>
    </row>
    <row r="311" spans="1:7" ht="21" customHeight="1">
      <c r="A311" s="1" t="s">
        <v>832</v>
      </c>
    </row>
    <row r="312" spans="1:7">
      <c r="A312" s="3" t="s">
        <v>546</v>
      </c>
    </row>
    <row r="313" spans="1:7">
      <c r="A313" s="31" t="s">
        <v>833</v>
      </c>
    </row>
    <row r="314" spans="1:7">
      <c r="A314" s="31" t="s">
        <v>834</v>
      </c>
    </row>
    <row r="315" spans="1:7">
      <c r="A315" s="3" t="s">
        <v>581</v>
      </c>
    </row>
    <row r="317" spans="1:7">
      <c r="B317" s="15" t="s">
        <v>157</v>
      </c>
      <c r="C317" s="15" t="s">
        <v>156</v>
      </c>
      <c r="D317" s="15" t="s">
        <v>155</v>
      </c>
      <c r="E317" s="15" t="s">
        <v>154</v>
      </c>
    </row>
    <row r="318" spans="1:7">
      <c r="A318" s="4" t="s">
        <v>582</v>
      </c>
      <c r="B318" s="44">
        <f>SUMPRODUCT(C$225:C$309,$B$225:$B$309)</f>
        <v>0</v>
      </c>
      <c r="C318" s="44">
        <f>SUMPRODUCT(D$225:D$309,$B$225:$B$309)</f>
        <v>0</v>
      </c>
      <c r="D318" s="44">
        <f>SUMPRODUCT(E$225:E$309,$B$225:$B$309)</f>
        <v>0</v>
      </c>
      <c r="E318" s="44">
        <f>SUMPRODUCT(F$225:F$309,$B$225:$B$309)</f>
        <v>0</v>
      </c>
      <c r="F318" s="17"/>
    </row>
    <row r="320" spans="1:7" ht="21" customHeight="1">
      <c r="A320" s="1" t="s">
        <v>835</v>
      </c>
    </row>
    <row r="321" spans="1:6">
      <c r="A321" s="3" t="s">
        <v>546</v>
      </c>
    </row>
    <row r="322" spans="1:6">
      <c r="A322" s="31" t="s">
        <v>836</v>
      </c>
    </row>
    <row r="323" spans="1:6">
      <c r="A323" s="3" t="s">
        <v>585</v>
      </c>
    </row>
    <row r="325" spans="1:6">
      <c r="B325" s="15" t="s">
        <v>157</v>
      </c>
      <c r="C325" s="15" t="s">
        <v>156</v>
      </c>
      <c r="D325" s="15" t="s">
        <v>155</v>
      </c>
      <c r="E325" s="15" t="s">
        <v>154</v>
      </c>
    </row>
    <row r="326" spans="1:6">
      <c r="A326" s="4" t="s">
        <v>586</v>
      </c>
      <c r="B326" s="40">
        <f>B318/SUM($B$318:$E$318)</f>
        <v>0</v>
      </c>
      <c r="C326" s="40">
        <f>C318/SUM($B$318:$E$318)</f>
        <v>0</v>
      </c>
      <c r="D326" s="40">
        <f>D318/SUM($B$318:$E$318)</f>
        <v>0</v>
      </c>
      <c r="E326" s="40">
        <f>E318/SUM($B$318:$E$318)</f>
        <v>0</v>
      </c>
      <c r="F326" s="17"/>
    </row>
    <row r="328" spans="1:6" ht="21" customHeight="1">
      <c r="A328" s="1" t="s">
        <v>837</v>
      </c>
    </row>
    <row r="329" spans="1:6">
      <c r="A329" s="3" t="s">
        <v>546</v>
      </c>
    </row>
    <row r="330" spans="1:6">
      <c r="A330" s="31" t="s">
        <v>789</v>
      </c>
    </row>
    <row r="331" spans="1:6">
      <c r="A331" s="31" t="s">
        <v>644</v>
      </c>
    </row>
    <row r="332" spans="1:6">
      <c r="A332" s="3" t="s">
        <v>635</v>
      </c>
    </row>
    <row r="334" spans="1:6">
      <c r="B334" s="15" t="s">
        <v>384</v>
      </c>
      <c r="C334" s="15" t="s">
        <v>159</v>
      </c>
      <c r="D334" s="15" t="s">
        <v>158</v>
      </c>
      <c r="E334" s="15" t="s">
        <v>394</v>
      </c>
    </row>
    <row r="335" spans="1:6">
      <c r="A335" s="4" t="s">
        <v>395</v>
      </c>
      <c r="B335" s="34">
        <f>B56*(1-'M(CDCM)'!$C89)</f>
        <v>0</v>
      </c>
      <c r="C335" s="34">
        <f>C56*(1-'M(CDCM)'!$C89)</f>
        <v>0</v>
      </c>
      <c r="D335" s="34">
        <f>D56*(1-'M(CDCM)'!$C89)</f>
        <v>0</v>
      </c>
      <c r="E335" s="34">
        <f>E56*(1-'M(CDCM)'!$C89)</f>
        <v>0</v>
      </c>
      <c r="F335" s="17"/>
    </row>
    <row r="336" spans="1:6">
      <c r="A336" s="4" t="s">
        <v>399</v>
      </c>
      <c r="B336" s="34">
        <f>B57*(1-'M(CDCM)'!$C90)</f>
        <v>0</v>
      </c>
      <c r="C336" s="34">
        <f>C57*(1-'M(CDCM)'!$C90)</f>
        <v>0</v>
      </c>
      <c r="D336" s="34">
        <f>D57*(1-'M(CDCM)'!$C90)</f>
        <v>0</v>
      </c>
      <c r="E336" s="34">
        <f>E57*(1-'M(CDCM)'!$C90)</f>
        <v>0</v>
      </c>
      <c r="F336" s="17"/>
    </row>
    <row r="337" spans="1:6">
      <c r="A337" s="4" t="s">
        <v>400</v>
      </c>
      <c r="B337" s="34">
        <f>B58*(1-'M(CDCM)'!$C91)</f>
        <v>0</v>
      </c>
      <c r="C337" s="34">
        <f>C58*(1-'M(CDCM)'!$C91)</f>
        <v>0</v>
      </c>
      <c r="D337" s="34">
        <f>D58*(1-'M(CDCM)'!$C91)</f>
        <v>0</v>
      </c>
      <c r="E337" s="34">
        <f>E58*(1-'M(CDCM)'!$C91)</f>
        <v>0</v>
      </c>
      <c r="F337" s="17"/>
    </row>
    <row r="338" spans="1:6">
      <c r="A338" s="4" t="s">
        <v>401</v>
      </c>
      <c r="B338" s="34">
        <f>B59*(1-'M(CDCM)'!$C92)</f>
        <v>0</v>
      </c>
      <c r="C338" s="34">
        <f>C59*(1-'M(CDCM)'!$C92)</f>
        <v>0</v>
      </c>
      <c r="D338" s="34">
        <f>D59*(1-'M(CDCM)'!$C92)</f>
        <v>0</v>
      </c>
      <c r="E338" s="34">
        <f>E59*(1-'M(CDCM)'!$C92)</f>
        <v>0</v>
      </c>
      <c r="F338" s="17"/>
    </row>
    <row r="339" spans="1:6">
      <c r="A339" s="4" t="s">
        <v>402</v>
      </c>
      <c r="B339" s="34">
        <f>B60*(1-'M(CDCM)'!$C93)</f>
        <v>0</v>
      </c>
      <c r="C339" s="34">
        <f>C60*(1-'M(CDCM)'!$C93)</f>
        <v>0</v>
      </c>
      <c r="D339" s="34">
        <f>D60*(1-'M(CDCM)'!$C93)</f>
        <v>0</v>
      </c>
      <c r="E339" s="34">
        <f>E60*(1-'M(CDCM)'!$C93)</f>
        <v>0</v>
      </c>
      <c r="F339" s="17"/>
    </row>
    <row r="340" spans="1:6">
      <c r="A340" s="4" t="s">
        <v>403</v>
      </c>
      <c r="B340" s="34">
        <f>B61*(1-'M(CDCM)'!$C94)</f>
        <v>0</v>
      </c>
      <c r="C340" s="34">
        <f>C61*(1-'M(CDCM)'!$C94)</f>
        <v>0</v>
      </c>
      <c r="D340" s="34">
        <f>D61*(1-'M(CDCM)'!$C94)</f>
        <v>0</v>
      </c>
      <c r="E340" s="34">
        <f>E61*(1-'M(CDCM)'!$C94)</f>
        <v>0</v>
      </c>
      <c r="F340" s="17"/>
    </row>
    <row r="341" spans="1:6">
      <c r="A341" s="4" t="s">
        <v>404</v>
      </c>
      <c r="B341" s="34">
        <f>B62*(1-'M(CDCM)'!$C95)</f>
        <v>0</v>
      </c>
      <c r="C341" s="34">
        <f>C62*(1-'M(CDCM)'!$C95)</f>
        <v>0</v>
      </c>
      <c r="D341" s="34">
        <f>D62*(1-'M(CDCM)'!$C95)</f>
        <v>0</v>
      </c>
      <c r="E341" s="34">
        <f>E62*(1-'M(CDCM)'!$C95)</f>
        <v>0</v>
      </c>
      <c r="F341" s="17"/>
    </row>
    <row r="342" spans="1:6">
      <c r="A342" s="4" t="s">
        <v>405</v>
      </c>
      <c r="B342" s="34">
        <f>B63*(1-'M(CDCM)'!$C96)</f>
        <v>0</v>
      </c>
      <c r="C342" s="34">
        <f>C63*(1-'M(CDCM)'!$C96)</f>
        <v>0</v>
      </c>
      <c r="D342" s="34">
        <f>D63*(1-'M(CDCM)'!$C96)</f>
        <v>0</v>
      </c>
      <c r="E342" s="34">
        <f>E63*(1-'M(CDCM)'!$C96)</f>
        <v>0</v>
      </c>
      <c r="F342" s="17"/>
    </row>
    <row r="343" spans="1:6">
      <c r="A343" s="4" t="s">
        <v>406</v>
      </c>
      <c r="B343" s="34">
        <f>B64*(1-'M(CDCM)'!$C97)</f>
        <v>0</v>
      </c>
      <c r="C343" s="34">
        <f>C64*(1-'M(CDCM)'!$C97)</f>
        <v>0</v>
      </c>
      <c r="D343" s="34">
        <f>D64*(1-'M(CDCM)'!$C97)</f>
        <v>0</v>
      </c>
      <c r="E343" s="34">
        <f>E64*(1-'M(CDCM)'!$C97)</f>
        <v>0</v>
      </c>
      <c r="F343" s="17"/>
    </row>
    <row r="344" spans="1:6">
      <c r="A344" s="4" t="s">
        <v>407</v>
      </c>
      <c r="B344" s="34">
        <f>B65*(1-'M(CDCM)'!$C98)</f>
        <v>0</v>
      </c>
      <c r="C344" s="34">
        <f>C65*(1-'M(CDCM)'!$C98)</f>
        <v>0</v>
      </c>
      <c r="D344" s="34">
        <f>D65*(1-'M(CDCM)'!$C98)</f>
        <v>0</v>
      </c>
      <c r="E344" s="34">
        <f>E65*(1-'M(CDCM)'!$C98)</f>
        <v>0</v>
      </c>
      <c r="F344" s="17"/>
    </row>
    <row r="345" spans="1:6">
      <c r="A345" s="4" t="s">
        <v>408</v>
      </c>
      <c r="B345" s="34">
        <f>B66*(1-'M(CDCM)'!$C99)</f>
        <v>0</v>
      </c>
      <c r="C345" s="34">
        <f>C66*(1-'M(CDCM)'!$C99)</f>
        <v>0</v>
      </c>
      <c r="D345" s="34">
        <f>D66*(1-'M(CDCM)'!$C99)</f>
        <v>0</v>
      </c>
      <c r="E345" s="34">
        <f>E66*(1-'M(CDCM)'!$C99)</f>
        <v>0</v>
      </c>
      <c r="F345" s="17"/>
    </row>
    <row r="346" spans="1:6">
      <c r="A346" s="4" t="s">
        <v>409</v>
      </c>
      <c r="B346" s="34">
        <f>B67*(1-'M(CDCM)'!$C100)</f>
        <v>0</v>
      </c>
      <c r="C346" s="34">
        <f>C67*(1-'M(CDCM)'!$C100)</f>
        <v>0</v>
      </c>
      <c r="D346" s="34">
        <f>D67*(1-'M(CDCM)'!$C100)</f>
        <v>0</v>
      </c>
      <c r="E346" s="34">
        <f>E67*(1-'M(CDCM)'!$C100)</f>
        <v>0</v>
      </c>
      <c r="F346" s="17"/>
    </row>
    <row r="347" spans="1:6">
      <c r="A347" s="4" t="s">
        <v>410</v>
      </c>
      <c r="B347" s="34">
        <f>B68*(1-'M(CDCM)'!$C101)</f>
        <v>0</v>
      </c>
      <c r="C347" s="34">
        <f>C68*(1-'M(CDCM)'!$C101)</f>
        <v>0</v>
      </c>
      <c r="D347" s="34">
        <f>D68*(1-'M(CDCM)'!$C101)</f>
        <v>0</v>
      </c>
      <c r="E347" s="34">
        <f>E68*(1-'M(CDCM)'!$C101)</f>
        <v>0</v>
      </c>
      <c r="F347" s="17"/>
    </row>
    <row r="348" spans="1:6">
      <c r="A348" s="4" t="s">
        <v>411</v>
      </c>
      <c r="B348" s="34">
        <f>B69*(1-'M(CDCM)'!$C102)</f>
        <v>0</v>
      </c>
      <c r="C348" s="34">
        <f>C69*(1-'M(CDCM)'!$C102)</f>
        <v>0</v>
      </c>
      <c r="D348" s="34">
        <f>D69*(1-'M(CDCM)'!$C102)</f>
        <v>0</v>
      </c>
      <c r="E348" s="34">
        <f>E69*(1-'M(CDCM)'!$C102)</f>
        <v>0</v>
      </c>
      <c r="F348" s="17"/>
    </row>
    <row r="349" spans="1:6">
      <c r="A349" s="4" t="s">
        <v>412</v>
      </c>
      <c r="B349" s="34">
        <f>B70*(1-'M(CDCM)'!$C103)</f>
        <v>0</v>
      </c>
      <c r="C349" s="34">
        <f>C70*(1-'M(CDCM)'!$C103)</f>
        <v>0</v>
      </c>
      <c r="D349" s="34">
        <f>D70*(1-'M(CDCM)'!$C103)</f>
        <v>0</v>
      </c>
      <c r="E349" s="34">
        <f>E70*(1-'M(CDCM)'!$C103)</f>
        <v>0</v>
      </c>
      <c r="F349" s="17"/>
    </row>
    <row r="350" spans="1:6">
      <c r="A350" s="4" t="s">
        <v>413</v>
      </c>
      <c r="B350" s="34">
        <f>B71*(1-'M(CDCM)'!$C104)</f>
        <v>0</v>
      </c>
      <c r="C350" s="34">
        <f>C71*(1-'M(CDCM)'!$C104)</f>
        <v>0</v>
      </c>
      <c r="D350" s="34">
        <f>D71*(1-'M(CDCM)'!$C104)</f>
        <v>0</v>
      </c>
      <c r="E350" s="34">
        <f>E71*(1-'M(CDCM)'!$C104)</f>
        <v>0</v>
      </c>
      <c r="F350" s="17"/>
    </row>
    <row r="351" spans="1:6">
      <c r="A351" s="4" t="s">
        <v>414</v>
      </c>
      <c r="B351" s="34">
        <f>B72*(1-'M(CDCM)'!$C105)</f>
        <v>0</v>
      </c>
      <c r="C351" s="34">
        <f>C72*(1-'M(CDCM)'!$C105)</f>
        <v>0</v>
      </c>
      <c r="D351" s="34">
        <f>D72*(1-'M(CDCM)'!$C105)</f>
        <v>0</v>
      </c>
      <c r="E351" s="34">
        <f>E72*(1-'M(CDCM)'!$C105)</f>
        <v>0</v>
      </c>
      <c r="F351" s="17"/>
    </row>
    <row r="352" spans="1:6">
      <c r="A352" s="4" t="s">
        <v>415</v>
      </c>
      <c r="B352" s="34">
        <f>B73*(1-'M(CDCM)'!$C106)</f>
        <v>0</v>
      </c>
      <c r="C352" s="34">
        <f>C73*(1-'M(CDCM)'!$C106)</f>
        <v>0</v>
      </c>
      <c r="D352" s="34">
        <f>D73*(1-'M(CDCM)'!$C106)</f>
        <v>0</v>
      </c>
      <c r="E352" s="34">
        <f>E73*(1-'M(CDCM)'!$C106)</f>
        <v>0</v>
      </c>
      <c r="F352" s="17"/>
    </row>
    <row r="353" spans="1:6">
      <c r="A353" s="4" t="s">
        <v>416</v>
      </c>
      <c r="B353" s="34">
        <f>B74*(1-'M(CDCM)'!$C107)</f>
        <v>0</v>
      </c>
      <c r="C353" s="34">
        <f>C74*(1-'M(CDCM)'!$C107)</f>
        <v>0</v>
      </c>
      <c r="D353" s="34">
        <f>D74*(1-'M(CDCM)'!$C107)</f>
        <v>0</v>
      </c>
      <c r="E353" s="34">
        <f>E74*(1-'M(CDCM)'!$C107)</f>
        <v>0</v>
      </c>
      <c r="F353" s="17"/>
    </row>
    <row r="354" spans="1:6">
      <c r="A354" s="4" t="s">
        <v>417</v>
      </c>
      <c r="B354" s="34">
        <f>B75*(1-'M(CDCM)'!$C108)</f>
        <v>0</v>
      </c>
      <c r="C354" s="34">
        <f>C75*(1-'M(CDCM)'!$C108)</f>
        <v>0</v>
      </c>
      <c r="D354" s="34">
        <f>D75*(1-'M(CDCM)'!$C108)</f>
        <v>0</v>
      </c>
      <c r="E354" s="34">
        <f>E75*(1-'M(CDCM)'!$C108)</f>
        <v>0</v>
      </c>
      <c r="F354" s="17"/>
    </row>
    <row r="355" spans="1:6">
      <c r="A355" s="4" t="s">
        <v>418</v>
      </c>
      <c r="B355" s="34">
        <f>B76*(1-'M(CDCM)'!$C109)</f>
        <v>0</v>
      </c>
      <c r="C355" s="34">
        <f>C76*(1-'M(CDCM)'!$C109)</f>
        <v>0</v>
      </c>
      <c r="D355" s="34">
        <f>D76*(1-'M(CDCM)'!$C109)</f>
        <v>0</v>
      </c>
      <c r="E355" s="34">
        <f>E76*(1-'M(CDCM)'!$C109)</f>
        <v>0</v>
      </c>
      <c r="F355" s="17"/>
    </row>
    <row r="356" spans="1:6">
      <c r="A356" s="4" t="s">
        <v>419</v>
      </c>
      <c r="B356" s="34">
        <f>B77*(1-'M(CDCM)'!$C110)</f>
        <v>0</v>
      </c>
      <c r="C356" s="34">
        <f>C77*(1-'M(CDCM)'!$C110)</f>
        <v>0</v>
      </c>
      <c r="D356" s="34">
        <f>D77*(1-'M(CDCM)'!$C110)</f>
        <v>0</v>
      </c>
      <c r="E356" s="34">
        <f>E77*(1-'M(CDCM)'!$C110)</f>
        <v>0</v>
      </c>
      <c r="F356" s="17"/>
    </row>
    <row r="357" spans="1:6">
      <c r="A357" s="4" t="s">
        <v>420</v>
      </c>
      <c r="B357" s="34">
        <f>B78*(1-'M(CDCM)'!$C111)</f>
        <v>0</v>
      </c>
      <c r="C357" s="34">
        <f>C78*(1-'M(CDCM)'!$C111)</f>
        <v>0</v>
      </c>
      <c r="D357" s="34">
        <f>D78*(1-'M(CDCM)'!$C111)</f>
        <v>0</v>
      </c>
      <c r="E357" s="34">
        <f>E78*(1-'M(CDCM)'!$C111)</f>
        <v>0</v>
      </c>
      <c r="F357" s="17"/>
    </row>
    <row r="358" spans="1:6">
      <c r="A358" s="4" t="s">
        <v>421</v>
      </c>
      <c r="B358" s="34">
        <f>B79*(1-'M(CDCM)'!$C112)</f>
        <v>0</v>
      </c>
      <c r="C358" s="34">
        <f>C79*(1-'M(CDCM)'!$C112)</f>
        <v>0</v>
      </c>
      <c r="D358" s="34">
        <f>D79*(1-'M(CDCM)'!$C112)</f>
        <v>0</v>
      </c>
      <c r="E358" s="34">
        <f>E79*(1-'M(CDCM)'!$C112)</f>
        <v>0</v>
      </c>
      <c r="F358" s="17"/>
    </row>
    <row r="359" spans="1:6">
      <c r="A359" s="4" t="s">
        <v>422</v>
      </c>
      <c r="B359" s="34">
        <f>B80*(1-'M(CDCM)'!$C113)</f>
        <v>0</v>
      </c>
      <c r="C359" s="34">
        <f>C80*(1-'M(CDCM)'!$C113)</f>
        <v>0</v>
      </c>
      <c r="D359" s="34">
        <f>D80*(1-'M(CDCM)'!$C113)</f>
        <v>0</v>
      </c>
      <c r="E359" s="34">
        <f>E80*(1-'M(CDCM)'!$C113)</f>
        <v>0</v>
      </c>
      <c r="F359" s="17"/>
    </row>
    <row r="360" spans="1:6">
      <c r="A360" s="4" t="s">
        <v>423</v>
      </c>
      <c r="B360" s="34">
        <f>B81*(1-'M(CDCM)'!$C114)</f>
        <v>0</v>
      </c>
      <c r="C360" s="34">
        <f>C81*(1-'M(CDCM)'!$C114)</f>
        <v>0</v>
      </c>
      <c r="D360" s="34">
        <f>D81*(1-'M(CDCM)'!$C114)</f>
        <v>0</v>
      </c>
      <c r="E360" s="34">
        <f>E81*(1-'M(CDCM)'!$C114)</f>
        <v>0</v>
      </c>
      <c r="F360" s="17"/>
    </row>
    <row r="361" spans="1:6">
      <c r="A361" s="4" t="s">
        <v>424</v>
      </c>
      <c r="B361" s="34">
        <f>B82*(1-'M(CDCM)'!$C115)</f>
        <v>0</v>
      </c>
      <c r="C361" s="34">
        <f>C82*(1-'M(CDCM)'!$C115)</f>
        <v>0</v>
      </c>
      <c r="D361" s="34">
        <f>D82*(1-'M(CDCM)'!$C115)</f>
        <v>0</v>
      </c>
      <c r="E361" s="34">
        <f>E82*(1-'M(CDCM)'!$C115)</f>
        <v>0</v>
      </c>
      <c r="F361" s="17"/>
    </row>
    <row r="362" spans="1:6">
      <c r="A362" s="4" t="s">
        <v>425</v>
      </c>
      <c r="B362" s="34">
        <f>B83*(1-'M(CDCM)'!$C116)</f>
        <v>0</v>
      </c>
      <c r="C362" s="34">
        <f>C83*(1-'M(CDCM)'!$C116)</f>
        <v>0</v>
      </c>
      <c r="D362" s="34">
        <f>D83*(1-'M(CDCM)'!$C116)</f>
        <v>0</v>
      </c>
      <c r="E362" s="34">
        <f>E83*(1-'M(CDCM)'!$C116)</f>
        <v>0</v>
      </c>
      <c r="F362" s="17"/>
    </row>
    <row r="363" spans="1:6">
      <c r="A363" s="4" t="s">
        <v>426</v>
      </c>
      <c r="B363" s="34">
        <f>B84*(1-'M(CDCM)'!$C117)</f>
        <v>0</v>
      </c>
      <c r="C363" s="34">
        <f>C84*(1-'M(CDCM)'!$C117)</f>
        <v>0</v>
      </c>
      <c r="D363" s="34">
        <f>D84*(1-'M(CDCM)'!$C117)</f>
        <v>0</v>
      </c>
      <c r="E363" s="34">
        <f>E84*(1-'M(CDCM)'!$C117)</f>
        <v>0</v>
      </c>
      <c r="F363" s="17"/>
    </row>
    <row r="364" spans="1:6">
      <c r="A364" s="4" t="s">
        <v>427</v>
      </c>
      <c r="B364" s="34">
        <f>B85*(1-'M(CDCM)'!$C118)</f>
        <v>0</v>
      </c>
      <c r="C364" s="34">
        <f>C85*(1-'M(CDCM)'!$C118)</f>
        <v>0</v>
      </c>
      <c r="D364" s="34">
        <f>D85*(1-'M(CDCM)'!$C118)</f>
        <v>0</v>
      </c>
      <c r="E364" s="34">
        <f>E85*(1-'M(CDCM)'!$C118)</f>
        <v>0</v>
      </c>
      <c r="F364" s="17"/>
    </row>
    <row r="365" spans="1:6">
      <c r="A365" s="4" t="s">
        <v>428</v>
      </c>
      <c r="B365" s="34">
        <f>B86*(1-'M(CDCM)'!$C119)</f>
        <v>0</v>
      </c>
      <c r="C365" s="34">
        <f>C86*(1-'M(CDCM)'!$C119)</f>
        <v>0</v>
      </c>
      <c r="D365" s="34">
        <f>D86*(1-'M(CDCM)'!$C119)</f>
        <v>0</v>
      </c>
      <c r="E365" s="34">
        <f>E86*(1-'M(CDCM)'!$C119)</f>
        <v>0</v>
      </c>
      <c r="F365" s="17"/>
    </row>
    <row r="366" spans="1:6">
      <c r="A366" s="4" t="s">
        <v>429</v>
      </c>
      <c r="B366" s="34">
        <f>B87*(1-'M(CDCM)'!$C120)</f>
        <v>0</v>
      </c>
      <c r="C366" s="34">
        <f>C87*(1-'M(CDCM)'!$C120)</f>
        <v>0</v>
      </c>
      <c r="D366" s="34">
        <f>D87*(1-'M(CDCM)'!$C120)</f>
        <v>0</v>
      </c>
      <c r="E366" s="34">
        <f>E87*(1-'M(CDCM)'!$C120)</f>
        <v>0</v>
      </c>
      <c r="F366" s="17"/>
    </row>
    <row r="367" spans="1:6">
      <c r="A367" s="4" t="s">
        <v>430</v>
      </c>
      <c r="B367" s="34">
        <f>B88*(1-'M(CDCM)'!$C121)</f>
        <v>0</v>
      </c>
      <c r="C367" s="34">
        <f>C88*(1-'M(CDCM)'!$C121)</f>
        <v>0</v>
      </c>
      <c r="D367" s="34">
        <f>D88*(1-'M(CDCM)'!$C121)</f>
        <v>0</v>
      </c>
      <c r="E367" s="34">
        <f>E88*(1-'M(CDCM)'!$C121)</f>
        <v>0</v>
      </c>
      <c r="F367" s="17"/>
    </row>
    <row r="369" spans="1:6" ht="21" customHeight="1">
      <c r="A369" s="1" t="s">
        <v>838</v>
      </c>
    </row>
    <row r="370" spans="1:6">
      <c r="A370" s="3" t="s">
        <v>546</v>
      </c>
    </row>
    <row r="371" spans="1:6">
      <c r="A371" s="31" t="s">
        <v>839</v>
      </c>
    </row>
    <row r="372" spans="1:6">
      <c r="A372" s="3" t="s">
        <v>647</v>
      </c>
    </row>
    <row r="374" spans="1:6">
      <c r="B374" s="15" t="s">
        <v>384</v>
      </c>
      <c r="C374" s="15" t="s">
        <v>159</v>
      </c>
      <c r="D374" s="15" t="s">
        <v>158</v>
      </c>
      <c r="E374" s="15" t="s">
        <v>394</v>
      </c>
    </row>
    <row r="375" spans="1:6">
      <c r="A375" s="4" t="s">
        <v>648</v>
      </c>
      <c r="B375" s="34">
        <f>SUM(B$335:B$367)</f>
        <v>0</v>
      </c>
      <c r="C375" s="34">
        <f>SUM(C$335:C$367)</f>
        <v>0</v>
      </c>
      <c r="D375" s="34">
        <f>SUM(D$335:D$367)</f>
        <v>0</v>
      </c>
      <c r="E375" s="34">
        <f>SUM(E$335:E$367)</f>
        <v>0</v>
      </c>
      <c r="F375" s="17"/>
    </row>
    <row r="377" spans="1:6" ht="21" customHeight="1">
      <c r="A377" s="1" t="s">
        <v>840</v>
      </c>
    </row>
    <row r="378" spans="1:6">
      <c r="A378" s="3" t="s">
        <v>546</v>
      </c>
    </row>
    <row r="379" spans="1:6">
      <c r="A379" s="31" t="s">
        <v>841</v>
      </c>
    </row>
    <row r="380" spans="1:6">
      <c r="A380" s="3" t="s">
        <v>585</v>
      </c>
    </row>
    <row r="382" spans="1:6">
      <c r="B382" s="15" t="s">
        <v>384</v>
      </c>
      <c r="C382" s="15" t="s">
        <v>159</v>
      </c>
      <c r="D382" s="15" t="s">
        <v>158</v>
      </c>
      <c r="E382" s="15" t="s">
        <v>394</v>
      </c>
    </row>
    <row r="383" spans="1:6">
      <c r="A383" s="4" t="s">
        <v>651</v>
      </c>
      <c r="B383" s="40">
        <f>B375/SUM($B$375:$E$375)</f>
        <v>0</v>
      </c>
      <c r="C383" s="40">
        <f>C375/SUM($B$375:$E$375)</f>
        <v>0</v>
      </c>
      <c r="D383" s="40">
        <f>D375/SUM($B$375:$E$375)</f>
        <v>0</v>
      </c>
      <c r="E383" s="40">
        <f>E375/SUM($B$375:$E$375)</f>
        <v>0</v>
      </c>
      <c r="F383" s="17"/>
    </row>
    <row r="385" spans="1:6" ht="21" customHeight="1">
      <c r="A385" s="1" t="s">
        <v>842</v>
      </c>
    </row>
    <row r="386" spans="1:6">
      <c r="A386" s="3" t="s">
        <v>546</v>
      </c>
    </row>
    <row r="387" spans="1:6">
      <c r="A387" s="31" t="s">
        <v>709</v>
      </c>
    </row>
    <row r="388" spans="1:6">
      <c r="A388" s="31" t="s">
        <v>843</v>
      </c>
    </row>
    <row r="389" spans="1:6">
      <c r="A389" s="31" t="s">
        <v>844</v>
      </c>
    </row>
    <row r="390" spans="1:6">
      <c r="A390" s="31" t="s">
        <v>712</v>
      </c>
    </row>
    <row r="391" spans="1:6">
      <c r="A391" s="31" t="s">
        <v>713</v>
      </c>
    </row>
    <row r="392" spans="1:6">
      <c r="A392" s="31" t="s">
        <v>845</v>
      </c>
    </row>
    <row r="393" spans="1:6">
      <c r="A393" s="3" t="s">
        <v>715</v>
      </c>
    </row>
    <row r="395" spans="1:6">
      <c r="B395" s="15" t="s">
        <v>384</v>
      </c>
      <c r="C395" s="15" t="s">
        <v>159</v>
      </c>
      <c r="D395" s="15" t="s">
        <v>158</v>
      </c>
      <c r="E395" s="15" t="s">
        <v>394</v>
      </c>
    </row>
    <row r="396" spans="1:6">
      <c r="A396" s="4" t="s">
        <v>716</v>
      </c>
      <c r="B396" s="42">
        <f>(((1-'M(CDCM)'!$B698)*'M(CDCM)'!B643+'M(CDCM)'!$B698*B383)*'M(CDCM)'!$B717+'Input'!$B428*B383)/'M(CDCM)'!B737*100</f>
        <v>0</v>
      </c>
      <c r="C396" s="42">
        <f>(((1-'M(CDCM)'!$B698)*'M(CDCM)'!C643+'M(CDCM)'!$B698*C383)*'M(CDCM)'!$B717+'Input'!$B428*C383)/'M(CDCM)'!C737*100</f>
        <v>0</v>
      </c>
      <c r="D396" s="42">
        <f>(((1-'M(CDCM)'!$B698)*'M(CDCM)'!D643+'M(CDCM)'!$B698*D383)*'M(CDCM)'!$B717+'Input'!$B428*D383)/'M(CDCM)'!D737*100</f>
        <v>0</v>
      </c>
      <c r="E396" s="42">
        <f>(((1-'M(CDCM)'!$B698)*'M(CDCM)'!E643+'M(CDCM)'!$B698*E383)*'M(CDCM)'!$B717+'Input'!$B428*E383)/'M(CDCM)'!E737*100</f>
        <v>0</v>
      </c>
      <c r="F396" s="17"/>
    </row>
    <row r="398" spans="1:6" ht="21" customHeight="1">
      <c r="A398" s="1" t="s">
        <v>846</v>
      </c>
    </row>
    <row r="399" spans="1:6">
      <c r="A399" s="3" t="s">
        <v>546</v>
      </c>
    </row>
    <row r="400" spans="1:6">
      <c r="A400" s="31" t="s">
        <v>718</v>
      </c>
    </row>
    <row r="401" spans="1:6">
      <c r="A401" s="31" t="s">
        <v>719</v>
      </c>
    </row>
    <row r="402" spans="1:6">
      <c r="A402" s="31" t="s">
        <v>706</v>
      </c>
    </row>
    <row r="403" spans="1:6">
      <c r="A403" s="3" t="s">
        <v>721</v>
      </c>
    </row>
    <row r="405" spans="1:6">
      <c r="B405" s="15" t="s">
        <v>394</v>
      </c>
    </row>
    <row r="406" spans="1:6">
      <c r="A406" s="4" t="s">
        <v>722</v>
      </c>
      <c r="B406" s="42">
        <f>100*('Input'!$C408+'M(CDCM)'!$B707)/'M(CDCM)'!$E737</f>
        <v>0</v>
      </c>
      <c r="C406" s="17"/>
    </row>
    <row r="408" spans="1:6" ht="21" customHeight="1">
      <c r="A408" s="1" t="s">
        <v>847</v>
      </c>
    </row>
    <row r="409" spans="1:6">
      <c r="A409" s="3" t="s">
        <v>546</v>
      </c>
    </row>
    <row r="410" spans="1:6">
      <c r="A410" s="31" t="s">
        <v>848</v>
      </c>
    </row>
    <row r="411" spans="1:6">
      <c r="A411" s="31" t="s">
        <v>849</v>
      </c>
    </row>
    <row r="412" spans="1:6">
      <c r="A412" s="3" t="s">
        <v>726</v>
      </c>
    </row>
    <row r="414" spans="1:6">
      <c r="B414" s="15" t="s">
        <v>384</v>
      </c>
      <c r="C414" s="15" t="s">
        <v>159</v>
      </c>
      <c r="D414" s="15" t="s">
        <v>158</v>
      </c>
      <c r="E414" s="15" t="s">
        <v>394</v>
      </c>
    </row>
    <row r="415" spans="1:6">
      <c r="A415" s="4" t="s">
        <v>727</v>
      </c>
      <c r="B415" s="40">
        <f>B396/(SUM($B$396:$E$396)+$B406)</f>
        <v>0</v>
      </c>
      <c r="C415" s="40">
        <f>C396/(SUM($B$396:$E$396)+$B406)</f>
        <v>0</v>
      </c>
      <c r="D415" s="40">
        <f>D396/(SUM($B$396:$E$396)+$B406)</f>
        <v>0</v>
      </c>
      <c r="E415" s="40">
        <f>E396/(SUM($B$396:$E$396)+$B406)</f>
        <v>0</v>
      </c>
      <c r="F415" s="17"/>
    </row>
    <row r="417" spans="1:6" ht="21" customHeight="1">
      <c r="A417" s="1" t="s">
        <v>850</v>
      </c>
    </row>
    <row r="418" spans="1:6">
      <c r="A418" s="3" t="s">
        <v>546</v>
      </c>
    </row>
    <row r="419" spans="1:6">
      <c r="A419" s="31" t="s">
        <v>851</v>
      </c>
    </row>
    <row r="420" spans="1:6">
      <c r="A420" s="3" t="s">
        <v>621</v>
      </c>
    </row>
    <row r="422" spans="1:6">
      <c r="B422" s="15" t="s">
        <v>394</v>
      </c>
    </row>
    <row r="423" spans="1:6">
      <c r="A423" s="4" t="s">
        <v>852</v>
      </c>
      <c r="B423" s="41">
        <f>$E415</f>
        <v>0</v>
      </c>
      <c r="C423" s="17"/>
    </row>
    <row r="425" spans="1:6" ht="21" customHeight="1">
      <c r="A425" s="1" t="s">
        <v>853</v>
      </c>
    </row>
    <row r="426" spans="1:6">
      <c r="A426" s="3" t="s">
        <v>546</v>
      </c>
    </row>
    <row r="427" spans="1:6">
      <c r="A427" s="31" t="s">
        <v>854</v>
      </c>
    </row>
    <row r="428" spans="1:6">
      <c r="A428" s="31" t="s">
        <v>855</v>
      </c>
    </row>
    <row r="429" spans="1:6">
      <c r="A429" s="3" t="s">
        <v>633</v>
      </c>
    </row>
    <row r="431" spans="1:6">
      <c r="B431" s="15" t="s">
        <v>157</v>
      </c>
      <c r="C431" s="15" t="s">
        <v>156</v>
      </c>
      <c r="D431" s="15" t="s">
        <v>155</v>
      </c>
      <c r="E431" s="15" t="s">
        <v>154</v>
      </c>
    </row>
    <row r="432" spans="1:6">
      <c r="A432" s="4" t="s">
        <v>856</v>
      </c>
      <c r="B432" s="40">
        <f>B326*$B423</f>
        <v>0</v>
      </c>
      <c r="C432" s="40">
        <f>C326*$B423</f>
        <v>0</v>
      </c>
      <c r="D432" s="40">
        <f>D326*$B423</f>
        <v>0</v>
      </c>
      <c r="E432" s="40">
        <f>E326*$B423</f>
        <v>0</v>
      </c>
      <c r="F432" s="17"/>
    </row>
    <row r="434" spans="1:9" ht="21" customHeight="1">
      <c r="A434" s="1" t="s">
        <v>857</v>
      </c>
    </row>
    <row r="435" spans="1:9">
      <c r="A435" s="3" t="s">
        <v>546</v>
      </c>
    </row>
    <row r="436" spans="1:9">
      <c r="A436" s="31" t="s">
        <v>858</v>
      </c>
    </row>
    <row r="437" spans="1:9">
      <c r="A437" s="31" t="s">
        <v>859</v>
      </c>
    </row>
    <row r="438" spans="1:9">
      <c r="A438" s="3" t="s">
        <v>549</v>
      </c>
    </row>
    <row r="440" spans="1:9">
      <c r="B440" s="15" t="s">
        <v>384</v>
      </c>
      <c r="C440" s="15" t="s">
        <v>159</v>
      </c>
      <c r="D440" s="15" t="s">
        <v>158</v>
      </c>
      <c r="E440" s="15" t="s">
        <v>157</v>
      </c>
      <c r="F440" s="15" t="s">
        <v>156</v>
      </c>
      <c r="G440" s="15" t="s">
        <v>155</v>
      </c>
      <c r="H440" s="15" t="s">
        <v>154</v>
      </c>
    </row>
    <row r="441" spans="1:9">
      <c r="A441" s="4" t="s">
        <v>860</v>
      </c>
      <c r="B441" s="41">
        <f>$B415</f>
        <v>0</v>
      </c>
      <c r="C441" s="41">
        <f>$C415</f>
        <v>0</v>
      </c>
      <c r="D441" s="41">
        <f>$D415</f>
        <v>0</v>
      </c>
      <c r="E441" s="41">
        <f>$B432</f>
        <v>0</v>
      </c>
      <c r="F441" s="41">
        <f>$C432</f>
        <v>0</v>
      </c>
      <c r="G441" s="41">
        <f>$D432</f>
        <v>0</v>
      </c>
      <c r="H441" s="41">
        <f>$E432</f>
        <v>0</v>
      </c>
      <c r="I441" s="17"/>
    </row>
    <row r="443" spans="1:9" ht="21" customHeight="1">
      <c r="A443" s="1" t="s">
        <v>861</v>
      </c>
    </row>
    <row r="444" spans="1:9">
      <c r="A444" s="3" t="s">
        <v>546</v>
      </c>
    </row>
    <row r="445" spans="1:9">
      <c r="A445" s="31" t="s">
        <v>862</v>
      </c>
    </row>
    <row r="446" spans="1:9">
      <c r="A446" s="31" t="s">
        <v>863</v>
      </c>
    </row>
    <row r="447" spans="1:9">
      <c r="A447" s="3" t="s">
        <v>581</v>
      </c>
    </row>
    <row r="449" spans="1:3">
      <c r="B449" s="15" t="s">
        <v>864</v>
      </c>
    </row>
    <row r="450" spans="1:3">
      <c r="A450" s="4" t="s">
        <v>817</v>
      </c>
      <c r="B450" s="40">
        <f>SUMPRODUCT($B196:$H196,$B$441:$H$441)</f>
        <v>0</v>
      </c>
      <c r="C450" s="17"/>
    </row>
    <row r="451" spans="1:3">
      <c r="A451" s="4" t="s">
        <v>818</v>
      </c>
      <c r="B451" s="40">
        <f>SUMPRODUCT($B197:$H197,$B$441:$H$441)</f>
        <v>0</v>
      </c>
      <c r="C451" s="17"/>
    </row>
    <row r="452" spans="1:3">
      <c r="A452" s="4" t="s">
        <v>819</v>
      </c>
      <c r="B452" s="40">
        <f>SUMPRODUCT($B198:$H198,$B$441:$H$441)</f>
        <v>0</v>
      </c>
      <c r="C452" s="17"/>
    </row>
    <row r="453" spans="1:3">
      <c r="A453" s="4" t="s">
        <v>820</v>
      </c>
      <c r="B453" s="40">
        <f>SUMPRODUCT($B199:$H199,$B$441:$H$441)</f>
        <v>0</v>
      </c>
      <c r="C453" s="17"/>
    </row>
    <row r="454" spans="1:3">
      <c r="A454" s="4" t="s">
        <v>809</v>
      </c>
      <c r="B454" s="40">
        <f>SUMPRODUCT($B200:$H200,$B$441:$H$441)</f>
        <v>0</v>
      </c>
      <c r="C454" s="17"/>
    </row>
    <row r="455" spans="1:3">
      <c r="A455" s="4" t="s">
        <v>810</v>
      </c>
      <c r="B455" s="40">
        <f>SUMPRODUCT($B201:$H201,$B$441:$H$441)</f>
        <v>0</v>
      </c>
      <c r="C455" s="17"/>
    </row>
    <row r="456" spans="1:3">
      <c r="A456" s="4" t="s">
        <v>811</v>
      </c>
      <c r="B456" s="40">
        <f>SUMPRODUCT($B202:$H202,$B$441:$H$441)</f>
        <v>0</v>
      </c>
      <c r="C456" s="17"/>
    </row>
    <row r="457" spans="1:3">
      <c r="A457" s="4" t="s">
        <v>812</v>
      </c>
      <c r="B457" s="40">
        <f>SUMPRODUCT($B203:$H203,$B$441:$H$441)</f>
        <v>0</v>
      </c>
      <c r="C457" s="17"/>
    </row>
    <row r="458" spans="1:3">
      <c r="A458" s="4" t="s">
        <v>821</v>
      </c>
      <c r="B458" s="40">
        <f>SUMPRODUCT($B204:$H204,$B$441:$H$441)</f>
        <v>0</v>
      </c>
      <c r="C458" s="17"/>
    </row>
    <row r="459" spans="1:3">
      <c r="A459" s="4" t="s">
        <v>822</v>
      </c>
      <c r="B459" s="40">
        <f>SUMPRODUCT($B205:$H205,$B$441:$H$441)</f>
        <v>0</v>
      </c>
      <c r="C459" s="17"/>
    </row>
    <row r="460" spans="1:3">
      <c r="A460" s="4" t="s">
        <v>823</v>
      </c>
      <c r="B460" s="40">
        <f>SUMPRODUCT($B206:$H206,$B$441:$H$441)</f>
        <v>0</v>
      </c>
      <c r="C460" s="17"/>
    </row>
    <row r="461" spans="1:3">
      <c r="A461" s="4" t="s">
        <v>824</v>
      </c>
      <c r="B461" s="40">
        <f>SUMPRODUCT($B207:$H207,$B$441:$H$441)</f>
        <v>0</v>
      </c>
      <c r="C461" s="17"/>
    </row>
    <row r="462" spans="1:3">
      <c r="A462" s="4" t="s">
        <v>804</v>
      </c>
      <c r="B462" s="40">
        <f>SUMPRODUCT($B208:$H208,$B$441:$H$441)</f>
        <v>0</v>
      </c>
      <c r="C462" s="17"/>
    </row>
    <row r="463" spans="1:3">
      <c r="A463" s="4" t="s">
        <v>805</v>
      </c>
      <c r="B463" s="40">
        <f>SUMPRODUCT($B209:$H209,$B$441:$H$441)</f>
        <v>0</v>
      </c>
      <c r="C463" s="17"/>
    </row>
    <row r="464" spans="1:3">
      <c r="A464" s="4" t="s">
        <v>806</v>
      </c>
      <c r="B464" s="40">
        <f>SUMPRODUCT($B210:$H210,$B$441:$H$441)</f>
        <v>0</v>
      </c>
      <c r="C464" s="17"/>
    </row>
    <row r="465" spans="1:9">
      <c r="A465" s="4" t="s">
        <v>807</v>
      </c>
      <c r="B465" s="40">
        <f>SUMPRODUCT($B211:$H211,$B$441:$H$441)</f>
        <v>0</v>
      </c>
      <c r="C465" s="17"/>
    </row>
    <row r="466" spans="1:9">
      <c r="A466" s="4" t="s">
        <v>825</v>
      </c>
      <c r="B466" s="40">
        <f>SUMPRODUCT($B212:$H212,$B$441:$H$441)</f>
        <v>0</v>
      </c>
      <c r="C466" s="17"/>
    </row>
    <row r="467" spans="1:9">
      <c r="A467" s="4" t="s">
        <v>826</v>
      </c>
      <c r="B467" s="40">
        <f>SUMPRODUCT($B213:$H213,$B$441:$H$441)</f>
        <v>0</v>
      </c>
      <c r="C467" s="17"/>
    </row>
    <row r="468" spans="1:9">
      <c r="A468" s="4" t="s">
        <v>827</v>
      </c>
      <c r="B468" s="40">
        <f>SUMPRODUCT($B214:$H214,$B$441:$H$441)</f>
        <v>0</v>
      </c>
      <c r="C468" s="17"/>
    </row>
    <row r="469" spans="1:9">
      <c r="A469" s="4" t="s">
        <v>828</v>
      </c>
      <c r="B469" s="40">
        <f>SUMPRODUCT($B215:$H215,$B$441:$H$441)</f>
        <v>0</v>
      </c>
      <c r="C469" s="17"/>
    </row>
    <row r="471" spans="1:9" ht="21" customHeight="1">
      <c r="A471" s="1" t="s">
        <v>865</v>
      </c>
    </row>
    <row r="473" spans="1:9">
      <c r="B473" s="15" t="s">
        <v>384</v>
      </c>
      <c r="C473" s="15" t="s">
        <v>159</v>
      </c>
      <c r="D473" s="15" t="s">
        <v>158</v>
      </c>
      <c r="E473" s="15" t="s">
        <v>157</v>
      </c>
      <c r="F473" s="15" t="s">
        <v>156</v>
      </c>
      <c r="G473" s="15" t="s">
        <v>155</v>
      </c>
      <c r="H473" s="15" t="s">
        <v>154</v>
      </c>
    </row>
    <row r="474" spans="1:9">
      <c r="A474" s="4" t="s">
        <v>817</v>
      </c>
      <c r="B474" s="10"/>
      <c r="C474" s="10"/>
      <c r="D474" s="10"/>
      <c r="E474" s="10"/>
      <c r="F474" s="10"/>
      <c r="G474" s="10"/>
      <c r="H474" s="10"/>
      <c r="I474" s="17"/>
    </row>
    <row r="475" spans="1:9">
      <c r="A475" s="4" t="s">
        <v>818</v>
      </c>
      <c r="B475" s="36">
        <v>1</v>
      </c>
      <c r="C475" s="10"/>
      <c r="D475" s="10"/>
      <c r="E475" s="10"/>
      <c r="F475" s="10"/>
      <c r="G475" s="10"/>
      <c r="H475" s="10"/>
      <c r="I475" s="17"/>
    </row>
    <row r="476" spans="1:9">
      <c r="A476" s="4" t="s">
        <v>819</v>
      </c>
      <c r="B476" s="36">
        <v>1</v>
      </c>
      <c r="C476" s="36">
        <v>1</v>
      </c>
      <c r="D476" s="10"/>
      <c r="E476" s="10"/>
      <c r="F476" s="10"/>
      <c r="G476" s="10"/>
      <c r="H476" s="10"/>
      <c r="I476" s="17"/>
    </row>
    <row r="477" spans="1:9">
      <c r="A477" s="4" t="s">
        <v>820</v>
      </c>
      <c r="B477" s="36">
        <v>1</v>
      </c>
      <c r="C477" s="36">
        <v>1</v>
      </c>
      <c r="D477" s="36">
        <v>1</v>
      </c>
      <c r="E477" s="10"/>
      <c r="F477" s="10"/>
      <c r="G477" s="10"/>
      <c r="H477" s="10"/>
      <c r="I477" s="17"/>
    </row>
    <row r="478" spans="1:9">
      <c r="A478" s="4" t="s">
        <v>809</v>
      </c>
      <c r="B478" s="10"/>
      <c r="C478" s="10"/>
      <c r="D478" s="10"/>
      <c r="E478" s="10"/>
      <c r="F478" s="10"/>
      <c r="G478" s="10"/>
      <c r="H478" s="10"/>
      <c r="I478" s="17"/>
    </row>
    <row r="479" spans="1:9">
      <c r="A479" s="4" t="s">
        <v>810</v>
      </c>
      <c r="B479" s="36">
        <v>1</v>
      </c>
      <c r="C479" s="10"/>
      <c r="D479" s="10"/>
      <c r="E479" s="10"/>
      <c r="F479" s="10"/>
      <c r="G479" s="10"/>
      <c r="H479" s="10"/>
      <c r="I479" s="17"/>
    </row>
    <row r="480" spans="1:9">
      <c r="A480" s="4" t="s">
        <v>811</v>
      </c>
      <c r="B480" s="36">
        <v>1</v>
      </c>
      <c r="C480" s="36">
        <v>1</v>
      </c>
      <c r="D480" s="10"/>
      <c r="E480" s="10"/>
      <c r="F480" s="10"/>
      <c r="G480" s="10"/>
      <c r="H480" s="10"/>
      <c r="I480" s="17"/>
    </row>
    <row r="481" spans="1:9">
      <c r="A481" s="4" t="s">
        <v>812</v>
      </c>
      <c r="B481" s="36">
        <v>1</v>
      </c>
      <c r="C481" s="36">
        <v>1</v>
      </c>
      <c r="D481" s="36">
        <v>1</v>
      </c>
      <c r="E481" s="10"/>
      <c r="F481" s="10"/>
      <c r="G481" s="10"/>
      <c r="H481" s="10"/>
      <c r="I481" s="17"/>
    </row>
    <row r="482" spans="1:9">
      <c r="A482" s="4" t="s">
        <v>821</v>
      </c>
      <c r="B482" s="10"/>
      <c r="C482" s="10"/>
      <c r="D482" s="10"/>
      <c r="E482" s="10"/>
      <c r="F482" s="10"/>
      <c r="G482" s="10"/>
      <c r="H482" s="10"/>
      <c r="I482" s="17"/>
    </row>
    <row r="483" spans="1:9">
      <c r="A483" s="4" t="s">
        <v>822</v>
      </c>
      <c r="B483" s="36">
        <v>1</v>
      </c>
      <c r="C483" s="10"/>
      <c r="D483" s="10"/>
      <c r="E483" s="10"/>
      <c r="F483" s="10"/>
      <c r="G483" s="10"/>
      <c r="H483" s="10"/>
      <c r="I483" s="17"/>
    </row>
    <row r="484" spans="1:9">
      <c r="A484" s="4" t="s">
        <v>823</v>
      </c>
      <c r="B484" s="36">
        <v>1</v>
      </c>
      <c r="C484" s="36">
        <v>1</v>
      </c>
      <c r="D484" s="10"/>
      <c r="E484" s="10"/>
      <c r="F484" s="10"/>
      <c r="G484" s="10"/>
      <c r="H484" s="10"/>
      <c r="I484" s="17"/>
    </row>
    <row r="485" spans="1:9">
      <c r="A485" s="4" t="s">
        <v>824</v>
      </c>
      <c r="B485" s="36">
        <v>1</v>
      </c>
      <c r="C485" s="36">
        <v>1</v>
      </c>
      <c r="D485" s="36">
        <v>1</v>
      </c>
      <c r="E485" s="10"/>
      <c r="F485" s="10"/>
      <c r="G485" s="10"/>
      <c r="H485" s="10"/>
      <c r="I485" s="17"/>
    </row>
    <row r="486" spans="1:9">
      <c r="A486" s="4" t="s">
        <v>804</v>
      </c>
      <c r="B486" s="10"/>
      <c r="C486" s="10"/>
      <c r="D486" s="10"/>
      <c r="E486" s="10"/>
      <c r="F486" s="10"/>
      <c r="G486" s="10"/>
      <c r="H486" s="10"/>
      <c r="I486" s="17"/>
    </row>
    <row r="487" spans="1:9">
      <c r="A487" s="4" t="s">
        <v>805</v>
      </c>
      <c r="B487" s="36">
        <v>1</v>
      </c>
      <c r="C487" s="10"/>
      <c r="D487" s="10"/>
      <c r="E487" s="10"/>
      <c r="F487" s="10"/>
      <c r="G487" s="10"/>
      <c r="H487" s="10"/>
      <c r="I487" s="17"/>
    </row>
    <row r="488" spans="1:9">
      <c r="A488" s="4" t="s">
        <v>806</v>
      </c>
      <c r="B488" s="36">
        <v>1</v>
      </c>
      <c r="C488" s="36">
        <v>1</v>
      </c>
      <c r="D488" s="10"/>
      <c r="E488" s="10"/>
      <c r="F488" s="10"/>
      <c r="G488" s="10"/>
      <c r="H488" s="10"/>
      <c r="I488" s="17"/>
    </row>
    <row r="489" spans="1:9">
      <c r="A489" s="4" t="s">
        <v>807</v>
      </c>
      <c r="B489" s="36">
        <v>1</v>
      </c>
      <c r="C489" s="36">
        <v>1</v>
      </c>
      <c r="D489" s="36">
        <v>1</v>
      </c>
      <c r="E489" s="10"/>
      <c r="F489" s="10"/>
      <c r="G489" s="10"/>
      <c r="H489" s="10"/>
      <c r="I489" s="17"/>
    </row>
    <row r="490" spans="1:9">
      <c r="A490" s="4" t="s">
        <v>825</v>
      </c>
      <c r="B490" s="10"/>
      <c r="C490" s="10"/>
      <c r="D490" s="10"/>
      <c r="E490" s="10"/>
      <c r="F490" s="10"/>
      <c r="G490" s="10"/>
      <c r="H490" s="10"/>
      <c r="I490" s="17"/>
    </row>
    <row r="491" spans="1:9">
      <c r="A491" s="4" t="s">
        <v>826</v>
      </c>
      <c r="B491" s="36">
        <v>1</v>
      </c>
      <c r="C491" s="10"/>
      <c r="D491" s="10"/>
      <c r="E491" s="10"/>
      <c r="F491" s="10"/>
      <c r="G491" s="10"/>
      <c r="H491" s="10"/>
      <c r="I491" s="17"/>
    </row>
    <row r="492" spans="1:9">
      <c r="A492" s="4" t="s">
        <v>827</v>
      </c>
      <c r="B492" s="36">
        <v>1</v>
      </c>
      <c r="C492" s="36">
        <v>1</v>
      </c>
      <c r="D492" s="10"/>
      <c r="E492" s="10"/>
      <c r="F492" s="10"/>
      <c r="G492" s="10"/>
      <c r="H492" s="10"/>
      <c r="I492" s="17"/>
    </row>
    <row r="493" spans="1:9">
      <c r="A493" s="4" t="s">
        <v>828</v>
      </c>
      <c r="B493" s="36">
        <v>1</v>
      </c>
      <c r="C493" s="36">
        <v>1</v>
      </c>
      <c r="D493" s="36">
        <v>1</v>
      </c>
      <c r="E493" s="10"/>
      <c r="F493" s="10"/>
      <c r="G493" s="10"/>
      <c r="H493" s="10"/>
      <c r="I493" s="17"/>
    </row>
    <row r="495" spans="1:9" ht="21" customHeight="1">
      <c r="A495" s="1" t="s">
        <v>866</v>
      </c>
    </row>
    <row r="496" spans="1:9">
      <c r="A496" s="3" t="s">
        <v>546</v>
      </c>
    </row>
    <row r="497" spans="1:3">
      <c r="A497" s="31" t="s">
        <v>867</v>
      </c>
    </row>
    <row r="498" spans="1:3">
      <c r="A498" s="31" t="s">
        <v>863</v>
      </c>
    </row>
    <row r="499" spans="1:3">
      <c r="A499" s="3" t="s">
        <v>581</v>
      </c>
    </row>
    <row r="501" spans="1:3">
      <c r="B501" s="15" t="s">
        <v>868</v>
      </c>
    </row>
    <row r="502" spans="1:3">
      <c r="A502" s="4" t="s">
        <v>817</v>
      </c>
      <c r="B502" s="40">
        <f>SUMPRODUCT($B474:$H474,$B$441:$H$441)</f>
        <v>0</v>
      </c>
      <c r="C502" s="17"/>
    </row>
    <row r="503" spans="1:3">
      <c r="A503" s="4" t="s">
        <v>818</v>
      </c>
      <c r="B503" s="40">
        <f>SUMPRODUCT($B475:$H475,$B$441:$H$441)</f>
        <v>0</v>
      </c>
      <c r="C503" s="17"/>
    </row>
    <row r="504" spans="1:3">
      <c r="A504" s="4" t="s">
        <v>819</v>
      </c>
      <c r="B504" s="40">
        <f>SUMPRODUCT($B476:$H476,$B$441:$H$441)</f>
        <v>0</v>
      </c>
      <c r="C504" s="17"/>
    </row>
    <row r="505" spans="1:3">
      <c r="A505" s="4" t="s">
        <v>820</v>
      </c>
      <c r="B505" s="40">
        <f>SUMPRODUCT($B477:$H477,$B$441:$H$441)</f>
        <v>0</v>
      </c>
      <c r="C505" s="17"/>
    </row>
    <row r="506" spans="1:3">
      <c r="A506" s="4" t="s">
        <v>809</v>
      </c>
      <c r="B506" s="40">
        <f>SUMPRODUCT($B478:$H478,$B$441:$H$441)</f>
        <v>0</v>
      </c>
      <c r="C506" s="17"/>
    </row>
    <row r="507" spans="1:3">
      <c r="A507" s="4" t="s">
        <v>810</v>
      </c>
      <c r="B507" s="40">
        <f>SUMPRODUCT($B479:$H479,$B$441:$H$441)</f>
        <v>0</v>
      </c>
      <c r="C507" s="17"/>
    </row>
    <row r="508" spans="1:3">
      <c r="A508" s="4" t="s">
        <v>811</v>
      </c>
      <c r="B508" s="40">
        <f>SUMPRODUCT($B480:$H480,$B$441:$H$441)</f>
        <v>0</v>
      </c>
      <c r="C508" s="17"/>
    </row>
    <row r="509" spans="1:3">
      <c r="A509" s="4" t="s">
        <v>812</v>
      </c>
      <c r="B509" s="40">
        <f>SUMPRODUCT($B481:$H481,$B$441:$H$441)</f>
        <v>0</v>
      </c>
      <c r="C509" s="17"/>
    </row>
    <row r="510" spans="1:3">
      <c r="A510" s="4" t="s">
        <v>821</v>
      </c>
      <c r="B510" s="40">
        <f>SUMPRODUCT($B482:$H482,$B$441:$H$441)</f>
        <v>0</v>
      </c>
      <c r="C510" s="17"/>
    </row>
    <row r="511" spans="1:3">
      <c r="A511" s="4" t="s">
        <v>822</v>
      </c>
      <c r="B511" s="40">
        <f>SUMPRODUCT($B483:$H483,$B$441:$H$441)</f>
        <v>0</v>
      </c>
      <c r="C511" s="17"/>
    </row>
    <row r="512" spans="1:3">
      <c r="A512" s="4" t="s">
        <v>823</v>
      </c>
      <c r="B512" s="40">
        <f>SUMPRODUCT($B484:$H484,$B$441:$H$441)</f>
        <v>0</v>
      </c>
      <c r="C512" s="17"/>
    </row>
    <row r="513" spans="1:3">
      <c r="A513" s="4" t="s">
        <v>824</v>
      </c>
      <c r="B513" s="40">
        <f>SUMPRODUCT($B485:$H485,$B$441:$H$441)</f>
        <v>0</v>
      </c>
      <c r="C513" s="17"/>
    </row>
    <row r="514" spans="1:3">
      <c r="A514" s="4" t="s">
        <v>804</v>
      </c>
      <c r="B514" s="40">
        <f>SUMPRODUCT($B486:$H486,$B$441:$H$441)</f>
        <v>0</v>
      </c>
      <c r="C514" s="17"/>
    </row>
    <row r="515" spans="1:3">
      <c r="A515" s="4" t="s">
        <v>805</v>
      </c>
      <c r="B515" s="40">
        <f>SUMPRODUCT($B487:$H487,$B$441:$H$441)</f>
        <v>0</v>
      </c>
      <c r="C515" s="17"/>
    </row>
    <row r="516" spans="1:3">
      <c r="A516" s="4" t="s">
        <v>806</v>
      </c>
      <c r="B516" s="40">
        <f>SUMPRODUCT($B488:$H488,$B$441:$H$441)</f>
        <v>0</v>
      </c>
      <c r="C516" s="17"/>
    </row>
    <row r="517" spans="1:3">
      <c r="A517" s="4" t="s">
        <v>807</v>
      </c>
      <c r="B517" s="40">
        <f>SUMPRODUCT($B489:$H489,$B$441:$H$441)</f>
        <v>0</v>
      </c>
      <c r="C517" s="17"/>
    </row>
    <row r="518" spans="1:3">
      <c r="A518" s="4" t="s">
        <v>825</v>
      </c>
      <c r="B518" s="40">
        <f>SUMPRODUCT($B490:$H490,$B$441:$H$441)</f>
        <v>0</v>
      </c>
      <c r="C518" s="17"/>
    </row>
    <row r="519" spans="1:3">
      <c r="A519" s="4" t="s">
        <v>826</v>
      </c>
      <c r="B519" s="40">
        <f>SUMPRODUCT($B491:$H491,$B$441:$H$441)</f>
        <v>0</v>
      </c>
      <c r="C519" s="17"/>
    </row>
    <row r="520" spans="1:3">
      <c r="A520" s="4" t="s">
        <v>827</v>
      </c>
      <c r="B520" s="40">
        <f>SUMPRODUCT($B492:$H492,$B$441:$H$441)</f>
        <v>0</v>
      </c>
      <c r="C520" s="17"/>
    </row>
    <row r="521" spans="1:3">
      <c r="A521" s="4" t="s">
        <v>828</v>
      </c>
      <c r="B521" s="40">
        <f>SUMPRODUCT($B493:$H493,$B$441:$H$441)</f>
        <v>0</v>
      </c>
      <c r="C521" s="17"/>
    </row>
    <row r="523" spans="1:3" ht="21" customHeight="1">
      <c r="A523" s="1" t="s">
        <v>869</v>
      </c>
    </row>
    <row r="524" spans="1:3">
      <c r="A524" s="3" t="s">
        <v>546</v>
      </c>
    </row>
    <row r="525" spans="1:3">
      <c r="A525" s="31" t="s">
        <v>870</v>
      </c>
    </row>
    <row r="526" spans="1:3">
      <c r="A526" s="31" t="s">
        <v>871</v>
      </c>
    </row>
    <row r="527" spans="1:3">
      <c r="A527" s="3" t="s">
        <v>872</v>
      </c>
    </row>
    <row r="529" spans="1:3">
      <c r="B529" s="15" t="s">
        <v>873</v>
      </c>
    </row>
    <row r="530" spans="1:3">
      <c r="A530" s="4" t="s">
        <v>817</v>
      </c>
      <c r="B530" s="40">
        <f>1-MAX(0,(1-B450)/(1-B502))</f>
        <v>0</v>
      </c>
      <c r="C530" s="17"/>
    </row>
    <row r="531" spans="1:3">
      <c r="A531" s="4" t="s">
        <v>818</v>
      </c>
      <c r="B531" s="40">
        <f>1-MAX(0,(1-B451)/(1-B503))</f>
        <v>0</v>
      </c>
      <c r="C531" s="17"/>
    </row>
    <row r="532" spans="1:3">
      <c r="A532" s="4" t="s">
        <v>819</v>
      </c>
      <c r="B532" s="40">
        <f>1-MAX(0,(1-B452)/(1-B504))</f>
        <v>0</v>
      </c>
      <c r="C532" s="17"/>
    </row>
    <row r="533" spans="1:3">
      <c r="A533" s="4" t="s">
        <v>820</v>
      </c>
      <c r="B533" s="40">
        <f>1-MAX(0,(1-B453)/(1-B505))</f>
        <v>0</v>
      </c>
      <c r="C533" s="17"/>
    </row>
    <row r="534" spans="1:3">
      <c r="A534" s="4" t="s">
        <v>809</v>
      </c>
      <c r="B534" s="40">
        <f>1-MAX(0,(1-B454)/(1-B506))</f>
        <v>0</v>
      </c>
      <c r="C534" s="17"/>
    </row>
    <row r="535" spans="1:3">
      <c r="A535" s="4" t="s">
        <v>810</v>
      </c>
      <c r="B535" s="40">
        <f>1-MAX(0,(1-B455)/(1-B507))</f>
        <v>0</v>
      </c>
      <c r="C535" s="17"/>
    </row>
    <row r="536" spans="1:3">
      <c r="A536" s="4" t="s">
        <v>811</v>
      </c>
      <c r="B536" s="40">
        <f>1-MAX(0,(1-B456)/(1-B508))</f>
        <v>0</v>
      </c>
      <c r="C536" s="17"/>
    </row>
    <row r="537" spans="1:3">
      <c r="A537" s="4" t="s">
        <v>812</v>
      </c>
      <c r="B537" s="40">
        <f>1-MAX(0,(1-B457)/(1-B509))</f>
        <v>0</v>
      </c>
      <c r="C537" s="17"/>
    </row>
    <row r="538" spans="1:3">
      <c r="A538" s="4" t="s">
        <v>821</v>
      </c>
      <c r="B538" s="40">
        <f>1-MAX(0,(1-B458)/(1-B510))</f>
        <v>0</v>
      </c>
      <c r="C538" s="17"/>
    </row>
    <row r="539" spans="1:3">
      <c r="A539" s="4" t="s">
        <v>822</v>
      </c>
      <c r="B539" s="40">
        <f>1-MAX(0,(1-B459)/(1-B511))</f>
        <v>0</v>
      </c>
      <c r="C539" s="17"/>
    </row>
    <row r="540" spans="1:3">
      <c r="A540" s="4" t="s">
        <v>823</v>
      </c>
      <c r="B540" s="40">
        <f>1-MAX(0,(1-B460)/(1-B512))</f>
        <v>0</v>
      </c>
      <c r="C540" s="17"/>
    </row>
    <row r="541" spans="1:3">
      <c r="A541" s="4" t="s">
        <v>824</v>
      </c>
      <c r="B541" s="40">
        <f>1-MAX(0,(1-B461)/(1-B513))</f>
        <v>0</v>
      </c>
      <c r="C541" s="17"/>
    </row>
    <row r="542" spans="1:3">
      <c r="A542" s="4" t="s">
        <v>804</v>
      </c>
      <c r="B542" s="40">
        <f>1-MAX(0,(1-B462)/(1-B514))</f>
        <v>0</v>
      </c>
      <c r="C542" s="17"/>
    </row>
    <row r="543" spans="1:3">
      <c r="A543" s="4" t="s">
        <v>805</v>
      </c>
      <c r="B543" s="40">
        <f>1-MAX(0,(1-B463)/(1-B515))</f>
        <v>0</v>
      </c>
      <c r="C543" s="17"/>
    </row>
    <row r="544" spans="1:3">
      <c r="A544" s="4" t="s">
        <v>806</v>
      </c>
      <c r="B544" s="40">
        <f>1-MAX(0,(1-B464)/(1-B516))</f>
        <v>0</v>
      </c>
      <c r="C544" s="17"/>
    </row>
    <row r="545" spans="1:3">
      <c r="A545" s="4" t="s">
        <v>807</v>
      </c>
      <c r="B545" s="40">
        <f>1-MAX(0,(1-B465)/(1-B517))</f>
        <v>0</v>
      </c>
      <c r="C545" s="17"/>
    </row>
    <row r="546" spans="1:3">
      <c r="A546" s="4" t="s">
        <v>825</v>
      </c>
      <c r="B546" s="40">
        <f>1-MAX(0,(1-B466)/(1-B518))</f>
        <v>0</v>
      </c>
      <c r="C546" s="17"/>
    </row>
    <row r="547" spans="1:3">
      <c r="A547" s="4" t="s">
        <v>826</v>
      </c>
      <c r="B547" s="40">
        <f>1-MAX(0,(1-B467)/(1-B519))</f>
        <v>0</v>
      </c>
      <c r="C547" s="17"/>
    </row>
    <row r="548" spans="1:3">
      <c r="A548" s="4" t="s">
        <v>827</v>
      </c>
      <c r="B548" s="40">
        <f>1-MAX(0,(1-B468)/(1-B520))</f>
        <v>0</v>
      </c>
      <c r="C548" s="17"/>
    </row>
    <row r="549" spans="1:3">
      <c r="A549" s="4" t="s">
        <v>828</v>
      </c>
      <c r="B549" s="40">
        <f>1-MAX(0,(1-B469)/(1-B521))</f>
        <v>0</v>
      </c>
      <c r="C549" s="17"/>
    </row>
  </sheetData>
  <sheetProtection sheet="1" objects="1" scenarios="1"/>
  <hyperlinks>
    <hyperlink ref="A5" location="'M(CDCM)'!B88" display="x1 = 2003. Allocation key (in Allocation rules)"/>
    <hyperlink ref="A6" location="'M(CDCM)'!B275" display="x2 = 2012. LV only"/>
    <hyperlink ref="A7" location="'M(CDCM)'!B232" display="x3 = 2006. MEAV percentages"/>
    <hyperlink ref="A8" location="'M(CDCM)'!B270" display="x4 = 2011. EHV only"/>
    <hyperlink ref="A48" location="'M(CDCM)'!B88" display="x1 = 2003. Allocation key (in Allocation rules)"/>
    <hyperlink ref="A49" location="'M(CDCM)'!B9" display="x2 = 2001. Allocated costs after DCP 117 adjustments"/>
    <hyperlink ref="A50" location="'Input'!B493" display="x3 = 1335. Total costs (£/year)"/>
    <hyperlink ref="A51" location="'M(CDCM)'!C51" display="x4 = 2002. Amounts already allocated (in Expenditure data)"/>
    <hyperlink ref="A52" location="'M(EDCM)'!B11" display="x5 = 2101. All allocation percentages"/>
    <hyperlink ref="A92" location="'M(EDCM)'!B55" display="x1 = 2102. Complete allocation"/>
    <hyperlink ref="A132" location="'M(EDCM)'!B95" display="x1 = 2103. Complete allocation, zeroing out negative numbers"/>
    <hyperlink ref="A133" location="'M(CDCM)'!D88" display="x2 = 2003. Direct cost indicator (in Allocation rules)"/>
    <hyperlink ref="A141" location="'M(EDCM)'!B95" display="x1 = 2103. Complete allocation, zeroing out negative numbers"/>
    <hyperlink ref="A149" location="'M(EDCM)'!B136" display="x1 = 2104. Direct costs"/>
    <hyperlink ref="A150" location="'M(EDCM)'!B144" display="x2 = 2105. Total costs"/>
    <hyperlink ref="A158" location="'Input'!B389" display="x1 = 1301. DNO LV mains usage"/>
    <hyperlink ref="A159" location="'Input'!B395" display="x2 = 1302. DNO HV mains usage"/>
    <hyperlink ref="A160" location="'M(EDCM)'!B153" display="x3 = 2106. Direct cost proportion for each network level"/>
    <hyperlink ref="A168" location="'M(EDCM)'!B163" display="x1 = 2107. Splitting factors"/>
    <hyperlink ref="A179" location="'M(EDCM)'!B163" display="x1 = 2107. Splitting factors"/>
    <hyperlink ref="A190" location="'M(EDCM)'!B171" display="x1 = 2108. Splitting factor 132kV"/>
    <hyperlink ref="A191" location="'M(EDCM)'!B182" display="x2 = 2109. Splitting factor EHV"/>
    <hyperlink ref="A219" location="'M(CDCM)'!B131" display="x1 = 2004. MEAV (£) (in MEAV calculations)"/>
    <hyperlink ref="A313" location="'M(EDCM)'!C224" display="x1 = 2111. MEAV EDCM mapping (in MEAV calculations)"/>
    <hyperlink ref="A314" location="'M(EDCM)'!B224" display="x2 = 2111. MEAV (£) (in MEAV calculations) (copy)"/>
    <hyperlink ref="A322" location="'M(EDCM)'!B317" display="x1 = 2112. MEAV by network level (£)"/>
    <hyperlink ref="A330" location="'M(EDCM)'!B55" display="x1 = 2102. Complete allocation"/>
    <hyperlink ref="A331" location="'M(CDCM)'!C88" display="x2 = 2003. Percentage capitalised (in Allocation rules)"/>
    <hyperlink ref="A371" location="'M(EDCM)'!B334" display="x1 = 2114. Complete allocation, adjusted for regulatory capitalisation"/>
    <hyperlink ref="A379" location="'M(EDCM)'!B374" display="x1 = 2115. Total expensed for each level"/>
    <hyperlink ref="A387" location="'M(CDCM)'!B697" display="x1 = 2030. Proportion of price control revenue attributed to opex"/>
    <hyperlink ref="A388" location="'M(CDCM)'!B642" display="x2 = 2024. Net capex percentages"/>
    <hyperlink ref="A389" location="'M(EDCM)'!B382" display="x3 = 2116. Expensed proportions"/>
    <hyperlink ref="A390" location="'M(CDCM)'!B716" display="x4 = 2032. Revenue to be allocated between network levels (£/year)"/>
    <hyperlink ref="A391" location="'Input'!B427" display="x5 = 1328. DCP 117/DCP 231 additional annual income (£)"/>
    <hyperlink ref="A392" location="'M(CDCM)'!B736" display="x6 = 2034. Units flowing, loss adjusted to LV (kWh)"/>
    <hyperlink ref="A400" location="'Input'!C407" display="x1 = 1315. Net incentive revenue (in Analysis of allowed revenue for 2007/2008 (£/year))"/>
    <hyperlink ref="A401" location="'M(CDCM)'!B706" display="x2 = 2031. To be deducted from revenue and treated as &quot;upstream&quot; cost"/>
    <hyperlink ref="A402" location="'M(CDCM)'!B736" display="x3 = 2034. Units flowing, loss adjusted to LV (kWh)"/>
    <hyperlink ref="A410" location="'M(EDCM)'!B395" display="x1 = 2117. p/kWh split (DCP 117 modified)"/>
    <hyperlink ref="A411" location="'M(EDCM)'!B405" display="x2 = 2118. p/kWh not split"/>
    <hyperlink ref="A419" location="'M(EDCM)'!B414" display="x1 = 2119. Allocated proportion"/>
    <hyperlink ref="A427" location="'M(EDCM)'!B325" display="x1 = 2113. MEAV percentages"/>
    <hyperlink ref="A428" location="'M(EDCM)'!B422" display="x2 = 2120. Allocation to EHV network levels"/>
    <hyperlink ref="A436" location="'M(EDCM)'!B431" display="x1 = 2121. Allocation between EHV network levels"/>
    <hyperlink ref="A437" location="'M(EDCM)'!B414" display="x2 = 2119. Allocated proportion"/>
    <hyperlink ref="A445" location="'M(EDCM)'!B195" display="x1 = 2110. Network levels not covered by DNO network"/>
    <hyperlink ref="A446" location="'M(EDCM)'!B440" display="x2 = 2122. Extended allocation"/>
    <hyperlink ref="A497" location="'M(EDCM)'!B473" display="x1 = 2124. Network levels not covered by all-the-way tariff"/>
    <hyperlink ref="A498" location="'M(EDCM)'!B440" display="x2 = 2122. Extended allocation"/>
    <hyperlink ref="A525" location="'M(EDCM)'!B449" display="x1 = 2123. Proportion of costs not covered by DNO network"/>
    <hyperlink ref="A526" location="'M(EDCM)'!B501" display="x2 = 2125. Proportion of costs not covered by all-the-way tariff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0" ht="21" customHeight="1">
      <c r="A1" s="1">
        <f>"Loss adjustment factors and network use matrices for "&amp;'Input'!B7&amp;" in "&amp;'Input'!C7&amp;" ("&amp;'Input'!D7&amp;")"</f>
        <v>0</v>
      </c>
    </row>
    <row r="2" spans="1:10">
      <c r="A2" s="3" t="s">
        <v>874</v>
      </c>
    </row>
    <row r="3" spans="1:10">
      <c r="A3" s="3" t="s">
        <v>875</v>
      </c>
    </row>
    <row r="5" spans="1:10" ht="21" customHeight="1">
      <c r="A5" s="1" t="s">
        <v>876</v>
      </c>
    </row>
    <row r="6" spans="1:10">
      <c r="A6" s="3" t="s">
        <v>546</v>
      </c>
    </row>
    <row r="7" spans="1:10">
      <c r="A7" s="31" t="s">
        <v>877</v>
      </c>
    </row>
    <row r="8" spans="1:10">
      <c r="A8" s="31" t="s">
        <v>878</v>
      </c>
    </row>
    <row r="9" spans="1:10">
      <c r="A9" s="33" t="s">
        <v>553</v>
      </c>
      <c r="B9" s="37" t="s">
        <v>571</v>
      </c>
      <c r="C9" s="37"/>
      <c r="D9" s="37"/>
      <c r="E9" s="37"/>
      <c r="F9" s="37"/>
      <c r="G9" s="37"/>
      <c r="H9" s="37"/>
      <c r="I9" s="33" t="s">
        <v>879</v>
      </c>
    </row>
    <row r="10" spans="1:10">
      <c r="A10" s="33" t="s">
        <v>556</v>
      </c>
      <c r="B10" s="37" t="s">
        <v>573</v>
      </c>
      <c r="C10" s="37"/>
      <c r="D10" s="37"/>
      <c r="E10" s="37"/>
      <c r="F10" s="37"/>
      <c r="G10" s="37"/>
      <c r="H10" s="37"/>
      <c r="I10" s="33" t="s">
        <v>880</v>
      </c>
    </row>
    <row r="12" spans="1:10">
      <c r="B12" s="38" t="s">
        <v>881</v>
      </c>
      <c r="C12" s="38"/>
      <c r="D12" s="38"/>
      <c r="E12" s="38"/>
      <c r="F12" s="38"/>
      <c r="G12" s="38"/>
      <c r="H12" s="38"/>
    </row>
    <row r="13" spans="1:10">
      <c r="B13" s="15" t="s">
        <v>154</v>
      </c>
      <c r="C13" s="15" t="s">
        <v>155</v>
      </c>
      <c r="D13" s="15" t="s">
        <v>156</v>
      </c>
      <c r="E13" s="15" t="s">
        <v>157</v>
      </c>
      <c r="F13" s="15" t="s">
        <v>158</v>
      </c>
      <c r="G13" s="15" t="s">
        <v>159</v>
      </c>
      <c r="H13" s="15" t="s">
        <v>160</v>
      </c>
      <c r="I13" s="15" t="s">
        <v>218</v>
      </c>
    </row>
    <row r="14" spans="1:10">
      <c r="A14" s="4" t="s">
        <v>185</v>
      </c>
      <c r="B14" s="36">
        <v>0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1</v>
      </c>
      <c r="I14" s="42">
        <f>SUMPRODUCT($B14:$H14,'Input'!$B$156:$H$156)</f>
        <v>0</v>
      </c>
      <c r="J14" s="17"/>
    </row>
    <row r="15" spans="1:10">
      <c r="A15" s="4" t="s">
        <v>186</v>
      </c>
      <c r="B15" s="36">
        <v>0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1</v>
      </c>
      <c r="I15" s="42">
        <f>SUMPRODUCT($B15:$H15,'Input'!$B$156:$H$156)</f>
        <v>0</v>
      </c>
      <c r="J15" s="17"/>
    </row>
    <row r="16" spans="1:10">
      <c r="A16" s="4" t="s">
        <v>223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1</v>
      </c>
      <c r="I16" s="42">
        <f>SUMPRODUCT($B16:$H16,'Input'!$B$156:$H$156)</f>
        <v>0</v>
      </c>
      <c r="J16" s="17"/>
    </row>
    <row r="17" spans="1:10">
      <c r="A17" s="4" t="s">
        <v>187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1</v>
      </c>
      <c r="I17" s="42">
        <f>SUMPRODUCT($B17:$H17,'Input'!$B$156:$H$156)</f>
        <v>0</v>
      </c>
      <c r="J17" s="17"/>
    </row>
    <row r="18" spans="1:10">
      <c r="A18" s="4" t="s">
        <v>188</v>
      </c>
      <c r="B18" s="36">
        <v>0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1</v>
      </c>
      <c r="I18" s="42">
        <f>SUMPRODUCT($B18:$H18,'Input'!$B$156:$H$156)</f>
        <v>0</v>
      </c>
      <c r="J18" s="17"/>
    </row>
    <row r="19" spans="1:10">
      <c r="A19" s="4" t="s">
        <v>224</v>
      </c>
      <c r="B19" s="36">
        <v>0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1</v>
      </c>
      <c r="I19" s="42">
        <f>SUMPRODUCT($B19:$H19,'Input'!$B$156:$H$156)</f>
        <v>0</v>
      </c>
      <c r="J19" s="17"/>
    </row>
    <row r="20" spans="1:10">
      <c r="A20" s="4" t="s">
        <v>189</v>
      </c>
      <c r="B20" s="36">
        <v>0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1</v>
      </c>
      <c r="I20" s="42">
        <f>SUMPRODUCT($B20:$H20,'Input'!$B$156:$H$156)</f>
        <v>0</v>
      </c>
      <c r="J20" s="17"/>
    </row>
    <row r="21" spans="1:10">
      <c r="A21" s="4" t="s">
        <v>190</v>
      </c>
      <c r="B21" s="36">
        <v>0</v>
      </c>
      <c r="C21" s="36">
        <v>0</v>
      </c>
      <c r="D21" s="36">
        <v>0</v>
      </c>
      <c r="E21" s="36">
        <v>0</v>
      </c>
      <c r="F21" s="36">
        <v>0</v>
      </c>
      <c r="G21" s="36">
        <v>1</v>
      </c>
      <c r="H21" s="36">
        <v>0</v>
      </c>
      <c r="I21" s="42">
        <f>SUMPRODUCT($B21:$H21,'Input'!$B$156:$H$156)</f>
        <v>0</v>
      </c>
      <c r="J21" s="17"/>
    </row>
    <row r="22" spans="1:10">
      <c r="A22" s="4" t="s">
        <v>210</v>
      </c>
      <c r="B22" s="36">
        <v>0</v>
      </c>
      <c r="C22" s="36">
        <v>0</v>
      </c>
      <c r="D22" s="36">
        <v>0</v>
      </c>
      <c r="E22" s="36">
        <v>0</v>
      </c>
      <c r="F22" s="36">
        <v>1</v>
      </c>
      <c r="G22" s="36">
        <v>0</v>
      </c>
      <c r="H22" s="36">
        <v>0</v>
      </c>
      <c r="I22" s="42">
        <f>SUMPRODUCT($B22:$H22,'Input'!$B$156:$H$156)</f>
        <v>0</v>
      </c>
      <c r="J22" s="17"/>
    </row>
    <row r="23" spans="1:10">
      <c r="A23" s="4" t="s">
        <v>191</v>
      </c>
      <c r="B23" s="36">
        <v>0</v>
      </c>
      <c r="C23" s="36">
        <v>0</v>
      </c>
      <c r="D23" s="36">
        <v>0</v>
      </c>
      <c r="E23" s="36">
        <v>0</v>
      </c>
      <c r="F23" s="36">
        <v>0</v>
      </c>
      <c r="G23" s="36">
        <v>0</v>
      </c>
      <c r="H23" s="36">
        <v>1</v>
      </c>
      <c r="I23" s="42">
        <f>SUMPRODUCT($B23:$H23,'Input'!$B$156:$H$156)</f>
        <v>0</v>
      </c>
      <c r="J23" s="17"/>
    </row>
    <row r="24" spans="1:10">
      <c r="A24" s="4" t="s">
        <v>192</v>
      </c>
      <c r="B24" s="36">
        <v>0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1</v>
      </c>
      <c r="I24" s="42">
        <f>SUMPRODUCT($B24:$H24,'Input'!$B$156:$H$156)</f>
        <v>0</v>
      </c>
      <c r="J24" s="17"/>
    </row>
    <row r="25" spans="1:10">
      <c r="A25" s="4" t="s">
        <v>193</v>
      </c>
      <c r="B25" s="36">
        <v>0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1</v>
      </c>
      <c r="I25" s="42">
        <f>SUMPRODUCT($B25:$H25,'Input'!$B$156:$H$156)</f>
        <v>0</v>
      </c>
      <c r="J25" s="17"/>
    </row>
    <row r="26" spans="1:10">
      <c r="A26" s="4" t="s">
        <v>194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6">
        <v>1</v>
      </c>
      <c r="H26" s="36">
        <v>0</v>
      </c>
      <c r="I26" s="42">
        <f>SUMPRODUCT($B26:$H26,'Input'!$B$156:$H$156)</f>
        <v>0</v>
      </c>
      <c r="J26" s="17"/>
    </row>
    <row r="27" spans="1:10">
      <c r="A27" s="4" t="s">
        <v>211</v>
      </c>
      <c r="B27" s="36">
        <v>0</v>
      </c>
      <c r="C27" s="36">
        <v>0</v>
      </c>
      <c r="D27" s="36">
        <v>0</v>
      </c>
      <c r="E27" s="36">
        <v>0</v>
      </c>
      <c r="F27" s="36">
        <v>1</v>
      </c>
      <c r="G27" s="36">
        <v>0</v>
      </c>
      <c r="H27" s="36">
        <v>0</v>
      </c>
      <c r="I27" s="42">
        <f>SUMPRODUCT($B27:$H27,'Input'!$B$156:$H$156)</f>
        <v>0</v>
      </c>
      <c r="J27" s="17"/>
    </row>
    <row r="28" spans="1:10">
      <c r="A28" s="4" t="s">
        <v>225</v>
      </c>
      <c r="B28" s="36">
        <v>0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1</v>
      </c>
      <c r="I28" s="42">
        <f>SUMPRODUCT($B28:$H28,'Input'!$B$156:$H$156)</f>
        <v>0</v>
      </c>
      <c r="J28" s="17"/>
    </row>
    <row r="29" spans="1:10">
      <c r="A29" s="4" t="s">
        <v>226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1</v>
      </c>
      <c r="I29" s="42">
        <f>SUMPRODUCT($B29:$H29,'Input'!$B$156:$H$156)</f>
        <v>0</v>
      </c>
      <c r="J29" s="17"/>
    </row>
    <row r="30" spans="1:10">
      <c r="A30" s="4" t="s">
        <v>227</v>
      </c>
      <c r="B30" s="36">
        <v>0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1</v>
      </c>
      <c r="I30" s="42">
        <f>SUMPRODUCT($B30:$H30,'Input'!$B$156:$H$156)</f>
        <v>0</v>
      </c>
      <c r="J30" s="17"/>
    </row>
    <row r="31" spans="1:10">
      <c r="A31" s="4" t="s">
        <v>228</v>
      </c>
      <c r="B31" s="36">
        <v>0</v>
      </c>
      <c r="C31" s="36">
        <v>0</v>
      </c>
      <c r="D31" s="36">
        <v>0</v>
      </c>
      <c r="E31" s="36">
        <v>0</v>
      </c>
      <c r="F31" s="36">
        <v>0</v>
      </c>
      <c r="G31" s="36">
        <v>0</v>
      </c>
      <c r="H31" s="36">
        <v>1</v>
      </c>
      <c r="I31" s="42">
        <f>SUMPRODUCT($B31:$H31,'Input'!$B$156:$H$156)</f>
        <v>0</v>
      </c>
      <c r="J31" s="17"/>
    </row>
    <row r="32" spans="1:10">
      <c r="A32" s="4" t="s">
        <v>229</v>
      </c>
      <c r="B32" s="36">
        <v>0</v>
      </c>
      <c r="C32" s="36">
        <v>0</v>
      </c>
      <c r="D32" s="36">
        <v>0</v>
      </c>
      <c r="E32" s="36">
        <v>0</v>
      </c>
      <c r="F32" s="36">
        <v>0</v>
      </c>
      <c r="G32" s="36">
        <v>0</v>
      </c>
      <c r="H32" s="36">
        <v>1</v>
      </c>
      <c r="I32" s="42">
        <f>SUMPRODUCT($B32:$H32,'Input'!$B$156:$H$156)</f>
        <v>0</v>
      </c>
      <c r="J32" s="17"/>
    </row>
    <row r="33" spans="1:10">
      <c r="A33" s="4" t="s">
        <v>195</v>
      </c>
      <c r="B33" s="36">
        <v>0</v>
      </c>
      <c r="C33" s="36">
        <v>0</v>
      </c>
      <c r="D33" s="36">
        <v>0</v>
      </c>
      <c r="E33" s="36">
        <v>0</v>
      </c>
      <c r="F33" s="36">
        <v>0</v>
      </c>
      <c r="G33" s="36">
        <v>0</v>
      </c>
      <c r="H33" s="36">
        <v>1</v>
      </c>
      <c r="I33" s="42">
        <f>SUMPRODUCT($B33:$H33,'Input'!$B$156:$H$156)</f>
        <v>0</v>
      </c>
      <c r="J33" s="17"/>
    </row>
    <row r="34" spans="1:10">
      <c r="A34" s="4" t="s">
        <v>196</v>
      </c>
      <c r="B34" s="36">
        <v>0</v>
      </c>
      <c r="C34" s="36">
        <v>0</v>
      </c>
      <c r="D34" s="36">
        <v>0</v>
      </c>
      <c r="E34" s="36">
        <v>0</v>
      </c>
      <c r="F34" s="36">
        <v>0</v>
      </c>
      <c r="G34" s="36">
        <v>1</v>
      </c>
      <c r="H34" s="36">
        <v>0</v>
      </c>
      <c r="I34" s="42">
        <f>SUMPRODUCT($B34:$H34,'Input'!$B$156:$H$156)</f>
        <v>0</v>
      </c>
      <c r="J34" s="17"/>
    </row>
    <row r="35" spans="1:10">
      <c r="A35" s="4" t="s">
        <v>197</v>
      </c>
      <c r="B35" s="36">
        <v>0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1</v>
      </c>
      <c r="I35" s="42">
        <f>SUMPRODUCT($B35:$H35,'Input'!$B$156:$H$156)</f>
        <v>0</v>
      </c>
      <c r="J35" s="17"/>
    </row>
    <row r="36" spans="1:10">
      <c r="A36" s="4" t="s">
        <v>198</v>
      </c>
      <c r="B36" s="36">
        <v>0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1</v>
      </c>
      <c r="I36" s="42">
        <f>SUMPRODUCT($B36:$H36,'Input'!$B$156:$H$156)</f>
        <v>0</v>
      </c>
      <c r="J36" s="17"/>
    </row>
    <row r="37" spans="1:10">
      <c r="A37" s="4" t="s">
        <v>199</v>
      </c>
      <c r="B37" s="36">
        <v>0</v>
      </c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1</v>
      </c>
      <c r="I37" s="42">
        <f>SUMPRODUCT($B37:$H37,'Input'!$B$156:$H$156)</f>
        <v>0</v>
      </c>
      <c r="J37" s="17"/>
    </row>
    <row r="38" spans="1:10">
      <c r="A38" s="4" t="s">
        <v>200</v>
      </c>
      <c r="B38" s="36">
        <v>0</v>
      </c>
      <c r="C38" s="36">
        <v>0</v>
      </c>
      <c r="D38" s="36">
        <v>0</v>
      </c>
      <c r="E38" s="36">
        <v>0</v>
      </c>
      <c r="F38" s="36">
        <v>0</v>
      </c>
      <c r="G38" s="36">
        <v>0</v>
      </c>
      <c r="H38" s="36">
        <v>1</v>
      </c>
      <c r="I38" s="42">
        <f>SUMPRODUCT($B38:$H38,'Input'!$B$156:$H$156)</f>
        <v>0</v>
      </c>
      <c r="J38" s="17"/>
    </row>
    <row r="39" spans="1:10">
      <c r="A39" s="4" t="s">
        <v>201</v>
      </c>
      <c r="B39" s="36">
        <v>0</v>
      </c>
      <c r="C39" s="36">
        <v>0</v>
      </c>
      <c r="D39" s="36">
        <v>0</v>
      </c>
      <c r="E39" s="36">
        <v>0</v>
      </c>
      <c r="F39" s="36">
        <v>0</v>
      </c>
      <c r="G39" s="36">
        <v>1</v>
      </c>
      <c r="H39" s="36">
        <v>0</v>
      </c>
      <c r="I39" s="42">
        <f>SUMPRODUCT($B39:$H39,'Input'!$B$156:$H$156)</f>
        <v>0</v>
      </c>
      <c r="J39" s="17"/>
    </row>
    <row r="40" spans="1:10">
      <c r="A40" s="4" t="s">
        <v>202</v>
      </c>
      <c r="B40" s="36">
        <v>0</v>
      </c>
      <c r="C40" s="36">
        <v>0</v>
      </c>
      <c r="D40" s="36">
        <v>0</v>
      </c>
      <c r="E40" s="36">
        <v>0</v>
      </c>
      <c r="F40" s="36">
        <v>0</v>
      </c>
      <c r="G40" s="36">
        <v>1</v>
      </c>
      <c r="H40" s="36">
        <v>0</v>
      </c>
      <c r="I40" s="42">
        <f>SUMPRODUCT($B40:$H40,'Input'!$B$156:$H$156)</f>
        <v>0</v>
      </c>
      <c r="J40" s="17"/>
    </row>
    <row r="41" spans="1:10">
      <c r="A41" s="4" t="s">
        <v>203</v>
      </c>
      <c r="B41" s="36">
        <v>0</v>
      </c>
      <c r="C41" s="36">
        <v>0</v>
      </c>
      <c r="D41" s="36">
        <v>0</v>
      </c>
      <c r="E41" s="36">
        <v>0</v>
      </c>
      <c r="F41" s="36">
        <v>0</v>
      </c>
      <c r="G41" s="36">
        <v>1</v>
      </c>
      <c r="H41" s="36">
        <v>0</v>
      </c>
      <c r="I41" s="42">
        <f>SUMPRODUCT($B41:$H41,'Input'!$B$156:$H$156)</f>
        <v>0</v>
      </c>
      <c r="J41" s="17"/>
    </row>
    <row r="42" spans="1:10">
      <c r="A42" s="4" t="s">
        <v>204</v>
      </c>
      <c r="B42" s="36">
        <v>0</v>
      </c>
      <c r="C42" s="36">
        <v>0</v>
      </c>
      <c r="D42" s="36">
        <v>0</v>
      </c>
      <c r="E42" s="36">
        <v>0</v>
      </c>
      <c r="F42" s="36">
        <v>0</v>
      </c>
      <c r="G42" s="36">
        <v>1</v>
      </c>
      <c r="H42" s="36">
        <v>0</v>
      </c>
      <c r="I42" s="42">
        <f>SUMPRODUCT($B42:$H42,'Input'!$B$156:$H$156)</f>
        <v>0</v>
      </c>
      <c r="J42" s="17"/>
    </row>
    <row r="43" spans="1:10">
      <c r="A43" s="4" t="s">
        <v>212</v>
      </c>
      <c r="B43" s="36">
        <v>0</v>
      </c>
      <c r="C43" s="36">
        <v>0</v>
      </c>
      <c r="D43" s="36">
        <v>0</v>
      </c>
      <c r="E43" s="36">
        <v>0</v>
      </c>
      <c r="F43" s="36">
        <v>1</v>
      </c>
      <c r="G43" s="36">
        <v>0</v>
      </c>
      <c r="H43" s="36">
        <v>0</v>
      </c>
      <c r="I43" s="42">
        <f>SUMPRODUCT($B43:$H43,'Input'!$B$156:$H$156)</f>
        <v>0</v>
      </c>
      <c r="J43" s="17"/>
    </row>
    <row r="44" spans="1:10">
      <c r="A44" s="4" t="s">
        <v>213</v>
      </c>
      <c r="B44" s="36">
        <v>0</v>
      </c>
      <c r="C44" s="36">
        <v>0</v>
      </c>
      <c r="D44" s="36">
        <v>0</v>
      </c>
      <c r="E44" s="36">
        <v>0</v>
      </c>
      <c r="F44" s="36">
        <v>1</v>
      </c>
      <c r="G44" s="36">
        <v>0</v>
      </c>
      <c r="H44" s="36">
        <v>0</v>
      </c>
      <c r="I44" s="42">
        <f>SUMPRODUCT($B44:$H44,'Input'!$B$156:$H$156)</f>
        <v>0</v>
      </c>
      <c r="J44" s="17"/>
    </row>
    <row r="45" spans="1:10">
      <c r="A45" s="4" t="s">
        <v>214</v>
      </c>
      <c r="B45" s="36">
        <v>0</v>
      </c>
      <c r="C45" s="36">
        <v>0</v>
      </c>
      <c r="D45" s="36">
        <v>0</v>
      </c>
      <c r="E45" s="36">
        <v>0</v>
      </c>
      <c r="F45" s="36">
        <v>1</v>
      </c>
      <c r="G45" s="36">
        <v>0</v>
      </c>
      <c r="H45" s="36">
        <v>0</v>
      </c>
      <c r="I45" s="42">
        <f>SUMPRODUCT($B45:$H45,'Input'!$B$156:$H$156)</f>
        <v>0</v>
      </c>
      <c r="J45" s="17"/>
    </row>
    <row r="46" spans="1:10">
      <c r="A46" s="4" t="s">
        <v>215</v>
      </c>
      <c r="B46" s="36">
        <v>0</v>
      </c>
      <c r="C46" s="36">
        <v>0</v>
      </c>
      <c r="D46" s="36">
        <v>0</v>
      </c>
      <c r="E46" s="36">
        <v>0</v>
      </c>
      <c r="F46" s="36">
        <v>1</v>
      </c>
      <c r="G46" s="36">
        <v>0</v>
      </c>
      <c r="H46" s="36">
        <v>0</v>
      </c>
      <c r="I46" s="42">
        <f>SUMPRODUCT($B46:$H46,'Input'!$B$156:$H$156)</f>
        <v>0</v>
      </c>
      <c r="J46" s="17"/>
    </row>
    <row r="48" spans="1:10" ht="21" customHeight="1">
      <c r="A48" s="1" t="s">
        <v>882</v>
      </c>
    </row>
    <row r="50" spans="1:9">
      <c r="B50" s="15" t="s">
        <v>154</v>
      </c>
      <c r="C50" s="15" t="s">
        <v>155</v>
      </c>
      <c r="D50" s="15" t="s">
        <v>156</v>
      </c>
      <c r="E50" s="15" t="s">
        <v>157</v>
      </c>
      <c r="F50" s="15" t="s">
        <v>158</v>
      </c>
      <c r="G50" s="15" t="s">
        <v>159</v>
      </c>
      <c r="H50" s="15" t="s">
        <v>160</v>
      </c>
    </row>
    <row r="51" spans="1:9">
      <c r="A51" s="4" t="s">
        <v>154</v>
      </c>
      <c r="B51" s="36">
        <v>1</v>
      </c>
      <c r="C51" s="36">
        <v>0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17"/>
    </row>
    <row r="52" spans="1:9">
      <c r="A52" s="4" t="s">
        <v>155</v>
      </c>
      <c r="B52" s="36">
        <v>0</v>
      </c>
      <c r="C52" s="36">
        <v>1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17"/>
    </row>
    <row r="53" spans="1:9">
      <c r="A53" s="4" t="s">
        <v>156</v>
      </c>
      <c r="B53" s="36">
        <v>0</v>
      </c>
      <c r="C53" s="36">
        <v>0</v>
      </c>
      <c r="D53" s="36">
        <v>1</v>
      </c>
      <c r="E53" s="36">
        <v>0</v>
      </c>
      <c r="F53" s="36">
        <v>0</v>
      </c>
      <c r="G53" s="36">
        <v>0</v>
      </c>
      <c r="H53" s="36">
        <v>0</v>
      </c>
      <c r="I53" s="17"/>
    </row>
    <row r="54" spans="1:9">
      <c r="A54" s="4" t="s">
        <v>157</v>
      </c>
      <c r="B54" s="36">
        <v>0</v>
      </c>
      <c r="C54" s="36">
        <v>0</v>
      </c>
      <c r="D54" s="36">
        <v>0</v>
      </c>
      <c r="E54" s="36">
        <v>1</v>
      </c>
      <c r="F54" s="36">
        <v>0</v>
      </c>
      <c r="G54" s="36">
        <v>0</v>
      </c>
      <c r="H54" s="36">
        <v>0</v>
      </c>
      <c r="I54" s="17"/>
    </row>
    <row r="55" spans="1:9">
      <c r="A55" s="4" t="s">
        <v>162</v>
      </c>
      <c r="B55" s="36">
        <v>0</v>
      </c>
      <c r="C55" s="36">
        <v>0</v>
      </c>
      <c r="D55" s="36">
        <v>0</v>
      </c>
      <c r="E55" s="36">
        <v>1</v>
      </c>
      <c r="F55" s="36">
        <v>0</v>
      </c>
      <c r="G55" s="36">
        <v>0</v>
      </c>
      <c r="H55" s="36">
        <v>0</v>
      </c>
      <c r="I55" s="17"/>
    </row>
    <row r="56" spans="1:9">
      <c r="A56" s="4" t="s">
        <v>158</v>
      </c>
      <c r="B56" s="36">
        <v>0</v>
      </c>
      <c r="C56" s="36">
        <v>0</v>
      </c>
      <c r="D56" s="36">
        <v>0</v>
      </c>
      <c r="E56" s="36">
        <v>0</v>
      </c>
      <c r="F56" s="36">
        <v>1</v>
      </c>
      <c r="G56" s="36">
        <v>0</v>
      </c>
      <c r="H56" s="36">
        <v>0</v>
      </c>
      <c r="I56" s="17"/>
    </row>
    <row r="57" spans="1:9">
      <c r="A57" s="4" t="s">
        <v>159</v>
      </c>
      <c r="B57" s="36">
        <v>0</v>
      </c>
      <c r="C57" s="36">
        <v>0</v>
      </c>
      <c r="D57" s="36">
        <v>0</v>
      </c>
      <c r="E57" s="36">
        <v>0</v>
      </c>
      <c r="F57" s="36">
        <v>0</v>
      </c>
      <c r="G57" s="36">
        <v>1</v>
      </c>
      <c r="H57" s="36">
        <v>0</v>
      </c>
      <c r="I57" s="17"/>
    </row>
    <row r="58" spans="1:9">
      <c r="A58" s="4" t="s">
        <v>160</v>
      </c>
      <c r="B58" s="36">
        <v>0</v>
      </c>
      <c r="C58" s="36">
        <v>0</v>
      </c>
      <c r="D58" s="36">
        <v>0</v>
      </c>
      <c r="E58" s="36">
        <v>0</v>
      </c>
      <c r="F58" s="36">
        <v>0</v>
      </c>
      <c r="G58" s="36">
        <v>0</v>
      </c>
      <c r="H58" s="36">
        <v>1</v>
      </c>
      <c r="I58" s="17"/>
    </row>
    <row r="60" spans="1:9" ht="21" customHeight="1">
      <c r="A60" s="1" t="s">
        <v>883</v>
      </c>
    </row>
    <row r="61" spans="1:9">
      <c r="A61" s="3" t="s">
        <v>546</v>
      </c>
    </row>
    <row r="62" spans="1:9">
      <c r="A62" s="31" t="s">
        <v>884</v>
      </c>
    </row>
    <row r="63" spans="1:9">
      <c r="A63" s="31" t="s">
        <v>878</v>
      </c>
    </row>
    <row r="64" spans="1:9">
      <c r="A64" s="3" t="s">
        <v>581</v>
      </c>
    </row>
    <row r="66" spans="1:3">
      <c r="B66" s="15" t="s">
        <v>885</v>
      </c>
    </row>
    <row r="67" spans="1:3">
      <c r="A67" s="4" t="s">
        <v>154</v>
      </c>
      <c r="B67" s="42">
        <f>SUMPRODUCT($B51:$H51,'Input'!$B$156:$H$156)</f>
        <v>0</v>
      </c>
      <c r="C67" s="17"/>
    </row>
    <row r="68" spans="1:3">
      <c r="A68" s="4" t="s">
        <v>155</v>
      </c>
      <c r="B68" s="42">
        <f>SUMPRODUCT($B52:$H52,'Input'!$B$156:$H$156)</f>
        <v>0</v>
      </c>
      <c r="C68" s="17"/>
    </row>
    <row r="69" spans="1:3">
      <c r="A69" s="4" t="s">
        <v>156</v>
      </c>
      <c r="B69" s="42">
        <f>SUMPRODUCT($B53:$H53,'Input'!$B$156:$H$156)</f>
        <v>0</v>
      </c>
      <c r="C69" s="17"/>
    </row>
    <row r="70" spans="1:3">
      <c r="A70" s="4" t="s">
        <v>157</v>
      </c>
      <c r="B70" s="42">
        <f>SUMPRODUCT($B54:$H54,'Input'!$B$156:$H$156)</f>
        <v>0</v>
      </c>
      <c r="C70" s="17"/>
    </row>
    <row r="71" spans="1:3">
      <c r="A71" s="4" t="s">
        <v>162</v>
      </c>
      <c r="B71" s="42">
        <f>SUMPRODUCT($B55:$H55,'Input'!$B$156:$H$156)</f>
        <v>0</v>
      </c>
      <c r="C71" s="17"/>
    </row>
    <row r="72" spans="1:3">
      <c r="A72" s="4" t="s">
        <v>158</v>
      </c>
      <c r="B72" s="42">
        <f>SUMPRODUCT($B56:$H56,'Input'!$B$156:$H$156)</f>
        <v>0</v>
      </c>
      <c r="C72" s="17"/>
    </row>
    <row r="73" spans="1:3">
      <c r="A73" s="4" t="s">
        <v>159</v>
      </c>
      <c r="B73" s="42">
        <f>SUMPRODUCT($B57:$H57,'Input'!$B$156:$H$156)</f>
        <v>0</v>
      </c>
      <c r="C73" s="17"/>
    </row>
    <row r="74" spans="1:3">
      <c r="A74" s="4" t="s">
        <v>160</v>
      </c>
      <c r="B74" s="42">
        <f>SUMPRODUCT($B58:$H58,'Input'!$B$156:$H$156)</f>
        <v>0</v>
      </c>
      <c r="C74" s="17"/>
    </row>
    <row r="76" spans="1:3" ht="21" customHeight="1">
      <c r="A76" s="1" t="s">
        <v>886</v>
      </c>
    </row>
    <row r="77" spans="1:3">
      <c r="A77" s="3" t="s">
        <v>546</v>
      </c>
    </row>
    <row r="78" spans="1:3">
      <c r="A78" s="31" t="s">
        <v>887</v>
      </c>
    </row>
    <row r="79" spans="1:3">
      <c r="A79" s="3" t="s">
        <v>888</v>
      </c>
    </row>
    <row r="80" spans="1:3">
      <c r="A80" s="3" t="s">
        <v>549</v>
      </c>
    </row>
    <row r="82" spans="1:11">
      <c r="B82" s="15" t="s">
        <v>153</v>
      </c>
      <c r="C82" s="15" t="s">
        <v>154</v>
      </c>
      <c r="D82" s="15" t="s">
        <v>155</v>
      </c>
      <c r="E82" s="15" t="s">
        <v>156</v>
      </c>
      <c r="F82" s="15" t="s">
        <v>157</v>
      </c>
      <c r="G82" s="15" t="s">
        <v>162</v>
      </c>
      <c r="H82" s="15" t="s">
        <v>158</v>
      </c>
      <c r="I82" s="15" t="s">
        <v>159</v>
      </c>
      <c r="J82" s="15" t="s">
        <v>160</v>
      </c>
    </row>
    <row r="83" spans="1:11">
      <c r="A83" s="4" t="s">
        <v>889</v>
      </c>
      <c r="B83" s="27">
        <v>1</v>
      </c>
      <c r="C83" s="43">
        <f>$B$67</f>
        <v>0</v>
      </c>
      <c r="D83" s="43">
        <f>$B$68</f>
        <v>0</v>
      </c>
      <c r="E83" s="43">
        <f>$B$69</f>
        <v>0</v>
      </c>
      <c r="F83" s="43">
        <f>$B$70</f>
        <v>0</v>
      </c>
      <c r="G83" s="43">
        <f>$B$71</f>
        <v>0</v>
      </c>
      <c r="H83" s="43">
        <f>$B$72</f>
        <v>0</v>
      </c>
      <c r="I83" s="43">
        <f>$B$73</f>
        <v>0</v>
      </c>
      <c r="J83" s="43">
        <f>$B$74</f>
        <v>0</v>
      </c>
      <c r="K83" s="17"/>
    </row>
    <row r="85" spans="1:11" ht="21" customHeight="1">
      <c r="A85" s="1" t="s">
        <v>890</v>
      </c>
    </row>
    <row r="86" spans="1:11">
      <c r="A86" s="3" t="s">
        <v>891</v>
      </c>
    </row>
    <row r="87" spans="1:11">
      <c r="A87" s="3" t="s">
        <v>892</v>
      </c>
    </row>
    <row r="88" spans="1:11">
      <c r="A88" s="3" t="s">
        <v>893</v>
      </c>
    </row>
    <row r="90" spans="1:11">
      <c r="B90" s="15" t="s">
        <v>153</v>
      </c>
      <c r="C90" s="15" t="s">
        <v>154</v>
      </c>
      <c r="D90" s="15" t="s">
        <v>155</v>
      </c>
      <c r="E90" s="15" t="s">
        <v>156</v>
      </c>
      <c r="F90" s="15" t="s">
        <v>157</v>
      </c>
      <c r="G90" s="15" t="s">
        <v>158</v>
      </c>
      <c r="H90" s="15" t="s">
        <v>159</v>
      </c>
      <c r="I90" s="15" t="s">
        <v>160</v>
      </c>
    </row>
    <row r="91" spans="1:11">
      <c r="A91" s="4" t="s">
        <v>185</v>
      </c>
      <c r="B91" s="27">
        <v>1</v>
      </c>
      <c r="C91" s="27">
        <v>1</v>
      </c>
      <c r="D91" s="27">
        <v>1</v>
      </c>
      <c r="E91" s="27">
        <v>1</v>
      </c>
      <c r="F91" s="27">
        <v>1</v>
      </c>
      <c r="G91" s="27">
        <v>1</v>
      </c>
      <c r="H91" s="27">
        <v>1</v>
      </c>
      <c r="I91" s="27">
        <v>1</v>
      </c>
      <c r="J91" s="17"/>
    </row>
    <row r="92" spans="1:11">
      <c r="A92" s="4" t="s">
        <v>186</v>
      </c>
      <c r="B92" s="27">
        <v>1</v>
      </c>
      <c r="C92" s="27">
        <v>1</v>
      </c>
      <c r="D92" s="27">
        <v>1</v>
      </c>
      <c r="E92" s="27">
        <v>1</v>
      </c>
      <c r="F92" s="27">
        <v>1</v>
      </c>
      <c r="G92" s="27">
        <v>1</v>
      </c>
      <c r="H92" s="27">
        <v>1</v>
      </c>
      <c r="I92" s="27">
        <v>1</v>
      </c>
      <c r="J92" s="17"/>
    </row>
    <row r="93" spans="1:11">
      <c r="A93" s="4" t="s">
        <v>223</v>
      </c>
      <c r="B93" s="27">
        <v>1</v>
      </c>
      <c r="C93" s="27">
        <v>1</v>
      </c>
      <c r="D93" s="27">
        <v>1</v>
      </c>
      <c r="E93" s="27">
        <v>1</v>
      </c>
      <c r="F93" s="27">
        <v>1</v>
      </c>
      <c r="G93" s="27">
        <v>1</v>
      </c>
      <c r="H93" s="27">
        <v>1</v>
      </c>
      <c r="I93" s="27">
        <v>1</v>
      </c>
      <c r="J93" s="17"/>
    </row>
    <row r="94" spans="1:11">
      <c r="A94" s="4" t="s">
        <v>187</v>
      </c>
      <c r="B94" s="27">
        <v>1</v>
      </c>
      <c r="C94" s="27">
        <v>1</v>
      </c>
      <c r="D94" s="27">
        <v>1</v>
      </c>
      <c r="E94" s="27">
        <v>1</v>
      </c>
      <c r="F94" s="27">
        <v>1</v>
      </c>
      <c r="G94" s="27">
        <v>1</v>
      </c>
      <c r="H94" s="27">
        <v>1</v>
      </c>
      <c r="I94" s="27">
        <v>1</v>
      </c>
      <c r="J94" s="17"/>
    </row>
    <row r="95" spans="1:11">
      <c r="A95" s="4" t="s">
        <v>188</v>
      </c>
      <c r="B95" s="27">
        <v>1</v>
      </c>
      <c r="C95" s="27">
        <v>1</v>
      </c>
      <c r="D95" s="27">
        <v>1</v>
      </c>
      <c r="E95" s="27">
        <v>1</v>
      </c>
      <c r="F95" s="27">
        <v>1</v>
      </c>
      <c r="G95" s="27">
        <v>1</v>
      </c>
      <c r="H95" s="27">
        <v>1</v>
      </c>
      <c r="I95" s="27">
        <v>1</v>
      </c>
      <c r="J95" s="17"/>
    </row>
    <row r="96" spans="1:11">
      <c r="A96" s="4" t="s">
        <v>224</v>
      </c>
      <c r="B96" s="27">
        <v>1</v>
      </c>
      <c r="C96" s="27">
        <v>1</v>
      </c>
      <c r="D96" s="27">
        <v>1</v>
      </c>
      <c r="E96" s="27">
        <v>1</v>
      </c>
      <c r="F96" s="27">
        <v>1</v>
      </c>
      <c r="G96" s="27">
        <v>1</v>
      </c>
      <c r="H96" s="27">
        <v>1</v>
      </c>
      <c r="I96" s="27">
        <v>1</v>
      </c>
      <c r="J96" s="17"/>
    </row>
    <row r="97" spans="1:10">
      <c r="A97" s="4" t="s">
        <v>189</v>
      </c>
      <c r="B97" s="27">
        <v>1</v>
      </c>
      <c r="C97" s="27">
        <v>1</v>
      </c>
      <c r="D97" s="27">
        <v>1</v>
      </c>
      <c r="E97" s="27">
        <v>1</v>
      </c>
      <c r="F97" s="27">
        <v>1</v>
      </c>
      <c r="G97" s="27">
        <v>1</v>
      </c>
      <c r="H97" s="27">
        <v>1</v>
      </c>
      <c r="I97" s="27">
        <v>1</v>
      </c>
      <c r="J97" s="17"/>
    </row>
    <row r="98" spans="1:10">
      <c r="A98" s="4" t="s">
        <v>190</v>
      </c>
      <c r="B98" s="27">
        <v>1</v>
      </c>
      <c r="C98" s="27">
        <v>1</v>
      </c>
      <c r="D98" s="27">
        <v>1</v>
      </c>
      <c r="E98" s="27">
        <v>1</v>
      </c>
      <c r="F98" s="27">
        <v>1</v>
      </c>
      <c r="G98" s="27">
        <v>1</v>
      </c>
      <c r="H98" s="27">
        <v>1</v>
      </c>
      <c r="I98" s="27">
        <v>0</v>
      </c>
      <c r="J98" s="17"/>
    </row>
    <row r="99" spans="1:10">
      <c r="A99" s="4" t="s">
        <v>210</v>
      </c>
      <c r="B99" s="27">
        <v>1</v>
      </c>
      <c r="C99" s="27">
        <v>1</v>
      </c>
      <c r="D99" s="27">
        <v>1</v>
      </c>
      <c r="E99" s="27">
        <v>1</v>
      </c>
      <c r="F99" s="27">
        <v>1</v>
      </c>
      <c r="G99" s="27">
        <v>1</v>
      </c>
      <c r="H99" s="27">
        <v>0</v>
      </c>
      <c r="I99" s="27">
        <v>0</v>
      </c>
      <c r="J99" s="17"/>
    </row>
    <row r="100" spans="1:10">
      <c r="A100" s="4" t="s">
        <v>191</v>
      </c>
      <c r="B100" s="27">
        <v>1</v>
      </c>
      <c r="C100" s="27">
        <v>1</v>
      </c>
      <c r="D100" s="27">
        <v>1</v>
      </c>
      <c r="E100" s="27">
        <v>1</v>
      </c>
      <c r="F100" s="27">
        <v>1</v>
      </c>
      <c r="G100" s="27">
        <v>1</v>
      </c>
      <c r="H100" s="27">
        <v>1</v>
      </c>
      <c r="I100" s="27">
        <v>1</v>
      </c>
      <c r="J100" s="17"/>
    </row>
    <row r="101" spans="1:10">
      <c r="A101" s="4" t="s">
        <v>192</v>
      </c>
      <c r="B101" s="27">
        <v>1</v>
      </c>
      <c r="C101" s="27">
        <v>1</v>
      </c>
      <c r="D101" s="27">
        <v>1</v>
      </c>
      <c r="E101" s="27">
        <v>1</v>
      </c>
      <c r="F101" s="27">
        <v>1</v>
      </c>
      <c r="G101" s="27">
        <v>1</v>
      </c>
      <c r="H101" s="27">
        <v>1</v>
      </c>
      <c r="I101" s="27">
        <v>1</v>
      </c>
      <c r="J101" s="17"/>
    </row>
    <row r="102" spans="1:10">
      <c r="A102" s="4" t="s">
        <v>193</v>
      </c>
      <c r="B102" s="27">
        <v>1</v>
      </c>
      <c r="C102" s="27">
        <v>1</v>
      </c>
      <c r="D102" s="27">
        <v>1</v>
      </c>
      <c r="E102" s="27">
        <v>1</v>
      </c>
      <c r="F102" s="27">
        <v>1</v>
      </c>
      <c r="G102" s="27">
        <v>1</v>
      </c>
      <c r="H102" s="27">
        <v>1</v>
      </c>
      <c r="I102" s="27">
        <v>1</v>
      </c>
      <c r="J102" s="17"/>
    </row>
    <row r="103" spans="1:10">
      <c r="A103" s="4" t="s">
        <v>194</v>
      </c>
      <c r="B103" s="27">
        <v>1</v>
      </c>
      <c r="C103" s="27">
        <v>1</v>
      </c>
      <c r="D103" s="27">
        <v>1</v>
      </c>
      <c r="E103" s="27">
        <v>1</v>
      </c>
      <c r="F103" s="27">
        <v>1</v>
      </c>
      <c r="G103" s="27">
        <v>1</v>
      </c>
      <c r="H103" s="27">
        <v>1</v>
      </c>
      <c r="I103" s="27">
        <v>0</v>
      </c>
      <c r="J103" s="17"/>
    </row>
    <row r="104" spans="1:10">
      <c r="A104" s="4" t="s">
        <v>211</v>
      </c>
      <c r="B104" s="27">
        <v>1</v>
      </c>
      <c r="C104" s="27">
        <v>1</v>
      </c>
      <c r="D104" s="27">
        <v>1</v>
      </c>
      <c r="E104" s="27">
        <v>1</v>
      </c>
      <c r="F104" s="27">
        <v>1</v>
      </c>
      <c r="G104" s="27">
        <v>1</v>
      </c>
      <c r="H104" s="27">
        <v>0</v>
      </c>
      <c r="I104" s="27">
        <v>0</v>
      </c>
      <c r="J104" s="17"/>
    </row>
    <row r="105" spans="1:10">
      <c r="A105" s="4" t="s">
        <v>225</v>
      </c>
      <c r="B105" s="27">
        <v>1</v>
      </c>
      <c r="C105" s="27">
        <v>1</v>
      </c>
      <c r="D105" s="27">
        <v>1</v>
      </c>
      <c r="E105" s="27">
        <v>1</v>
      </c>
      <c r="F105" s="27">
        <v>1</v>
      </c>
      <c r="G105" s="27">
        <v>1</v>
      </c>
      <c r="H105" s="27">
        <v>1</v>
      </c>
      <c r="I105" s="27">
        <v>1</v>
      </c>
      <c r="J105" s="17"/>
    </row>
    <row r="106" spans="1:10">
      <c r="A106" s="4" t="s">
        <v>226</v>
      </c>
      <c r="B106" s="27">
        <v>1</v>
      </c>
      <c r="C106" s="27">
        <v>1</v>
      </c>
      <c r="D106" s="27">
        <v>1</v>
      </c>
      <c r="E106" s="27">
        <v>1</v>
      </c>
      <c r="F106" s="27">
        <v>1</v>
      </c>
      <c r="G106" s="27">
        <v>1</v>
      </c>
      <c r="H106" s="27">
        <v>1</v>
      </c>
      <c r="I106" s="27">
        <v>1</v>
      </c>
      <c r="J106" s="17"/>
    </row>
    <row r="107" spans="1:10">
      <c r="A107" s="4" t="s">
        <v>227</v>
      </c>
      <c r="B107" s="27">
        <v>1</v>
      </c>
      <c r="C107" s="27">
        <v>1</v>
      </c>
      <c r="D107" s="27">
        <v>1</v>
      </c>
      <c r="E107" s="27">
        <v>1</v>
      </c>
      <c r="F107" s="27">
        <v>1</v>
      </c>
      <c r="G107" s="27">
        <v>1</v>
      </c>
      <c r="H107" s="27">
        <v>1</v>
      </c>
      <c r="I107" s="27">
        <v>1</v>
      </c>
      <c r="J107" s="17"/>
    </row>
    <row r="108" spans="1:10">
      <c r="A108" s="4" t="s">
        <v>228</v>
      </c>
      <c r="B108" s="27">
        <v>1</v>
      </c>
      <c r="C108" s="27">
        <v>1</v>
      </c>
      <c r="D108" s="27">
        <v>1</v>
      </c>
      <c r="E108" s="27">
        <v>1</v>
      </c>
      <c r="F108" s="27">
        <v>1</v>
      </c>
      <c r="G108" s="27">
        <v>1</v>
      </c>
      <c r="H108" s="27">
        <v>1</v>
      </c>
      <c r="I108" s="27">
        <v>1</v>
      </c>
      <c r="J108" s="17"/>
    </row>
    <row r="109" spans="1:10">
      <c r="A109" s="4" t="s">
        <v>229</v>
      </c>
      <c r="B109" s="27">
        <v>1</v>
      </c>
      <c r="C109" s="27">
        <v>1</v>
      </c>
      <c r="D109" s="27">
        <v>1</v>
      </c>
      <c r="E109" s="27">
        <v>1</v>
      </c>
      <c r="F109" s="27">
        <v>1</v>
      </c>
      <c r="G109" s="27">
        <v>1</v>
      </c>
      <c r="H109" s="27">
        <v>1</v>
      </c>
      <c r="I109" s="27">
        <v>1</v>
      </c>
      <c r="J109" s="17"/>
    </row>
    <row r="110" spans="1:10">
      <c r="A110" s="4" t="s">
        <v>195</v>
      </c>
      <c r="B110" s="27">
        <v>1</v>
      </c>
      <c r="C110" s="27">
        <v>1</v>
      </c>
      <c r="D110" s="27">
        <v>1</v>
      </c>
      <c r="E110" s="27">
        <v>1</v>
      </c>
      <c r="F110" s="27">
        <v>1</v>
      </c>
      <c r="G110" s="27">
        <v>1</v>
      </c>
      <c r="H110" s="27">
        <v>1</v>
      </c>
      <c r="I110" s="27">
        <v>0</v>
      </c>
      <c r="J110" s="17"/>
    </row>
    <row r="111" spans="1:10">
      <c r="A111" s="4" t="s">
        <v>196</v>
      </c>
      <c r="B111" s="27">
        <v>1</v>
      </c>
      <c r="C111" s="27">
        <v>1</v>
      </c>
      <c r="D111" s="27">
        <v>1</v>
      </c>
      <c r="E111" s="27">
        <v>1</v>
      </c>
      <c r="F111" s="27">
        <v>1</v>
      </c>
      <c r="G111" s="27">
        <v>1</v>
      </c>
      <c r="H111" s="27">
        <v>0</v>
      </c>
      <c r="I111" s="27">
        <v>0</v>
      </c>
      <c r="J111" s="17"/>
    </row>
    <row r="112" spans="1:10">
      <c r="A112" s="4" t="s">
        <v>197</v>
      </c>
      <c r="B112" s="27">
        <v>1</v>
      </c>
      <c r="C112" s="27">
        <v>1</v>
      </c>
      <c r="D112" s="27">
        <v>1</v>
      </c>
      <c r="E112" s="27">
        <v>1</v>
      </c>
      <c r="F112" s="27">
        <v>1</v>
      </c>
      <c r="G112" s="27">
        <v>1</v>
      </c>
      <c r="H112" s="27">
        <v>1</v>
      </c>
      <c r="I112" s="27">
        <v>0</v>
      </c>
      <c r="J112" s="17"/>
    </row>
    <row r="113" spans="1:10">
      <c r="A113" s="4" t="s">
        <v>198</v>
      </c>
      <c r="B113" s="27">
        <v>1</v>
      </c>
      <c r="C113" s="27">
        <v>1</v>
      </c>
      <c r="D113" s="27">
        <v>1</v>
      </c>
      <c r="E113" s="27">
        <v>1</v>
      </c>
      <c r="F113" s="27">
        <v>1</v>
      </c>
      <c r="G113" s="27">
        <v>1</v>
      </c>
      <c r="H113" s="27">
        <v>1</v>
      </c>
      <c r="I113" s="27">
        <v>0</v>
      </c>
      <c r="J113" s="17"/>
    </row>
    <row r="114" spans="1:10">
      <c r="A114" s="4" t="s">
        <v>199</v>
      </c>
      <c r="B114" s="27">
        <v>1</v>
      </c>
      <c r="C114" s="27">
        <v>1</v>
      </c>
      <c r="D114" s="27">
        <v>1</v>
      </c>
      <c r="E114" s="27">
        <v>1</v>
      </c>
      <c r="F114" s="27">
        <v>1</v>
      </c>
      <c r="G114" s="27">
        <v>1</v>
      </c>
      <c r="H114" s="27">
        <v>1</v>
      </c>
      <c r="I114" s="27">
        <v>0</v>
      </c>
      <c r="J114" s="17"/>
    </row>
    <row r="115" spans="1:10">
      <c r="A115" s="4" t="s">
        <v>200</v>
      </c>
      <c r="B115" s="27">
        <v>1</v>
      </c>
      <c r="C115" s="27">
        <v>1</v>
      </c>
      <c r="D115" s="27">
        <v>1</v>
      </c>
      <c r="E115" s="27">
        <v>1</v>
      </c>
      <c r="F115" s="27">
        <v>1</v>
      </c>
      <c r="G115" s="27">
        <v>1</v>
      </c>
      <c r="H115" s="27">
        <v>1</v>
      </c>
      <c r="I115" s="27">
        <v>0</v>
      </c>
      <c r="J115" s="17"/>
    </row>
    <row r="116" spans="1:10">
      <c r="A116" s="4" t="s">
        <v>201</v>
      </c>
      <c r="B116" s="27">
        <v>1</v>
      </c>
      <c r="C116" s="27">
        <v>1</v>
      </c>
      <c r="D116" s="27">
        <v>1</v>
      </c>
      <c r="E116" s="27">
        <v>1</v>
      </c>
      <c r="F116" s="27">
        <v>1</v>
      </c>
      <c r="G116" s="27">
        <v>1</v>
      </c>
      <c r="H116" s="27">
        <v>0</v>
      </c>
      <c r="I116" s="27">
        <v>0</v>
      </c>
      <c r="J116" s="17"/>
    </row>
    <row r="117" spans="1:10">
      <c r="A117" s="4" t="s">
        <v>202</v>
      </c>
      <c r="B117" s="27">
        <v>1</v>
      </c>
      <c r="C117" s="27">
        <v>1</v>
      </c>
      <c r="D117" s="27">
        <v>1</v>
      </c>
      <c r="E117" s="27">
        <v>1</v>
      </c>
      <c r="F117" s="27">
        <v>1</v>
      </c>
      <c r="G117" s="27">
        <v>1</v>
      </c>
      <c r="H117" s="27">
        <v>0</v>
      </c>
      <c r="I117" s="27">
        <v>0</v>
      </c>
      <c r="J117" s="17"/>
    </row>
    <row r="118" spans="1:10">
      <c r="A118" s="4" t="s">
        <v>203</v>
      </c>
      <c r="B118" s="27">
        <v>1</v>
      </c>
      <c r="C118" s="27">
        <v>1</v>
      </c>
      <c r="D118" s="27">
        <v>1</v>
      </c>
      <c r="E118" s="27">
        <v>1</v>
      </c>
      <c r="F118" s="27">
        <v>1</v>
      </c>
      <c r="G118" s="27">
        <v>1</v>
      </c>
      <c r="H118" s="27">
        <v>0</v>
      </c>
      <c r="I118" s="27">
        <v>0</v>
      </c>
      <c r="J118" s="17"/>
    </row>
    <row r="119" spans="1:10">
      <c r="A119" s="4" t="s">
        <v>204</v>
      </c>
      <c r="B119" s="27">
        <v>1</v>
      </c>
      <c r="C119" s="27">
        <v>1</v>
      </c>
      <c r="D119" s="27">
        <v>1</v>
      </c>
      <c r="E119" s="27">
        <v>1</v>
      </c>
      <c r="F119" s="27">
        <v>1</v>
      </c>
      <c r="G119" s="27">
        <v>1</v>
      </c>
      <c r="H119" s="27">
        <v>0</v>
      </c>
      <c r="I119" s="27">
        <v>0</v>
      </c>
      <c r="J119" s="17"/>
    </row>
    <row r="120" spans="1:10">
      <c r="A120" s="4" t="s">
        <v>212</v>
      </c>
      <c r="B120" s="27">
        <v>1</v>
      </c>
      <c r="C120" s="27">
        <v>1</v>
      </c>
      <c r="D120" s="27">
        <v>1</v>
      </c>
      <c r="E120" s="27">
        <v>1</v>
      </c>
      <c r="F120" s="27">
        <v>1</v>
      </c>
      <c r="G120" s="27">
        <v>0</v>
      </c>
      <c r="H120" s="27">
        <v>0</v>
      </c>
      <c r="I120" s="27">
        <v>0</v>
      </c>
      <c r="J120" s="17"/>
    </row>
    <row r="121" spans="1:10">
      <c r="A121" s="4" t="s">
        <v>213</v>
      </c>
      <c r="B121" s="27">
        <v>1</v>
      </c>
      <c r="C121" s="27">
        <v>1</v>
      </c>
      <c r="D121" s="27">
        <v>1</v>
      </c>
      <c r="E121" s="27">
        <v>1</v>
      </c>
      <c r="F121" s="27">
        <v>1</v>
      </c>
      <c r="G121" s="27">
        <v>0</v>
      </c>
      <c r="H121" s="27">
        <v>0</v>
      </c>
      <c r="I121" s="27">
        <v>0</v>
      </c>
      <c r="J121" s="17"/>
    </row>
    <row r="122" spans="1:10">
      <c r="A122" s="4" t="s">
        <v>214</v>
      </c>
      <c r="B122" s="27">
        <v>1</v>
      </c>
      <c r="C122" s="27">
        <v>1</v>
      </c>
      <c r="D122" s="27">
        <v>1</v>
      </c>
      <c r="E122" s="27">
        <v>1</v>
      </c>
      <c r="F122" s="27">
        <v>1</v>
      </c>
      <c r="G122" s="27">
        <v>0</v>
      </c>
      <c r="H122" s="27">
        <v>0</v>
      </c>
      <c r="I122" s="27">
        <v>0</v>
      </c>
      <c r="J122" s="17"/>
    </row>
    <row r="123" spans="1:10">
      <c r="A123" s="4" t="s">
        <v>215</v>
      </c>
      <c r="B123" s="27">
        <v>1</v>
      </c>
      <c r="C123" s="27">
        <v>1</v>
      </c>
      <c r="D123" s="27">
        <v>1</v>
      </c>
      <c r="E123" s="27">
        <v>1</v>
      </c>
      <c r="F123" s="27">
        <v>1</v>
      </c>
      <c r="G123" s="27">
        <v>0</v>
      </c>
      <c r="H123" s="27">
        <v>0</v>
      </c>
      <c r="I123" s="27">
        <v>0</v>
      </c>
      <c r="J123" s="17"/>
    </row>
    <row r="125" spans="1:10" ht="21" customHeight="1">
      <c r="A125" s="1" t="s">
        <v>894</v>
      </c>
    </row>
    <row r="126" spans="1:10">
      <c r="A126" s="3" t="s">
        <v>546</v>
      </c>
    </row>
    <row r="127" spans="1:10">
      <c r="A127" s="31" t="s">
        <v>895</v>
      </c>
    </row>
    <row r="128" spans="1:10">
      <c r="A128" s="3" t="s">
        <v>896</v>
      </c>
    </row>
    <row r="130" spans="1:3">
      <c r="B130" s="15" t="s">
        <v>155</v>
      </c>
    </row>
    <row r="131" spans="1:3">
      <c r="A131" s="4" t="s">
        <v>155</v>
      </c>
      <c r="B131" s="40">
        <f>1-'Input'!$B$82</f>
        <v>0</v>
      </c>
      <c r="C131" s="17"/>
    </row>
    <row r="133" spans="1:3" ht="21" customHeight="1">
      <c r="A133" s="1" t="s">
        <v>897</v>
      </c>
    </row>
    <row r="134" spans="1:3">
      <c r="A134" s="3" t="s">
        <v>546</v>
      </c>
    </row>
    <row r="135" spans="1:3">
      <c r="A135" s="31" t="s">
        <v>895</v>
      </c>
    </row>
    <row r="136" spans="1:3">
      <c r="A136" s="3" t="s">
        <v>896</v>
      </c>
    </row>
    <row r="138" spans="1:3">
      <c r="B138" s="15" t="s">
        <v>156</v>
      </c>
    </row>
    <row r="139" spans="1:3">
      <c r="A139" s="4" t="s">
        <v>156</v>
      </c>
      <c r="B139" s="40">
        <f>1-'Input'!$B$82</f>
        <v>0</v>
      </c>
      <c r="C139" s="17"/>
    </row>
    <row r="141" spans="1:3" ht="21" customHeight="1">
      <c r="A141" s="1" t="s">
        <v>898</v>
      </c>
    </row>
    <row r="142" spans="1:3">
      <c r="A142" s="3" t="s">
        <v>546</v>
      </c>
    </row>
    <row r="143" spans="1:3">
      <c r="A143" s="31" t="s">
        <v>895</v>
      </c>
    </row>
    <row r="144" spans="1:3">
      <c r="A144" s="3" t="s">
        <v>896</v>
      </c>
    </row>
    <row r="146" spans="1:10">
      <c r="B146" s="15" t="s">
        <v>157</v>
      </c>
    </row>
    <row r="147" spans="1:10">
      <c r="A147" s="4" t="s">
        <v>157</v>
      </c>
      <c r="B147" s="40">
        <f>1-'Input'!$B$82</f>
        <v>0</v>
      </c>
      <c r="C147" s="17"/>
    </row>
    <row r="149" spans="1:10" ht="21" customHeight="1">
      <c r="A149" s="1" t="s">
        <v>899</v>
      </c>
    </row>
    <row r="150" spans="1:10">
      <c r="A150" s="3" t="s">
        <v>546</v>
      </c>
    </row>
    <row r="151" spans="1:10">
      <c r="A151" s="31" t="s">
        <v>895</v>
      </c>
    </row>
    <row r="152" spans="1:10">
      <c r="A152" s="31" t="s">
        <v>900</v>
      </c>
    </row>
    <row r="153" spans="1:10">
      <c r="A153" s="31" t="s">
        <v>901</v>
      </c>
    </row>
    <row r="154" spans="1:10">
      <c r="A154" s="31" t="s">
        <v>902</v>
      </c>
    </row>
    <row r="155" spans="1:10">
      <c r="A155" s="3" t="s">
        <v>903</v>
      </c>
    </row>
    <row r="156" spans="1:10">
      <c r="A156" s="3" t="s">
        <v>904</v>
      </c>
    </row>
    <row r="157" spans="1:10">
      <c r="A157" s="3" t="s">
        <v>905</v>
      </c>
    </row>
    <row r="159" spans="1:10">
      <c r="B159" s="15" t="s">
        <v>153</v>
      </c>
      <c r="C159" s="15" t="s">
        <v>154</v>
      </c>
      <c r="D159" s="15" t="s">
        <v>155</v>
      </c>
      <c r="E159" s="15" t="s">
        <v>156</v>
      </c>
      <c r="F159" s="15" t="s">
        <v>157</v>
      </c>
      <c r="G159" s="15" t="s">
        <v>158</v>
      </c>
      <c r="H159" s="15" t="s">
        <v>159</v>
      </c>
      <c r="I159" s="15" t="s">
        <v>160</v>
      </c>
    </row>
    <row r="160" spans="1:10">
      <c r="A160" s="4" t="s">
        <v>153</v>
      </c>
      <c r="B160" s="27">
        <v>1</v>
      </c>
      <c r="C160" s="10"/>
      <c r="D160" s="10"/>
      <c r="E160" s="10"/>
      <c r="F160" s="10"/>
      <c r="G160" s="10"/>
      <c r="H160" s="10"/>
      <c r="I160" s="10"/>
      <c r="J160" s="17"/>
    </row>
    <row r="161" spans="1:10">
      <c r="A161" s="4" t="s">
        <v>154</v>
      </c>
      <c r="B161" s="10"/>
      <c r="C161" s="35">
        <v>1</v>
      </c>
      <c r="D161" s="35">
        <v>0</v>
      </c>
      <c r="E161" s="35">
        <v>0</v>
      </c>
      <c r="F161" s="35">
        <v>0</v>
      </c>
      <c r="G161" s="35">
        <v>0</v>
      </c>
      <c r="H161" s="35">
        <v>0</v>
      </c>
      <c r="I161" s="35">
        <v>0</v>
      </c>
      <c r="J161" s="17"/>
    </row>
    <row r="162" spans="1:10">
      <c r="A162" s="4" t="s">
        <v>155</v>
      </c>
      <c r="B162" s="10"/>
      <c r="C162" s="35">
        <v>0</v>
      </c>
      <c r="D162" s="41">
        <f>$B$131</f>
        <v>0</v>
      </c>
      <c r="E162" s="35">
        <v>0</v>
      </c>
      <c r="F162" s="35">
        <v>0</v>
      </c>
      <c r="G162" s="35">
        <v>0</v>
      </c>
      <c r="H162" s="35">
        <v>0</v>
      </c>
      <c r="I162" s="35">
        <v>0</v>
      </c>
      <c r="J162" s="17"/>
    </row>
    <row r="163" spans="1:10">
      <c r="A163" s="4" t="s">
        <v>156</v>
      </c>
      <c r="B163" s="10"/>
      <c r="C163" s="35">
        <v>0</v>
      </c>
      <c r="D163" s="35">
        <v>0</v>
      </c>
      <c r="E163" s="41">
        <f>$B$139</f>
        <v>0</v>
      </c>
      <c r="F163" s="35">
        <v>0</v>
      </c>
      <c r="G163" s="35">
        <v>0</v>
      </c>
      <c r="H163" s="35">
        <v>0</v>
      </c>
      <c r="I163" s="35">
        <v>0</v>
      </c>
      <c r="J163" s="17"/>
    </row>
    <row r="164" spans="1:10">
      <c r="A164" s="4" t="s">
        <v>157</v>
      </c>
      <c r="B164" s="10"/>
      <c r="C164" s="35">
        <v>0</v>
      </c>
      <c r="D164" s="35">
        <v>0</v>
      </c>
      <c r="E164" s="35">
        <v>0</v>
      </c>
      <c r="F164" s="41">
        <f>$B$147</f>
        <v>0</v>
      </c>
      <c r="G164" s="35">
        <v>0</v>
      </c>
      <c r="H164" s="35">
        <v>0</v>
      </c>
      <c r="I164" s="35">
        <v>0</v>
      </c>
      <c r="J164" s="17"/>
    </row>
    <row r="165" spans="1:10">
      <c r="A165" s="4" t="s">
        <v>162</v>
      </c>
      <c r="B165" s="10"/>
      <c r="C165" s="35">
        <v>0</v>
      </c>
      <c r="D165" s="35">
        <v>0</v>
      </c>
      <c r="E165" s="35">
        <v>0</v>
      </c>
      <c r="F165" s="41">
        <f>'Input'!$B$82</f>
        <v>0</v>
      </c>
      <c r="G165" s="35">
        <v>0</v>
      </c>
      <c r="H165" s="35">
        <v>0</v>
      </c>
      <c r="I165" s="35">
        <v>0</v>
      </c>
      <c r="J165" s="17"/>
    </row>
    <row r="166" spans="1:10">
      <c r="A166" s="4" t="s">
        <v>158</v>
      </c>
      <c r="B166" s="10"/>
      <c r="C166" s="35">
        <v>0</v>
      </c>
      <c r="D166" s="35">
        <v>0</v>
      </c>
      <c r="E166" s="35">
        <v>0</v>
      </c>
      <c r="F166" s="35">
        <v>0</v>
      </c>
      <c r="G166" s="35">
        <v>1</v>
      </c>
      <c r="H166" s="35">
        <v>0</v>
      </c>
      <c r="I166" s="35">
        <v>0</v>
      </c>
      <c r="J166" s="17"/>
    </row>
    <row r="167" spans="1:10">
      <c r="A167" s="4" t="s">
        <v>159</v>
      </c>
      <c r="B167" s="10"/>
      <c r="C167" s="35">
        <v>0</v>
      </c>
      <c r="D167" s="35">
        <v>0</v>
      </c>
      <c r="E167" s="35">
        <v>0</v>
      </c>
      <c r="F167" s="35">
        <v>0</v>
      </c>
      <c r="G167" s="35">
        <v>0</v>
      </c>
      <c r="H167" s="35">
        <v>1</v>
      </c>
      <c r="I167" s="35">
        <v>0</v>
      </c>
      <c r="J167" s="17"/>
    </row>
    <row r="168" spans="1:10">
      <c r="A168" s="4" t="s">
        <v>160</v>
      </c>
      <c r="B168" s="10"/>
      <c r="C168" s="35">
        <v>0</v>
      </c>
      <c r="D168" s="35">
        <v>0</v>
      </c>
      <c r="E168" s="35">
        <v>0</v>
      </c>
      <c r="F168" s="35">
        <v>0</v>
      </c>
      <c r="G168" s="35">
        <v>0</v>
      </c>
      <c r="H168" s="35">
        <v>0</v>
      </c>
      <c r="I168" s="35">
        <v>1</v>
      </c>
      <c r="J168" s="17"/>
    </row>
    <row r="170" spans="1:10" ht="21" customHeight="1">
      <c r="A170" s="1" t="s">
        <v>906</v>
      </c>
    </row>
    <row r="171" spans="1:10">
      <c r="A171" s="3" t="s">
        <v>546</v>
      </c>
    </row>
    <row r="172" spans="1:10">
      <c r="A172" s="31" t="s">
        <v>907</v>
      </c>
    </row>
    <row r="173" spans="1:10">
      <c r="A173" s="31" t="s">
        <v>908</v>
      </c>
    </row>
    <row r="174" spans="1:10">
      <c r="A174" s="3" t="s">
        <v>581</v>
      </c>
    </row>
    <row r="176" spans="1:10">
      <c r="B176" s="15" t="s">
        <v>153</v>
      </c>
      <c r="C176" s="15" t="s">
        <v>154</v>
      </c>
      <c r="D176" s="15" t="s">
        <v>155</v>
      </c>
      <c r="E176" s="15" t="s">
        <v>156</v>
      </c>
      <c r="F176" s="15" t="s">
        <v>157</v>
      </c>
      <c r="G176" s="15" t="s">
        <v>162</v>
      </c>
      <c r="H176" s="15" t="s">
        <v>158</v>
      </c>
      <c r="I176" s="15" t="s">
        <v>159</v>
      </c>
      <c r="J176" s="15" t="s">
        <v>160</v>
      </c>
    </row>
    <row r="177" spans="1:11">
      <c r="A177" s="4" t="s">
        <v>185</v>
      </c>
      <c r="B177" s="42">
        <f>SUMPRODUCT($B91:$I91,$B$160:$I$160)</f>
        <v>0</v>
      </c>
      <c r="C177" s="42">
        <f>SUMPRODUCT($B91:$I91,$B$161:$I$161)</f>
        <v>0</v>
      </c>
      <c r="D177" s="42">
        <f>SUMPRODUCT($B91:$I91,$B$162:$I$162)</f>
        <v>0</v>
      </c>
      <c r="E177" s="42">
        <f>SUMPRODUCT($B91:$I91,$B$163:$I$163)</f>
        <v>0</v>
      </c>
      <c r="F177" s="42">
        <f>SUMPRODUCT($B91:$I91,$B$164:$I$164)</f>
        <v>0</v>
      </c>
      <c r="G177" s="42">
        <f>SUMPRODUCT($B91:$I91,$B$165:$I$165)</f>
        <v>0</v>
      </c>
      <c r="H177" s="42">
        <f>SUMPRODUCT($B91:$I91,$B$166:$I$166)</f>
        <v>0</v>
      </c>
      <c r="I177" s="42">
        <f>SUMPRODUCT($B91:$I91,$B$167:$I$167)</f>
        <v>0</v>
      </c>
      <c r="J177" s="42">
        <f>SUMPRODUCT($B91:$I91,$B$168:$I$168)</f>
        <v>0</v>
      </c>
      <c r="K177" s="17"/>
    </row>
    <row r="178" spans="1:11">
      <c r="A178" s="4" t="s">
        <v>186</v>
      </c>
      <c r="B178" s="42">
        <f>SUMPRODUCT($B92:$I92,$B$160:$I$160)</f>
        <v>0</v>
      </c>
      <c r="C178" s="42">
        <f>SUMPRODUCT($B92:$I92,$B$161:$I$161)</f>
        <v>0</v>
      </c>
      <c r="D178" s="42">
        <f>SUMPRODUCT($B92:$I92,$B$162:$I$162)</f>
        <v>0</v>
      </c>
      <c r="E178" s="42">
        <f>SUMPRODUCT($B92:$I92,$B$163:$I$163)</f>
        <v>0</v>
      </c>
      <c r="F178" s="42">
        <f>SUMPRODUCT($B92:$I92,$B$164:$I$164)</f>
        <v>0</v>
      </c>
      <c r="G178" s="42">
        <f>SUMPRODUCT($B92:$I92,$B$165:$I$165)</f>
        <v>0</v>
      </c>
      <c r="H178" s="42">
        <f>SUMPRODUCT($B92:$I92,$B$166:$I$166)</f>
        <v>0</v>
      </c>
      <c r="I178" s="42">
        <f>SUMPRODUCT($B92:$I92,$B$167:$I$167)</f>
        <v>0</v>
      </c>
      <c r="J178" s="42">
        <f>SUMPRODUCT($B92:$I92,$B$168:$I$168)</f>
        <v>0</v>
      </c>
      <c r="K178" s="17"/>
    </row>
    <row r="179" spans="1:11">
      <c r="A179" s="4" t="s">
        <v>223</v>
      </c>
      <c r="B179" s="42">
        <f>SUMPRODUCT($B93:$I93,$B$160:$I$160)</f>
        <v>0</v>
      </c>
      <c r="C179" s="42">
        <f>SUMPRODUCT($B93:$I93,$B$161:$I$161)</f>
        <v>0</v>
      </c>
      <c r="D179" s="42">
        <f>SUMPRODUCT($B93:$I93,$B$162:$I$162)</f>
        <v>0</v>
      </c>
      <c r="E179" s="42">
        <f>SUMPRODUCT($B93:$I93,$B$163:$I$163)</f>
        <v>0</v>
      </c>
      <c r="F179" s="42">
        <f>SUMPRODUCT($B93:$I93,$B$164:$I$164)</f>
        <v>0</v>
      </c>
      <c r="G179" s="42">
        <f>SUMPRODUCT($B93:$I93,$B$165:$I$165)</f>
        <v>0</v>
      </c>
      <c r="H179" s="42">
        <f>SUMPRODUCT($B93:$I93,$B$166:$I$166)</f>
        <v>0</v>
      </c>
      <c r="I179" s="42">
        <f>SUMPRODUCT($B93:$I93,$B$167:$I$167)</f>
        <v>0</v>
      </c>
      <c r="J179" s="42">
        <f>SUMPRODUCT($B93:$I93,$B$168:$I$168)</f>
        <v>0</v>
      </c>
      <c r="K179" s="17"/>
    </row>
    <row r="180" spans="1:11">
      <c r="A180" s="4" t="s">
        <v>187</v>
      </c>
      <c r="B180" s="42">
        <f>SUMPRODUCT($B94:$I94,$B$160:$I$160)</f>
        <v>0</v>
      </c>
      <c r="C180" s="42">
        <f>SUMPRODUCT($B94:$I94,$B$161:$I$161)</f>
        <v>0</v>
      </c>
      <c r="D180" s="42">
        <f>SUMPRODUCT($B94:$I94,$B$162:$I$162)</f>
        <v>0</v>
      </c>
      <c r="E180" s="42">
        <f>SUMPRODUCT($B94:$I94,$B$163:$I$163)</f>
        <v>0</v>
      </c>
      <c r="F180" s="42">
        <f>SUMPRODUCT($B94:$I94,$B$164:$I$164)</f>
        <v>0</v>
      </c>
      <c r="G180" s="42">
        <f>SUMPRODUCT($B94:$I94,$B$165:$I$165)</f>
        <v>0</v>
      </c>
      <c r="H180" s="42">
        <f>SUMPRODUCT($B94:$I94,$B$166:$I$166)</f>
        <v>0</v>
      </c>
      <c r="I180" s="42">
        <f>SUMPRODUCT($B94:$I94,$B$167:$I$167)</f>
        <v>0</v>
      </c>
      <c r="J180" s="42">
        <f>SUMPRODUCT($B94:$I94,$B$168:$I$168)</f>
        <v>0</v>
      </c>
      <c r="K180" s="17"/>
    </row>
    <row r="181" spans="1:11">
      <c r="A181" s="4" t="s">
        <v>188</v>
      </c>
      <c r="B181" s="42">
        <f>SUMPRODUCT($B95:$I95,$B$160:$I$160)</f>
        <v>0</v>
      </c>
      <c r="C181" s="42">
        <f>SUMPRODUCT($B95:$I95,$B$161:$I$161)</f>
        <v>0</v>
      </c>
      <c r="D181" s="42">
        <f>SUMPRODUCT($B95:$I95,$B$162:$I$162)</f>
        <v>0</v>
      </c>
      <c r="E181" s="42">
        <f>SUMPRODUCT($B95:$I95,$B$163:$I$163)</f>
        <v>0</v>
      </c>
      <c r="F181" s="42">
        <f>SUMPRODUCT($B95:$I95,$B$164:$I$164)</f>
        <v>0</v>
      </c>
      <c r="G181" s="42">
        <f>SUMPRODUCT($B95:$I95,$B$165:$I$165)</f>
        <v>0</v>
      </c>
      <c r="H181" s="42">
        <f>SUMPRODUCT($B95:$I95,$B$166:$I$166)</f>
        <v>0</v>
      </c>
      <c r="I181" s="42">
        <f>SUMPRODUCT($B95:$I95,$B$167:$I$167)</f>
        <v>0</v>
      </c>
      <c r="J181" s="42">
        <f>SUMPRODUCT($B95:$I95,$B$168:$I$168)</f>
        <v>0</v>
      </c>
      <c r="K181" s="17"/>
    </row>
    <row r="182" spans="1:11">
      <c r="A182" s="4" t="s">
        <v>224</v>
      </c>
      <c r="B182" s="42">
        <f>SUMPRODUCT($B96:$I96,$B$160:$I$160)</f>
        <v>0</v>
      </c>
      <c r="C182" s="42">
        <f>SUMPRODUCT($B96:$I96,$B$161:$I$161)</f>
        <v>0</v>
      </c>
      <c r="D182" s="42">
        <f>SUMPRODUCT($B96:$I96,$B$162:$I$162)</f>
        <v>0</v>
      </c>
      <c r="E182" s="42">
        <f>SUMPRODUCT($B96:$I96,$B$163:$I$163)</f>
        <v>0</v>
      </c>
      <c r="F182" s="42">
        <f>SUMPRODUCT($B96:$I96,$B$164:$I$164)</f>
        <v>0</v>
      </c>
      <c r="G182" s="42">
        <f>SUMPRODUCT($B96:$I96,$B$165:$I$165)</f>
        <v>0</v>
      </c>
      <c r="H182" s="42">
        <f>SUMPRODUCT($B96:$I96,$B$166:$I$166)</f>
        <v>0</v>
      </c>
      <c r="I182" s="42">
        <f>SUMPRODUCT($B96:$I96,$B$167:$I$167)</f>
        <v>0</v>
      </c>
      <c r="J182" s="42">
        <f>SUMPRODUCT($B96:$I96,$B$168:$I$168)</f>
        <v>0</v>
      </c>
      <c r="K182" s="17"/>
    </row>
    <row r="183" spans="1:11">
      <c r="A183" s="4" t="s">
        <v>189</v>
      </c>
      <c r="B183" s="42">
        <f>SUMPRODUCT($B97:$I97,$B$160:$I$160)</f>
        <v>0</v>
      </c>
      <c r="C183" s="42">
        <f>SUMPRODUCT($B97:$I97,$B$161:$I$161)</f>
        <v>0</v>
      </c>
      <c r="D183" s="42">
        <f>SUMPRODUCT($B97:$I97,$B$162:$I$162)</f>
        <v>0</v>
      </c>
      <c r="E183" s="42">
        <f>SUMPRODUCT($B97:$I97,$B$163:$I$163)</f>
        <v>0</v>
      </c>
      <c r="F183" s="42">
        <f>SUMPRODUCT($B97:$I97,$B$164:$I$164)</f>
        <v>0</v>
      </c>
      <c r="G183" s="42">
        <f>SUMPRODUCT($B97:$I97,$B$165:$I$165)</f>
        <v>0</v>
      </c>
      <c r="H183" s="42">
        <f>SUMPRODUCT($B97:$I97,$B$166:$I$166)</f>
        <v>0</v>
      </c>
      <c r="I183" s="42">
        <f>SUMPRODUCT($B97:$I97,$B$167:$I$167)</f>
        <v>0</v>
      </c>
      <c r="J183" s="42">
        <f>SUMPRODUCT($B97:$I97,$B$168:$I$168)</f>
        <v>0</v>
      </c>
      <c r="K183" s="17"/>
    </row>
    <row r="184" spans="1:11">
      <c r="A184" s="4" t="s">
        <v>190</v>
      </c>
      <c r="B184" s="42">
        <f>SUMPRODUCT($B98:$I98,$B$160:$I$160)</f>
        <v>0</v>
      </c>
      <c r="C184" s="42">
        <f>SUMPRODUCT($B98:$I98,$B$161:$I$161)</f>
        <v>0</v>
      </c>
      <c r="D184" s="42">
        <f>SUMPRODUCT($B98:$I98,$B$162:$I$162)</f>
        <v>0</v>
      </c>
      <c r="E184" s="42">
        <f>SUMPRODUCT($B98:$I98,$B$163:$I$163)</f>
        <v>0</v>
      </c>
      <c r="F184" s="42">
        <f>SUMPRODUCT($B98:$I98,$B$164:$I$164)</f>
        <v>0</v>
      </c>
      <c r="G184" s="42">
        <f>SUMPRODUCT($B98:$I98,$B$165:$I$165)</f>
        <v>0</v>
      </c>
      <c r="H184" s="42">
        <f>SUMPRODUCT($B98:$I98,$B$166:$I$166)</f>
        <v>0</v>
      </c>
      <c r="I184" s="42">
        <f>SUMPRODUCT($B98:$I98,$B$167:$I$167)</f>
        <v>0</v>
      </c>
      <c r="J184" s="42">
        <f>SUMPRODUCT($B98:$I98,$B$168:$I$168)</f>
        <v>0</v>
      </c>
      <c r="K184" s="17"/>
    </row>
    <row r="185" spans="1:11">
      <c r="A185" s="4" t="s">
        <v>210</v>
      </c>
      <c r="B185" s="42">
        <f>SUMPRODUCT($B99:$I99,$B$160:$I$160)</f>
        <v>0</v>
      </c>
      <c r="C185" s="42">
        <f>SUMPRODUCT($B99:$I99,$B$161:$I$161)</f>
        <v>0</v>
      </c>
      <c r="D185" s="42">
        <f>SUMPRODUCT($B99:$I99,$B$162:$I$162)</f>
        <v>0</v>
      </c>
      <c r="E185" s="42">
        <f>SUMPRODUCT($B99:$I99,$B$163:$I$163)</f>
        <v>0</v>
      </c>
      <c r="F185" s="42">
        <f>SUMPRODUCT($B99:$I99,$B$164:$I$164)</f>
        <v>0</v>
      </c>
      <c r="G185" s="42">
        <f>SUMPRODUCT($B99:$I99,$B$165:$I$165)</f>
        <v>0</v>
      </c>
      <c r="H185" s="42">
        <f>SUMPRODUCT($B99:$I99,$B$166:$I$166)</f>
        <v>0</v>
      </c>
      <c r="I185" s="42">
        <f>SUMPRODUCT($B99:$I99,$B$167:$I$167)</f>
        <v>0</v>
      </c>
      <c r="J185" s="42">
        <f>SUMPRODUCT($B99:$I99,$B$168:$I$168)</f>
        <v>0</v>
      </c>
      <c r="K185" s="17"/>
    </row>
    <row r="186" spans="1:11">
      <c r="A186" s="4" t="s">
        <v>191</v>
      </c>
      <c r="B186" s="42">
        <f>SUMPRODUCT($B100:$I100,$B$160:$I$160)</f>
        <v>0</v>
      </c>
      <c r="C186" s="42">
        <f>SUMPRODUCT($B100:$I100,$B$161:$I$161)</f>
        <v>0</v>
      </c>
      <c r="D186" s="42">
        <f>SUMPRODUCT($B100:$I100,$B$162:$I$162)</f>
        <v>0</v>
      </c>
      <c r="E186" s="42">
        <f>SUMPRODUCT($B100:$I100,$B$163:$I$163)</f>
        <v>0</v>
      </c>
      <c r="F186" s="42">
        <f>SUMPRODUCT($B100:$I100,$B$164:$I$164)</f>
        <v>0</v>
      </c>
      <c r="G186" s="42">
        <f>SUMPRODUCT($B100:$I100,$B$165:$I$165)</f>
        <v>0</v>
      </c>
      <c r="H186" s="42">
        <f>SUMPRODUCT($B100:$I100,$B$166:$I$166)</f>
        <v>0</v>
      </c>
      <c r="I186" s="42">
        <f>SUMPRODUCT($B100:$I100,$B$167:$I$167)</f>
        <v>0</v>
      </c>
      <c r="J186" s="42">
        <f>SUMPRODUCT($B100:$I100,$B$168:$I$168)</f>
        <v>0</v>
      </c>
      <c r="K186" s="17"/>
    </row>
    <row r="187" spans="1:11">
      <c r="A187" s="4" t="s">
        <v>192</v>
      </c>
      <c r="B187" s="42">
        <f>SUMPRODUCT($B101:$I101,$B$160:$I$160)</f>
        <v>0</v>
      </c>
      <c r="C187" s="42">
        <f>SUMPRODUCT($B101:$I101,$B$161:$I$161)</f>
        <v>0</v>
      </c>
      <c r="D187" s="42">
        <f>SUMPRODUCT($B101:$I101,$B$162:$I$162)</f>
        <v>0</v>
      </c>
      <c r="E187" s="42">
        <f>SUMPRODUCT($B101:$I101,$B$163:$I$163)</f>
        <v>0</v>
      </c>
      <c r="F187" s="42">
        <f>SUMPRODUCT($B101:$I101,$B$164:$I$164)</f>
        <v>0</v>
      </c>
      <c r="G187" s="42">
        <f>SUMPRODUCT($B101:$I101,$B$165:$I$165)</f>
        <v>0</v>
      </c>
      <c r="H187" s="42">
        <f>SUMPRODUCT($B101:$I101,$B$166:$I$166)</f>
        <v>0</v>
      </c>
      <c r="I187" s="42">
        <f>SUMPRODUCT($B101:$I101,$B$167:$I$167)</f>
        <v>0</v>
      </c>
      <c r="J187" s="42">
        <f>SUMPRODUCT($B101:$I101,$B$168:$I$168)</f>
        <v>0</v>
      </c>
      <c r="K187" s="17"/>
    </row>
    <row r="188" spans="1:11">
      <c r="A188" s="4" t="s">
        <v>193</v>
      </c>
      <c r="B188" s="42">
        <f>SUMPRODUCT($B102:$I102,$B$160:$I$160)</f>
        <v>0</v>
      </c>
      <c r="C188" s="42">
        <f>SUMPRODUCT($B102:$I102,$B$161:$I$161)</f>
        <v>0</v>
      </c>
      <c r="D188" s="42">
        <f>SUMPRODUCT($B102:$I102,$B$162:$I$162)</f>
        <v>0</v>
      </c>
      <c r="E188" s="42">
        <f>SUMPRODUCT($B102:$I102,$B$163:$I$163)</f>
        <v>0</v>
      </c>
      <c r="F188" s="42">
        <f>SUMPRODUCT($B102:$I102,$B$164:$I$164)</f>
        <v>0</v>
      </c>
      <c r="G188" s="42">
        <f>SUMPRODUCT($B102:$I102,$B$165:$I$165)</f>
        <v>0</v>
      </c>
      <c r="H188" s="42">
        <f>SUMPRODUCT($B102:$I102,$B$166:$I$166)</f>
        <v>0</v>
      </c>
      <c r="I188" s="42">
        <f>SUMPRODUCT($B102:$I102,$B$167:$I$167)</f>
        <v>0</v>
      </c>
      <c r="J188" s="42">
        <f>SUMPRODUCT($B102:$I102,$B$168:$I$168)</f>
        <v>0</v>
      </c>
      <c r="K188" s="17"/>
    </row>
    <row r="189" spans="1:11">
      <c r="A189" s="4" t="s">
        <v>194</v>
      </c>
      <c r="B189" s="42">
        <f>SUMPRODUCT($B103:$I103,$B$160:$I$160)</f>
        <v>0</v>
      </c>
      <c r="C189" s="42">
        <f>SUMPRODUCT($B103:$I103,$B$161:$I$161)</f>
        <v>0</v>
      </c>
      <c r="D189" s="42">
        <f>SUMPRODUCT($B103:$I103,$B$162:$I$162)</f>
        <v>0</v>
      </c>
      <c r="E189" s="42">
        <f>SUMPRODUCT($B103:$I103,$B$163:$I$163)</f>
        <v>0</v>
      </c>
      <c r="F189" s="42">
        <f>SUMPRODUCT($B103:$I103,$B$164:$I$164)</f>
        <v>0</v>
      </c>
      <c r="G189" s="42">
        <f>SUMPRODUCT($B103:$I103,$B$165:$I$165)</f>
        <v>0</v>
      </c>
      <c r="H189" s="42">
        <f>SUMPRODUCT($B103:$I103,$B$166:$I$166)</f>
        <v>0</v>
      </c>
      <c r="I189" s="42">
        <f>SUMPRODUCT($B103:$I103,$B$167:$I$167)</f>
        <v>0</v>
      </c>
      <c r="J189" s="42">
        <f>SUMPRODUCT($B103:$I103,$B$168:$I$168)</f>
        <v>0</v>
      </c>
      <c r="K189" s="17"/>
    </row>
    <row r="190" spans="1:11">
      <c r="A190" s="4" t="s">
        <v>211</v>
      </c>
      <c r="B190" s="42">
        <f>SUMPRODUCT($B104:$I104,$B$160:$I$160)</f>
        <v>0</v>
      </c>
      <c r="C190" s="42">
        <f>SUMPRODUCT($B104:$I104,$B$161:$I$161)</f>
        <v>0</v>
      </c>
      <c r="D190" s="42">
        <f>SUMPRODUCT($B104:$I104,$B$162:$I$162)</f>
        <v>0</v>
      </c>
      <c r="E190" s="42">
        <f>SUMPRODUCT($B104:$I104,$B$163:$I$163)</f>
        <v>0</v>
      </c>
      <c r="F190" s="42">
        <f>SUMPRODUCT($B104:$I104,$B$164:$I$164)</f>
        <v>0</v>
      </c>
      <c r="G190" s="42">
        <f>SUMPRODUCT($B104:$I104,$B$165:$I$165)</f>
        <v>0</v>
      </c>
      <c r="H190" s="42">
        <f>SUMPRODUCT($B104:$I104,$B$166:$I$166)</f>
        <v>0</v>
      </c>
      <c r="I190" s="42">
        <f>SUMPRODUCT($B104:$I104,$B$167:$I$167)</f>
        <v>0</v>
      </c>
      <c r="J190" s="42">
        <f>SUMPRODUCT($B104:$I104,$B$168:$I$168)</f>
        <v>0</v>
      </c>
      <c r="K190" s="17"/>
    </row>
    <row r="191" spans="1:11">
      <c r="A191" s="4" t="s">
        <v>225</v>
      </c>
      <c r="B191" s="42">
        <f>SUMPRODUCT($B105:$I105,$B$160:$I$160)</f>
        <v>0</v>
      </c>
      <c r="C191" s="42">
        <f>SUMPRODUCT($B105:$I105,$B$161:$I$161)</f>
        <v>0</v>
      </c>
      <c r="D191" s="42">
        <f>SUMPRODUCT($B105:$I105,$B$162:$I$162)</f>
        <v>0</v>
      </c>
      <c r="E191" s="42">
        <f>SUMPRODUCT($B105:$I105,$B$163:$I$163)</f>
        <v>0</v>
      </c>
      <c r="F191" s="42">
        <f>SUMPRODUCT($B105:$I105,$B$164:$I$164)</f>
        <v>0</v>
      </c>
      <c r="G191" s="42">
        <f>SUMPRODUCT($B105:$I105,$B$165:$I$165)</f>
        <v>0</v>
      </c>
      <c r="H191" s="42">
        <f>SUMPRODUCT($B105:$I105,$B$166:$I$166)</f>
        <v>0</v>
      </c>
      <c r="I191" s="42">
        <f>SUMPRODUCT($B105:$I105,$B$167:$I$167)</f>
        <v>0</v>
      </c>
      <c r="J191" s="42">
        <f>SUMPRODUCT($B105:$I105,$B$168:$I$168)</f>
        <v>0</v>
      </c>
      <c r="K191" s="17"/>
    </row>
    <row r="192" spans="1:11">
      <c r="A192" s="4" t="s">
        <v>226</v>
      </c>
      <c r="B192" s="42">
        <f>SUMPRODUCT($B106:$I106,$B$160:$I$160)</f>
        <v>0</v>
      </c>
      <c r="C192" s="42">
        <f>SUMPRODUCT($B106:$I106,$B$161:$I$161)</f>
        <v>0</v>
      </c>
      <c r="D192" s="42">
        <f>SUMPRODUCT($B106:$I106,$B$162:$I$162)</f>
        <v>0</v>
      </c>
      <c r="E192" s="42">
        <f>SUMPRODUCT($B106:$I106,$B$163:$I$163)</f>
        <v>0</v>
      </c>
      <c r="F192" s="42">
        <f>SUMPRODUCT($B106:$I106,$B$164:$I$164)</f>
        <v>0</v>
      </c>
      <c r="G192" s="42">
        <f>SUMPRODUCT($B106:$I106,$B$165:$I$165)</f>
        <v>0</v>
      </c>
      <c r="H192" s="42">
        <f>SUMPRODUCT($B106:$I106,$B$166:$I$166)</f>
        <v>0</v>
      </c>
      <c r="I192" s="42">
        <f>SUMPRODUCT($B106:$I106,$B$167:$I$167)</f>
        <v>0</v>
      </c>
      <c r="J192" s="42">
        <f>SUMPRODUCT($B106:$I106,$B$168:$I$168)</f>
        <v>0</v>
      </c>
      <c r="K192" s="17"/>
    </row>
    <row r="193" spans="1:11">
      <c r="A193" s="4" t="s">
        <v>227</v>
      </c>
      <c r="B193" s="42">
        <f>SUMPRODUCT($B107:$I107,$B$160:$I$160)</f>
        <v>0</v>
      </c>
      <c r="C193" s="42">
        <f>SUMPRODUCT($B107:$I107,$B$161:$I$161)</f>
        <v>0</v>
      </c>
      <c r="D193" s="42">
        <f>SUMPRODUCT($B107:$I107,$B$162:$I$162)</f>
        <v>0</v>
      </c>
      <c r="E193" s="42">
        <f>SUMPRODUCT($B107:$I107,$B$163:$I$163)</f>
        <v>0</v>
      </c>
      <c r="F193" s="42">
        <f>SUMPRODUCT($B107:$I107,$B$164:$I$164)</f>
        <v>0</v>
      </c>
      <c r="G193" s="42">
        <f>SUMPRODUCT($B107:$I107,$B$165:$I$165)</f>
        <v>0</v>
      </c>
      <c r="H193" s="42">
        <f>SUMPRODUCT($B107:$I107,$B$166:$I$166)</f>
        <v>0</v>
      </c>
      <c r="I193" s="42">
        <f>SUMPRODUCT($B107:$I107,$B$167:$I$167)</f>
        <v>0</v>
      </c>
      <c r="J193" s="42">
        <f>SUMPRODUCT($B107:$I107,$B$168:$I$168)</f>
        <v>0</v>
      </c>
      <c r="K193" s="17"/>
    </row>
    <row r="194" spans="1:11">
      <c r="A194" s="4" t="s">
        <v>228</v>
      </c>
      <c r="B194" s="42">
        <f>SUMPRODUCT($B108:$I108,$B$160:$I$160)</f>
        <v>0</v>
      </c>
      <c r="C194" s="42">
        <f>SUMPRODUCT($B108:$I108,$B$161:$I$161)</f>
        <v>0</v>
      </c>
      <c r="D194" s="42">
        <f>SUMPRODUCT($B108:$I108,$B$162:$I$162)</f>
        <v>0</v>
      </c>
      <c r="E194" s="42">
        <f>SUMPRODUCT($B108:$I108,$B$163:$I$163)</f>
        <v>0</v>
      </c>
      <c r="F194" s="42">
        <f>SUMPRODUCT($B108:$I108,$B$164:$I$164)</f>
        <v>0</v>
      </c>
      <c r="G194" s="42">
        <f>SUMPRODUCT($B108:$I108,$B$165:$I$165)</f>
        <v>0</v>
      </c>
      <c r="H194" s="42">
        <f>SUMPRODUCT($B108:$I108,$B$166:$I$166)</f>
        <v>0</v>
      </c>
      <c r="I194" s="42">
        <f>SUMPRODUCT($B108:$I108,$B$167:$I$167)</f>
        <v>0</v>
      </c>
      <c r="J194" s="42">
        <f>SUMPRODUCT($B108:$I108,$B$168:$I$168)</f>
        <v>0</v>
      </c>
      <c r="K194" s="17"/>
    </row>
    <row r="195" spans="1:11">
      <c r="A195" s="4" t="s">
        <v>229</v>
      </c>
      <c r="B195" s="42">
        <f>SUMPRODUCT($B109:$I109,$B$160:$I$160)</f>
        <v>0</v>
      </c>
      <c r="C195" s="42">
        <f>SUMPRODUCT($B109:$I109,$B$161:$I$161)</f>
        <v>0</v>
      </c>
      <c r="D195" s="42">
        <f>SUMPRODUCT($B109:$I109,$B$162:$I$162)</f>
        <v>0</v>
      </c>
      <c r="E195" s="42">
        <f>SUMPRODUCT($B109:$I109,$B$163:$I$163)</f>
        <v>0</v>
      </c>
      <c r="F195" s="42">
        <f>SUMPRODUCT($B109:$I109,$B$164:$I$164)</f>
        <v>0</v>
      </c>
      <c r="G195" s="42">
        <f>SUMPRODUCT($B109:$I109,$B$165:$I$165)</f>
        <v>0</v>
      </c>
      <c r="H195" s="42">
        <f>SUMPRODUCT($B109:$I109,$B$166:$I$166)</f>
        <v>0</v>
      </c>
      <c r="I195" s="42">
        <f>SUMPRODUCT($B109:$I109,$B$167:$I$167)</f>
        <v>0</v>
      </c>
      <c r="J195" s="42">
        <f>SUMPRODUCT($B109:$I109,$B$168:$I$168)</f>
        <v>0</v>
      </c>
      <c r="K195" s="17"/>
    </row>
    <row r="196" spans="1:11">
      <c r="A196" s="4" t="s">
        <v>195</v>
      </c>
      <c r="B196" s="42">
        <f>SUMPRODUCT($B110:$I110,$B$160:$I$160)</f>
        <v>0</v>
      </c>
      <c r="C196" s="42">
        <f>SUMPRODUCT($B110:$I110,$B$161:$I$161)</f>
        <v>0</v>
      </c>
      <c r="D196" s="42">
        <f>SUMPRODUCT($B110:$I110,$B$162:$I$162)</f>
        <v>0</v>
      </c>
      <c r="E196" s="42">
        <f>SUMPRODUCT($B110:$I110,$B$163:$I$163)</f>
        <v>0</v>
      </c>
      <c r="F196" s="42">
        <f>SUMPRODUCT($B110:$I110,$B$164:$I$164)</f>
        <v>0</v>
      </c>
      <c r="G196" s="42">
        <f>SUMPRODUCT($B110:$I110,$B$165:$I$165)</f>
        <v>0</v>
      </c>
      <c r="H196" s="42">
        <f>SUMPRODUCT($B110:$I110,$B$166:$I$166)</f>
        <v>0</v>
      </c>
      <c r="I196" s="42">
        <f>SUMPRODUCT($B110:$I110,$B$167:$I$167)</f>
        <v>0</v>
      </c>
      <c r="J196" s="42">
        <f>SUMPRODUCT($B110:$I110,$B$168:$I$168)</f>
        <v>0</v>
      </c>
      <c r="K196" s="17"/>
    </row>
    <row r="197" spans="1:11">
      <c r="A197" s="4" t="s">
        <v>196</v>
      </c>
      <c r="B197" s="42">
        <f>SUMPRODUCT($B111:$I111,$B$160:$I$160)</f>
        <v>0</v>
      </c>
      <c r="C197" s="42">
        <f>SUMPRODUCT($B111:$I111,$B$161:$I$161)</f>
        <v>0</v>
      </c>
      <c r="D197" s="42">
        <f>SUMPRODUCT($B111:$I111,$B$162:$I$162)</f>
        <v>0</v>
      </c>
      <c r="E197" s="42">
        <f>SUMPRODUCT($B111:$I111,$B$163:$I$163)</f>
        <v>0</v>
      </c>
      <c r="F197" s="42">
        <f>SUMPRODUCT($B111:$I111,$B$164:$I$164)</f>
        <v>0</v>
      </c>
      <c r="G197" s="42">
        <f>SUMPRODUCT($B111:$I111,$B$165:$I$165)</f>
        <v>0</v>
      </c>
      <c r="H197" s="42">
        <f>SUMPRODUCT($B111:$I111,$B$166:$I$166)</f>
        <v>0</v>
      </c>
      <c r="I197" s="42">
        <f>SUMPRODUCT($B111:$I111,$B$167:$I$167)</f>
        <v>0</v>
      </c>
      <c r="J197" s="42">
        <f>SUMPRODUCT($B111:$I111,$B$168:$I$168)</f>
        <v>0</v>
      </c>
      <c r="K197" s="17"/>
    </row>
    <row r="198" spans="1:11">
      <c r="A198" s="4" t="s">
        <v>197</v>
      </c>
      <c r="B198" s="42">
        <f>SUMPRODUCT($B112:$I112,$B$160:$I$160)</f>
        <v>0</v>
      </c>
      <c r="C198" s="42">
        <f>SUMPRODUCT($B112:$I112,$B$161:$I$161)</f>
        <v>0</v>
      </c>
      <c r="D198" s="42">
        <f>SUMPRODUCT($B112:$I112,$B$162:$I$162)</f>
        <v>0</v>
      </c>
      <c r="E198" s="42">
        <f>SUMPRODUCT($B112:$I112,$B$163:$I$163)</f>
        <v>0</v>
      </c>
      <c r="F198" s="42">
        <f>SUMPRODUCT($B112:$I112,$B$164:$I$164)</f>
        <v>0</v>
      </c>
      <c r="G198" s="42">
        <f>SUMPRODUCT($B112:$I112,$B$165:$I$165)</f>
        <v>0</v>
      </c>
      <c r="H198" s="42">
        <f>SUMPRODUCT($B112:$I112,$B$166:$I$166)</f>
        <v>0</v>
      </c>
      <c r="I198" s="42">
        <f>SUMPRODUCT($B112:$I112,$B$167:$I$167)</f>
        <v>0</v>
      </c>
      <c r="J198" s="42">
        <f>SUMPRODUCT($B112:$I112,$B$168:$I$168)</f>
        <v>0</v>
      </c>
      <c r="K198" s="17"/>
    </row>
    <row r="199" spans="1:11">
      <c r="A199" s="4" t="s">
        <v>198</v>
      </c>
      <c r="B199" s="42">
        <f>SUMPRODUCT($B113:$I113,$B$160:$I$160)</f>
        <v>0</v>
      </c>
      <c r="C199" s="42">
        <f>SUMPRODUCT($B113:$I113,$B$161:$I$161)</f>
        <v>0</v>
      </c>
      <c r="D199" s="42">
        <f>SUMPRODUCT($B113:$I113,$B$162:$I$162)</f>
        <v>0</v>
      </c>
      <c r="E199" s="42">
        <f>SUMPRODUCT($B113:$I113,$B$163:$I$163)</f>
        <v>0</v>
      </c>
      <c r="F199" s="42">
        <f>SUMPRODUCT($B113:$I113,$B$164:$I$164)</f>
        <v>0</v>
      </c>
      <c r="G199" s="42">
        <f>SUMPRODUCT($B113:$I113,$B$165:$I$165)</f>
        <v>0</v>
      </c>
      <c r="H199" s="42">
        <f>SUMPRODUCT($B113:$I113,$B$166:$I$166)</f>
        <v>0</v>
      </c>
      <c r="I199" s="42">
        <f>SUMPRODUCT($B113:$I113,$B$167:$I$167)</f>
        <v>0</v>
      </c>
      <c r="J199" s="42">
        <f>SUMPRODUCT($B113:$I113,$B$168:$I$168)</f>
        <v>0</v>
      </c>
      <c r="K199" s="17"/>
    </row>
    <row r="200" spans="1:11">
      <c r="A200" s="4" t="s">
        <v>199</v>
      </c>
      <c r="B200" s="42">
        <f>SUMPRODUCT($B114:$I114,$B$160:$I$160)</f>
        <v>0</v>
      </c>
      <c r="C200" s="42">
        <f>SUMPRODUCT($B114:$I114,$B$161:$I$161)</f>
        <v>0</v>
      </c>
      <c r="D200" s="42">
        <f>SUMPRODUCT($B114:$I114,$B$162:$I$162)</f>
        <v>0</v>
      </c>
      <c r="E200" s="42">
        <f>SUMPRODUCT($B114:$I114,$B$163:$I$163)</f>
        <v>0</v>
      </c>
      <c r="F200" s="42">
        <f>SUMPRODUCT($B114:$I114,$B$164:$I$164)</f>
        <v>0</v>
      </c>
      <c r="G200" s="42">
        <f>SUMPRODUCT($B114:$I114,$B$165:$I$165)</f>
        <v>0</v>
      </c>
      <c r="H200" s="42">
        <f>SUMPRODUCT($B114:$I114,$B$166:$I$166)</f>
        <v>0</v>
      </c>
      <c r="I200" s="42">
        <f>SUMPRODUCT($B114:$I114,$B$167:$I$167)</f>
        <v>0</v>
      </c>
      <c r="J200" s="42">
        <f>SUMPRODUCT($B114:$I114,$B$168:$I$168)</f>
        <v>0</v>
      </c>
      <c r="K200" s="17"/>
    </row>
    <row r="201" spans="1:11">
      <c r="A201" s="4" t="s">
        <v>200</v>
      </c>
      <c r="B201" s="42">
        <f>SUMPRODUCT($B115:$I115,$B$160:$I$160)</f>
        <v>0</v>
      </c>
      <c r="C201" s="42">
        <f>SUMPRODUCT($B115:$I115,$B$161:$I$161)</f>
        <v>0</v>
      </c>
      <c r="D201" s="42">
        <f>SUMPRODUCT($B115:$I115,$B$162:$I$162)</f>
        <v>0</v>
      </c>
      <c r="E201" s="42">
        <f>SUMPRODUCT($B115:$I115,$B$163:$I$163)</f>
        <v>0</v>
      </c>
      <c r="F201" s="42">
        <f>SUMPRODUCT($B115:$I115,$B$164:$I$164)</f>
        <v>0</v>
      </c>
      <c r="G201" s="42">
        <f>SUMPRODUCT($B115:$I115,$B$165:$I$165)</f>
        <v>0</v>
      </c>
      <c r="H201" s="42">
        <f>SUMPRODUCT($B115:$I115,$B$166:$I$166)</f>
        <v>0</v>
      </c>
      <c r="I201" s="42">
        <f>SUMPRODUCT($B115:$I115,$B$167:$I$167)</f>
        <v>0</v>
      </c>
      <c r="J201" s="42">
        <f>SUMPRODUCT($B115:$I115,$B$168:$I$168)</f>
        <v>0</v>
      </c>
      <c r="K201" s="17"/>
    </row>
    <row r="202" spans="1:11">
      <c r="A202" s="4" t="s">
        <v>201</v>
      </c>
      <c r="B202" s="42">
        <f>SUMPRODUCT($B116:$I116,$B$160:$I$160)</f>
        <v>0</v>
      </c>
      <c r="C202" s="42">
        <f>SUMPRODUCT($B116:$I116,$B$161:$I$161)</f>
        <v>0</v>
      </c>
      <c r="D202" s="42">
        <f>SUMPRODUCT($B116:$I116,$B$162:$I$162)</f>
        <v>0</v>
      </c>
      <c r="E202" s="42">
        <f>SUMPRODUCT($B116:$I116,$B$163:$I$163)</f>
        <v>0</v>
      </c>
      <c r="F202" s="42">
        <f>SUMPRODUCT($B116:$I116,$B$164:$I$164)</f>
        <v>0</v>
      </c>
      <c r="G202" s="42">
        <f>SUMPRODUCT($B116:$I116,$B$165:$I$165)</f>
        <v>0</v>
      </c>
      <c r="H202" s="42">
        <f>SUMPRODUCT($B116:$I116,$B$166:$I$166)</f>
        <v>0</v>
      </c>
      <c r="I202" s="42">
        <f>SUMPRODUCT($B116:$I116,$B$167:$I$167)</f>
        <v>0</v>
      </c>
      <c r="J202" s="42">
        <f>SUMPRODUCT($B116:$I116,$B$168:$I$168)</f>
        <v>0</v>
      </c>
      <c r="K202" s="17"/>
    </row>
    <row r="203" spans="1:11">
      <c r="A203" s="4" t="s">
        <v>202</v>
      </c>
      <c r="B203" s="42">
        <f>SUMPRODUCT($B117:$I117,$B$160:$I$160)</f>
        <v>0</v>
      </c>
      <c r="C203" s="42">
        <f>SUMPRODUCT($B117:$I117,$B$161:$I$161)</f>
        <v>0</v>
      </c>
      <c r="D203" s="42">
        <f>SUMPRODUCT($B117:$I117,$B$162:$I$162)</f>
        <v>0</v>
      </c>
      <c r="E203" s="42">
        <f>SUMPRODUCT($B117:$I117,$B$163:$I$163)</f>
        <v>0</v>
      </c>
      <c r="F203" s="42">
        <f>SUMPRODUCT($B117:$I117,$B$164:$I$164)</f>
        <v>0</v>
      </c>
      <c r="G203" s="42">
        <f>SUMPRODUCT($B117:$I117,$B$165:$I$165)</f>
        <v>0</v>
      </c>
      <c r="H203" s="42">
        <f>SUMPRODUCT($B117:$I117,$B$166:$I$166)</f>
        <v>0</v>
      </c>
      <c r="I203" s="42">
        <f>SUMPRODUCT($B117:$I117,$B$167:$I$167)</f>
        <v>0</v>
      </c>
      <c r="J203" s="42">
        <f>SUMPRODUCT($B117:$I117,$B$168:$I$168)</f>
        <v>0</v>
      </c>
      <c r="K203" s="17"/>
    </row>
    <row r="204" spans="1:11">
      <c r="A204" s="4" t="s">
        <v>203</v>
      </c>
      <c r="B204" s="42">
        <f>SUMPRODUCT($B118:$I118,$B$160:$I$160)</f>
        <v>0</v>
      </c>
      <c r="C204" s="42">
        <f>SUMPRODUCT($B118:$I118,$B$161:$I$161)</f>
        <v>0</v>
      </c>
      <c r="D204" s="42">
        <f>SUMPRODUCT($B118:$I118,$B$162:$I$162)</f>
        <v>0</v>
      </c>
      <c r="E204" s="42">
        <f>SUMPRODUCT($B118:$I118,$B$163:$I$163)</f>
        <v>0</v>
      </c>
      <c r="F204" s="42">
        <f>SUMPRODUCT($B118:$I118,$B$164:$I$164)</f>
        <v>0</v>
      </c>
      <c r="G204" s="42">
        <f>SUMPRODUCT($B118:$I118,$B$165:$I$165)</f>
        <v>0</v>
      </c>
      <c r="H204" s="42">
        <f>SUMPRODUCT($B118:$I118,$B$166:$I$166)</f>
        <v>0</v>
      </c>
      <c r="I204" s="42">
        <f>SUMPRODUCT($B118:$I118,$B$167:$I$167)</f>
        <v>0</v>
      </c>
      <c r="J204" s="42">
        <f>SUMPRODUCT($B118:$I118,$B$168:$I$168)</f>
        <v>0</v>
      </c>
      <c r="K204" s="17"/>
    </row>
    <row r="205" spans="1:11">
      <c r="A205" s="4" t="s">
        <v>204</v>
      </c>
      <c r="B205" s="42">
        <f>SUMPRODUCT($B119:$I119,$B$160:$I$160)</f>
        <v>0</v>
      </c>
      <c r="C205" s="42">
        <f>SUMPRODUCT($B119:$I119,$B$161:$I$161)</f>
        <v>0</v>
      </c>
      <c r="D205" s="42">
        <f>SUMPRODUCT($B119:$I119,$B$162:$I$162)</f>
        <v>0</v>
      </c>
      <c r="E205" s="42">
        <f>SUMPRODUCT($B119:$I119,$B$163:$I$163)</f>
        <v>0</v>
      </c>
      <c r="F205" s="42">
        <f>SUMPRODUCT($B119:$I119,$B$164:$I$164)</f>
        <v>0</v>
      </c>
      <c r="G205" s="42">
        <f>SUMPRODUCT($B119:$I119,$B$165:$I$165)</f>
        <v>0</v>
      </c>
      <c r="H205" s="42">
        <f>SUMPRODUCT($B119:$I119,$B$166:$I$166)</f>
        <v>0</v>
      </c>
      <c r="I205" s="42">
        <f>SUMPRODUCT($B119:$I119,$B$167:$I$167)</f>
        <v>0</v>
      </c>
      <c r="J205" s="42">
        <f>SUMPRODUCT($B119:$I119,$B$168:$I$168)</f>
        <v>0</v>
      </c>
      <c r="K205" s="17"/>
    </row>
    <row r="206" spans="1:11">
      <c r="A206" s="4" t="s">
        <v>212</v>
      </c>
      <c r="B206" s="42">
        <f>SUMPRODUCT($B120:$I120,$B$160:$I$160)</f>
        <v>0</v>
      </c>
      <c r="C206" s="42">
        <f>SUMPRODUCT($B120:$I120,$B$161:$I$161)</f>
        <v>0</v>
      </c>
      <c r="D206" s="42">
        <f>SUMPRODUCT($B120:$I120,$B$162:$I$162)</f>
        <v>0</v>
      </c>
      <c r="E206" s="42">
        <f>SUMPRODUCT($B120:$I120,$B$163:$I$163)</f>
        <v>0</v>
      </c>
      <c r="F206" s="42">
        <f>SUMPRODUCT($B120:$I120,$B$164:$I$164)</f>
        <v>0</v>
      </c>
      <c r="G206" s="42">
        <f>SUMPRODUCT($B120:$I120,$B$165:$I$165)</f>
        <v>0</v>
      </c>
      <c r="H206" s="42">
        <f>SUMPRODUCT($B120:$I120,$B$166:$I$166)</f>
        <v>0</v>
      </c>
      <c r="I206" s="42">
        <f>SUMPRODUCT($B120:$I120,$B$167:$I$167)</f>
        <v>0</v>
      </c>
      <c r="J206" s="42">
        <f>SUMPRODUCT($B120:$I120,$B$168:$I$168)</f>
        <v>0</v>
      </c>
      <c r="K206" s="17"/>
    </row>
    <row r="207" spans="1:11">
      <c r="A207" s="4" t="s">
        <v>213</v>
      </c>
      <c r="B207" s="42">
        <f>SUMPRODUCT($B121:$I121,$B$160:$I$160)</f>
        <v>0</v>
      </c>
      <c r="C207" s="42">
        <f>SUMPRODUCT($B121:$I121,$B$161:$I$161)</f>
        <v>0</v>
      </c>
      <c r="D207" s="42">
        <f>SUMPRODUCT($B121:$I121,$B$162:$I$162)</f>
        <v>0</v>
      </c>
      <c r="E207" s="42">
        <f>SUMPRODUCT($B121:$I121,$B$163:$I$163)</f>
        <v>0</v>
      </c>
      <c r="F207" s="42">
        <f>SUMPRODUCT($B121:$I121,$B$164:$I$164)</f>
        <v>0</v>
      </c>
      <c r="G207" s="42">
        <f>SUMPRODUCT($B121:$I121,$B$165:$I$165)</f>
        <v>0</v>
      </c>
      <c r="H207" s="42">
        <f>SUMPRODUCT($B121:$I121,$B$166:$I$166)</f>
        <v>0</v>
      </c>
      <c r="I207" s="42">
        <f>SUMPRODUCT($B121:$I121,$B$167:$I$167)</f>
        <v>0</v>
      </c>
      <c r="J207" s="42">
        <f>SUMPRODUCT($B121:$I121,$B$168:$I$168)</f>
        <v>0</v>
      </c>
      <c r="K207" s="17"/>
    </row>
    <row r="208" spans="1:11">
      <c r="A208" s="4" t="s">
        <v>214</v>
      </c>
      <c r="B208" s="42">
        <f>SUMPRODUCT($B122:$I122,$B$160:$I$160)</f>
        <v>0</v>
      </c>
      <c r="C208" s="42">
        <f>SUMPRODUCT($B122:$I122,$B$161:$I$161)</f>
        <v>0</v>
      </c>
      <c r="D208" s="42">
        <f>SUMPRODUCT($B122:$I122,$B$162:$I$162)</f>
        <v>0</v>
      </c>
      <c r="E208" s="42">
        <f>SUMPRODUCT($B122:$I122,$B$163:$I$163)</f>
        <v>0</v>
      </c>
      <c r="F208" s="42">
        <f>SUMPRODUCT($B122:$I122,$B$164:$I$164)</f>
        <v>0</v>
      </c>
      <c r="G208" s="42">
        <f>SUMPRODUCT($B122:$I122,$B$165:$I$165)</f>
        <v>0</v>
      </c>
      <c r="H208" s="42">
        <f>SUMPRODUCT($B122:$I122,$B$166:$I$166)</f>
        <v>0</v>
      </c>
      <c r="I208" s="42">
        <f>SUMPRODUCT($B122:$I122,$B$167:$I$167)</f>
        <v>0</v>
      </c>
      <c r="J208" s="42">
        <f>SUMPRODUCT($B122:$I122,$B$168:$I$168)</f>
        <v>0</v>
      </c>
      <c r="K208" s="17"/>
    </row>
    <row r="209" spans="1:11">
      <c r="A209" s="4" t="s">
        <v>215</v>
      </c>
      <c r="B209" s="42">
        <f>SUMPRODUCT($B123:$I123,$B$160:$I$160)</f>
        <v>0</v>
      </c>
      <c r="C209" s="42">
        <f>SUMPRODUCT($B123:$I123,$B$161:$I$161)</f>
        <v>0</v>
      </c>
      <c r="D209" s="42">
        <f>SUMPRODUCT($B123:$I123,$B$162:$I$162)</f>
        <v>0</v>
      </c>
      <c r="E209" s="42">
        <f>SUMPRODUCT($B123:$I123,$B$163:$I$163)</f>
        <v>0</v>
      </c>
      <c r="F209" s="42">
        <f>SUMPRODUCT($B123:$I123,$B$164:$I$164)</f>
        <v>0</v>
      </c>
      <c r="G209" s="42">
        <f>SUMPRODUCT($B123:$I123,$B$165:$I$165)</f>
        <v>0</v>
      </c>
      <c r="H209" s="42">
        <f>SUMPRODUCT($B123:$I123,$B$166:$I$166)</f>
        <v>0</v>
      </c>
      <c r="I209" s="42">
        <f>SUMPRODUCT($B123:$I123,$B$167:$I$167)</f>
        <v>0</v>
      </c>
      <c r="J209" s="42">
        <f>SUMPRODUCT($B123:$I123,$B$168:$I$168)</f>
        <v>0</v>
      </c>
      <c r="K209" s="17"/>
    </row>
    <row r="211" spans="1:11" ht="21" customHeight="1">
      <c r="A211" s="1" t="s">
        <v>909</v>
      </c>
    </row>
    <row r="212" spans="1:11">
      <c r="A212" s="3" t="s">
        <v>546</v>
      </c>
    </row>
    <row r="213" spans="1:11">
      <c r="A213" s="3" t="s">
        <v>910</v>
      </c>
    </row>
    <row r="214" spans="1:11">
      <c r="A214" s="3" t="s">
        <v>911</v>
      </c>
    </row>
    <row r="215" spans="1:11">
      <c r="A215" s="31" t="s">
        <v>912</v>
      </c>
    </row>
    <row r="216" spans="1:11">
      <c r="A216" s="3" t="s">
        <v>641</v>
      </c>
    </row>
    <row r="218" spans="1:11">
      <c r="B218" s="15" t="s">
        <v>153</v>
      </c>
      <c r="C218" s="15" t="s">
        <v>154</v>
      </c>
      <c r="D218" s="15" t="s">
        <v>155</v>
      </c>
      <c r="E218" s="15" t="s">
        <v>156</v>
      </c>
      <c r="F218" s="15" t="s">
        <v>157</v>
      </c>
      <c r="G218" s="15" t="s">
        <v>162</v>
      </c>
      <c r="H218" s="15" t="s">
        <v>158</v>
      </c>
      <c r="I218" s="15" t="s">
        <v>159</v>
      </c>
      <c r="J218" s="15" t="s">
        <v>160</v>
      </c>
    </row>
    <row r="219" spans="1:11">
      <c r="A219" s="4" t="s">
        <v>185</v>
      </c>
      <c r="B219" s="43">
        <f>B177</f>
        <v>0</v>
      </c>
      <c r="C219" s="43">
        <f>C177</f>
        <v>0</v>
      </c>
      <c r="D219" s="43">
        <f>D177</f>
        <v>0</v>
      </c>
      <c r="E219" s="43">
        <f>E177</f>
        <v>0</v>
      </c>
      <c r="F219" s="43">
        <f>F177</f>
        <v>0</v>
      </c>
      <c r="G219" s="43">
        <f>G177</f>
        <v>0</v>
      </c>
      <c r="H219" s="43">
        <f>H177</f>
        <v>0</v>
      </c>
      <c r="I219" s="43">
        <f>I177</f>
        <v>0</v>
      </c>
      <c r="J219" s="43">
        <f>J177</f>
        <v>0</v>
      </c>
      <c r="K219" s="17"/>
    </row>
    <row r="220" spans="1:11">
      <c r="A220" s="4" t="s">
        <v>186</v>
      </c>
      <c r="B220" s="43">
        <f>B178</f>
        <v>0</v>
      </c>
      <c r="C220" s="43">
        <f>C178</f>
        <v>0</v>
      </c>
      <c r="D220" s="43">
        <f>D178</f>
        <v>0</v>
      </c>
      <c r="E220" s="43">
        <f>E178</f>
        <v>0</v>
      </c>
      <c r="F220" s="43">
        <f>F178</f>
        <v>0</v>
      </c>
      <c r="G220" s="43">
        <f>G178</f>
        <v>0</v>
      </c>
      <c r="H220" s="43">
        <f>H178</f>
        <v>0</v>
      </c>
      <c r="I220" s="43">
        <f>I178</f>
        <v>0</v>
      </c>
      <c r="J220" s="43">
        <f>J178</f>
        <v>0</v>
      </c>
      <c r="K220" s="17"/>
    </row>
    <row r="221" spans="1:11">
      <c r="A221" s="4" t="s">
        <v>223</v>
      </c>
      <c r="B221" s="43">
        <f>B179</f>
        <v>0</v>
      </c>
      <c r="C221" s="43">
        <f>C179</f>
        <v>0</v>
      </c>
      <c r="D221" s="43">
        <f>D179</f>
        <v>0</v>
      </c>
      <c r="E221" s="43">
        <f>E179</f>
        <v>0</v>
      </c>
      <c r="F221" s="43">
        <f>F179</f>
        <v>0</v>
      </c>
      <c r="G221" s="43">
        <f>G179</f>
        <v>0</v>
      </c>
      <c r="H221" s="43">
        <f>H179</f>
        <v>0</v>
      </c>
      <c r="I221" s="43">
        <f>I179</f>
        <v>0</v>
      </c>
      <c r="J221" s="43">
        <f>J179</f>
        <v>0</v>
      </c>
      <c r="K221" s="17"/>
    </row>
    <row r="222" spans="1:11">
      <c r="A222" s="4" t="s">
        <v>187</v>
      </c>
      <c r="B222" s="43">
        <f>B180</f>
        <v>0</v>
      </c>
      <c r="C222" s="43">
        <f>C180</f>
        <v>0</v>
      </c>
      <c r="D222" s="43">
        <f>D180</f>
        <v>0</v>
      </c>
      <c r="E222" s="43">
        <f>E180</f>
        <v>0</v>
      </c>
      <c r="F222" s="43">
        <f>F180</f>
        <v>0</v>
      </c>
      <c r="G222" s="43">
        <f>G180</f>
        <v>0</v>
      </c>
      <c r="H222" s="43">
        <f>H180</f>
        <v>0</v>
      </c>
      <c r="I222" s="43">
        <f>I180</f>
        <v>0</v>
      </c>
      <c r="J222" s="43">
        <f>J180</f>
        <v>0</v>
      </c>
      <c r="K222" s="17"/>
    </row>
    <row r="223" spans="1:11">
      <c r="A223" s="4" t="s">
        <v>188</v>
      </c>
      <c r="B223" s="43">
        <f>B181</f>
        <v>0</v>
      </c>
      <c r="C223" s="43">
        <f>C181</f>
        <v>0</v>
      </c>
      <c r="D223" s="43">
        <f>D181</f>
        <v>0</v>
      </c>
      <c r="E223" s="43">
        <f>E181</f>
        <v>0</v>
      </c>
      <c r="F223" s="43">
        <f>F181</f>
        <v>0</v>
      </c>
      <c r="G223" s="43">
        <f>G181</f>
        <v>0</v>
      </c>
      <c r="H223" s="43">
        <f>H181</f>
        <v>0</v>
      </c>
      <c r="I223" s="43">
        <f>I181</f>
        <v>0</v>
      </c>
      <c r="J223" s="43">
        <f>J181</f>
        <v>0</v>
      </c>
      <c r="K223" s="17"/>
    </row>
    <row r="224" spans="1:11">
      <c r="A224" s="4" t="s">
        <v>224</v>
      </c>
      <c r="B224" s="43">
        <f>B182</f>
        <v>0</v>
      </c>
      <c r="C224" s="43">
        <f>C182</f>
        <v>0</v>
      </c>
      <c r="D224" s="43">
        <f>D182</f>
        <v>0</v>
      </c>
      <c r="E224" s="43">
        <f>E182</f>
        <v>0</v>
      </c>
      <c r="F224" s="43">
        <f>F182</f>
        <v>0</v>
      </c>
      <c r="G224" s="43">
        <f>G182</f>
        <v>0</v>
      </c>
      <c r="H224" s="43">
        <f>H182</f>
        <v>0</v>
      </c>
      <c r="I224" s="43">
        <f>I182</f>
        <v>0</v>
      </c>
      <c r="J224" s="43">
        <f>J182</f>
        <v>0</v>
      </c>
      <c r="K224" s="17"/>
    </row>
    <row r="225" spans="1:11">
      <c r="A225" s="4" t="s">
        <v>189</v>
      </c>
      <c r="B225" s="43">
        <f>B183</f>
        <v>0</v>
      </c>
      <c r="C225" s="43">
        <f>C183</f>
        <v>0</v>
      </c>
      <c r="D225" s="43">
        <f>D183</f>
        <v>0</v>
      </c>
      <c r="E225" s="43">
        <f>E183</f>
        <v>0</v>
      </c>
      <c r="F225" s="43">
        <f>F183</f>
        <v>0</v>
      </c>
      <c r="G225" s="43">
        <f>G183</f>
        <v>0</v>
      </c>
      <c r="H225" s="43">
        <f>H183</f>
        <v>0</v>
      </c>
      <c r="I225" s="43">
        <f>I183</f>
        <v>0</v>
      </c>
      <c r="J225" s="43">
        <f>J183</f>
        <v>0</v>
      </c>
      <c r="K225" s="17"/>
    </row>
    <row r="226" spans="1:11">
      <c r="A226" s="4" t="s">
        <v>190</v>
      </c>
      <c r="B226" s="43">
        <f>B184</f>
        <v>0</v>
      </c>
      <c r="C226" s="43">
        <f>C184</f>
        <v>0</v>
      </c>
      <c r="D226" s="43">
        <f>D184</f>
        <v>0</v>
      </c>
      <c r="E226" s="43">
        <f>E184</f>
        <v>0</v>
      </c>
      <c r="F226" s="43">
        <f>F184</f>
        <v>0</v>
      </c>
      <c r="G226" s="43">
        <f>G184</f>
        <v>0</v>
      </c>
      <c r="H226" s="43">
        <f>H184</f>
        <v>0</v>
      </c>
      <c r="I226" s="43">
        <f>I184</f>
        <v>0</v>
      </c>
      <c r="J226" s="43">
        <f>J184</f>
        <v>0</v>
      </c>
      <c r="K226" s="17"/>
    </row>
    <row r="227" spans="1:11">
      <c r="A227" s="4" t="s">
        <v>210</v>
      </c>
      <c r="B227" s="43">
        <f>B185</f>
        <v>0</v>
      </c>
      <c r="C227" s="43">
        <f>C185</f>
        <v>0</v>
      </c>
      <c r="D227" s="43">
        <f>D185</f>
        <v>0</v>
      </c>
      <c r="E227" s="43">
        <f>E185</f>
        <v>0</v>
      </c>
      <c r="F227" s="43">
        <f>F185</f>
        <v>0</v>
      </c>
      <c r="G227" s="43">
        <f>G185</f>
        <v>0</v>
      </c>
      <c r="H227" s="43">
        <f>H185</f>
        <v>0</v>
      </c>
      <c r="I227" s="43">
        <f>I185</f>
        <v>0</v>
      </c>
      <c r="J227" s="43">
        <f>J185</f>
        <v>0</v>
      </c>
      <c r="K227" s="17"/>
    </row>
    <row r="228" spans="1:11">
      <c r="A228" s="4" t="s">
        <v>191</v>
      </c>
      <c r="B228" s="43">
        <f>B186</f>
        <v>0</v>
      </c>
      <c r="C228" s="43">
        <f>C186</f>
        <v>0</v>
      </c>
      <c r="D228" s="43">
        <f>D186</f>
        <v>0</v>
      </c>
      <c r="E228" s="43">
        <f>E186</f>
        <v>0</v>
      </c>
      <c r="F228" s="43">
        <f>F186</f>
        <v>0</v>
      </c>
      <c r="G228" s="43">
        <f>G186</f>
        <v>0</v>
      </c>
      <c r="H228" s="43">
        <f>H186</f>
        <v>0</v>
      </c>
      <c r="I228" s="43">
        <f>I186</f>
        <v>0</v>
      </c>
      <c r="J228" s="43">
        <f>J186</f>
        <v>0</v>
      </c>
      <c r="K228" s="17"/>
    </row>
    <row r="229" spans="1:11">
      <c r="A229" s="4" t="s">
        <v>192</v>
      </c>
      <c r="B229" s="43">
        <f>B187</f>
        <v>0</v>
      </c>
      <c r="C229" s="43">
        <f>C187</f>
        <v>0</v>
      </c>
      <c r="D229" s="43">
        <f>D187</f>
        <v>0</v>
      </c>
      <c r="E229" s="43">
        <f>E187</f>
        <v>0</v>
      </c>
      <c r="F229" s="43">
        <f>F187</f>
        <v>0</v>
      </c>
      <c r="G229" s="43">
        <f>G187</f>
        <v>0</v>
      </c>
      <c r="H229" s="43">
        <f>H187</f>
        <v>0</v>
      </c>
      <c r="I229" s="43">
        <f>I187</f>
        <v>0</v>
      </c>
      <c r="J229" s="43">
        <f>J187</f>
        <v>0</v>
      </c>
      <c r="K229" s="17"/>
    </row>
    <row r="230" spans="1:11">
      <c r="A230" s="4" t="s">
        <v>193</v>
      </c>
      <c r="B230" s="43">
        <f>B188</f>
        <v>0</v>
      </c>
      <c r="C230" s="43">
        <f>C188</f>
        <v>0</v>
      </c>
      <c r="D230" s="43">
        <f>D188</f>
        <v>0</v>
      </c>
      <c r="E230" s="43">
        <f>E188</f>
        <v>0</v>
      </c>
      <c r="F230" s="43">
        <f>F188</f>
        <v>0</v>
      </c>
      <c r="G230" s="43">
        <f>G188</f>
        <v>0</v>
      </c>
      <c r="H230" s="43">
        <f>H188</f>
        <v>0</v>
      </c>
      <c r="I230" s="43">
        <f>I188</f>
        <v>0</v>
      </c>
      <c r="J230" s="43">
        <f>J188</f>
        <v>0</v>
      </c>
      <c r="K230" s="17"/>
    </row>
    <row r="231" spans="1:11">
      <c r="A231" s="4" t="s">
        <v>194</v>
      </c>
      <c r="B231" s="43">
        <f>B189</f>
        <v>0</v>
      </c>
      <c r="C231" s="43">
        <f>C189</f>
        <v>0</v>
      </c>
      <c r="D231" s="43">
        <f>D189</f>
        <v>0</v>
      </c>
      <c r="E231" s="43">
        <f>E189</f>
        <v>0</v>
      </c>
      <c r="F231" s="43">
        <f>F189</f>
        <v>0</v>
      </c>
      <c r="G231" s="43">
        <f>G189</f>
        <v>0</v>
      </c>
      <c r="H231" s="43">
        <f>H189</f>
        <v>0</v>
      </c>
      <c r="I231" s="43">
        <f>I189</f>
        <v>0</v>
      </c>
      <c r="J231" s="43">
        <f>J189</f>
        <v>0</v>
      </c>
      <c r="K231" s="17"/>
    </row>
    <row r="232" spans="1:11">
      <c r="A232" s="4" t="s">
        <v>211</v>
      </c>
      <c r="B232" s="43">
        <f>B190</f>
        <v>0</v>
      </c>
      <c r="C232" s="43">
        <f>C190</f>
        <v>0</v>
      </c>
      <c r="D232" s="43">
        <f>D190</f>
        <v>0</v>
      </c>
      <c r="E232" s="43">
        <f>E190</f>
        <v>0</v>
      </c>
      <c r="F232" s="43">
        <f>F190</f>
        <v>0</v>
      </c>
      <c r="G232" s="43">
        <f>G190</f>
        <v>0</v>
      </c>
      <c r="H232" s="43">
        <f>H190</f>
        <v>0</v>
      </c>
      <c r="I232" s="43">
        <f>I190</f>
        <v>0</v>
      </c>
      <c r="J232" s="43">
        <f>J190</f>
        <v>0</v>
      </c>
      <c r="K232" s="17"/>
    </row>
    <row r="233" spans="1:11">
      <c r="A233" s="4" t="s">
        <v>225</v>
      </c>
      <c r="B233" s="43">
        <f>B191</f>
        <v>0</v>
      </c>
      <c r="C233" s="43">
        <f>C191</f>
        <v>0</v>
      </c>
      <c r="D233" s="43">
        <f>D191</f>
        <v>0</v>
      </c>
      <c r="E233" s="43">
        <f>E191</f>
        <v>0</v>
      </c>
      <c r="F233" s="43">
        <f>F191</f>
        <v>0</v>
      </c>
      <c r="G233" s="43">
        <f>G191</f>
        <v>0</v>
      </c>
      <c r="H233" s="43">
        <f>H191</f>
        <v>0</v>
      </c>
      <c r="I233" s="43">
        <f>I191</f>
        <v>0</v>
      </c>
      <c r="J233" s="43">
        <f>J191</f>
        <v>0</v>
      </c>
      <c r="K233" s="17"/>
    </row>
    <row r="234" spans="1:11">
      <c r="A234" s="4" t="s">
        <v>226</v>
      </c>
      <c r="B234" s="43">
        <f>B192</f>
        <v>0</v>
      </c>
      <c r="C234" s="43">
        <f>C192</f>
        <v>0</v>
      </c>
      <c r="D234" s="43">
        <f>D192</f>
        <v>0</v>
      </c>
      <c r="E234" s="43">
        <f>E192</f>
        <v>0</v>
      </c>
      <c r="F234" s="43">
        <f>F192</f>
        <v>0</v>
      </c>
      <c r="G234" s="43">
        <f>G192</f>
        <v>0</v>
      </c>
      <c r="H234" s="43">
        <f>H192</f>
        <v>0</v>
      </c>
      <c r="I234" s="43">
        <f>I192</f>
        <v>0</v>
      </c>
      <c r="J234" s="43">
        <f>J192</f>
        <v>0</v>
      </c>
      <c r="K234" s="17"/>
    </row>
    <row r="235" spans="1:11">
      <c r="A235" s="4" t="s">
        <v>227</v>
      </c>
      <c r="B235" s="43">
        <f>B193</f>
        <v>0</v>
      </c>
      <c r="C235" s="43">
        <f>C193</f>
        <v>0</v>
      </c>
      <c r="D235" s="43">
        <f>D193</f>
        <v>0</v>
      </c>
      <c r="E235" s="43">
        <f>E193</f>
        <v>0</v>
      </c>
      <c r="F235" s="43">
        <f>F193</f>
        <v>0</v>
      </c>
      <c r="G235" s="43">
        <f>G193</f>
        <v>0</v>
      </c>
      <c r="H235" s="43">
        <f>H193</f>
        <v>0</v>
      </c>
      <c r="I235" s="43">
        <f>I193</f>
        <v>0</v>
      </c>
      <c r="J235" s="43">
        <f>J193</f>
        <v>0</v>
      </c>
      <c r="K235" s="17"/>
    </row>
    <row r="236" spans="1:11">
      <c r="A236" s="4" t="s">
        <v>228</v>
      </c>
      <c r="B236" s="43">
        <f>B194</f>
        <v>0</v>
      </c>
      <c r="C236" s="43">
        <f>C194</f>
        <v>0</v>
      </c>
      <c r="D236" s="43">
        <f>D194</f>
        <v>0</v>
      </c>
      <c r="E236" s="43">
        <f>E194</f>
        <v>0</v>
      </c>
      <c r="F236" s="43">
        <f>F194</f>
        <v>0</v>
      </c>
      <c r="G236" s="43">
        <f>G194</f>
        <v>0</v>
      </c>
      <c r="H236" s="43">
        <f>H194</f>
        <v>0</v>
      </c>
      <c r="I236" s="43">
        <f>I194</f>
        <v>0</v>
      </c>
      <c r="J236" s="43">
        <f>J194</f>
        <v>0</v>
      </c>
      <c r="K236" s="17"/>
    </row>
    <row r="237" spans="1:11">
      <c r="A237" s="4" t="s">
        <v>229</v>
      </c>
      <c r="B237" s="43">
        <f>B195</f>
        <v>0</v>
      </c>
      <c r="C237" s="43">
        <f>C195</f>
        <v>0</v>
      </c>
      <c r="D237" s="43">
        <f>D195</f>
        <v>0</v>
      </c>
      <c r="E237" s="43">
        <f>E195</f>
        <v>0</v>
      </c>
      <c r="F237" s="43">
        <f>F195</f>
        <v>0</v>
      </c>
      <c r="G237" s="43">
        <f>G195</f>
        <v>0</v>
      </c>
      <c r="H237" s="43">
        <f>H195</f>
        <v>0</v>
      </c>
      <c r="I237" s="43">
        <f>I195</f>
        <v>0</v>
      </c>
      <c r="J237" s="43">
        <f>J195</f>
        <v>0</v>
      </c>
      <c r="K237" s="17"/>
    </row>
    <row r="238" spans="1:11">
      <c r="A238" s="4" t="s">
        <v>195</v>
      </c>
      <c r="B238" s="43">
        <f>B196</f>
        <v>0</v>
      </c>
      <c r="C238" s="43">
        <f>C196</f>
        <v>0</v>
      </c>
      <c r="D238" s="43">
        <f>D196</f>
        <v>0</v>
      </c>
      <c r="E238" s="43">
        <f>E196</f>
        <v>0</v>
      </c>
      <c r="F238" s="43">
        <f>F196</f>
        <v>0</v>
      </c>
      <c r="G238" s="43">
        <f>G196</f>
        <v>0</v>
      </c>
      <c r="H238" s="43">
        <f>H196</f>
        <v>0</v>
      </c>
      <c r="I238" s="43">
        <f>I196</f>
        <v>0</v>
      </c>
      <c r="J238" s="43">
        <f>J196</f>
        <v>0</v>
      </c>
      <c r="K238" s="17"/>
    </row>
    <row r="239" spans="1:11">
      <c r="A239" s="4" t="s">
        <v>196</v>
      </c>
      <c r="B239" s="43">
        <f>B197</f>
        <v>0</v>
      </c>
      <c r="C239" s="43">
        <f>C197</f>
        <v>0</v>
      </c>
      <c r="D239" s="43">
        <f>D197</f>
        <v>0</v>
      </c>
      <c r="E239" s="43">
        <f>E197</f>
        <v>0</v>
      </c>
      <c r="F239" s="43">
        <f>F197</f>
        <v>0</v>
      </c>
      <c r="G239" s="43">
        <f>G197</f>
        <v>0</v>
      </c>
      <c r="H239" s="43">
        <f>H197</f>
        <v>0</v>
      </c>
      <c r="I239" s="43">
        <f>I197</f>
        <v>0</v>
      </c>
      <c r="J239" s="43">
        <f>J197</f>
        <v>0</v>
      </c>
      <c r="K239" s="17"/>
    </row>
    <row r="240" spans="1:11">
      <c r="A240" s="4" t="s">
        <v>197</v>
      </c>
      <c r="B240" s="43">
        <f>B198</f>
        <v>0</v>
      </c>
      <c r="C240" s="43">
        <f>C198</f>
        <v>0</v>
      </c>
      <c r="D240" s="43">
        <f>D198</f>
        <v>0</v>
      </c>
      <c r="E240" s="43">
        <f>E198</f>
        <v>0</v>
      </c>
      <c r="F240" s="43">
        <f>F198</f>
        <v>0</v>
      </c>
      <c r="G240" s="43">
        <f>G198</f>
        <v>0</v>
      </c>
      <c r="H240" s="43">
        <f>H198</f>
        <v>0</v>
      </c>
      <c r="I240" s="43">
        <f>I198</f>
        <v>0</v>
      </c>
      <c r="J240" s="43">
        <f>J198</f>
        <v>0</v>
      </c>
      <c r="K240" s="17"/>
    </row>
    <row r="241" spans="1:11">
      <c r="A241" s="4" t="s">
        <v>198</v>
      </c>
      <c r="B241" s="43">
        <f>B199</f>
        <v>0</v>
      </c>
      <c r="C241" s="43">
        <f>C199</f>
        <v>0</v>
      </c>
      <c r="D241" s="43">
        <f>D199</f>
        <v>0</v>
      </c>
      <c r="E241" s="43">
        <f>E199</f>
        <v>0</v>
      </c>
      <c r="F241" s="43">
        <f>F199</f>
        <v>0</v>
      </c>
      <c r="G241" s="43">
        <f>G199</f>
        <v>0</v>
      </c>
      <c r="H241" s="43">
        <f>H199</f>
        <v>0</v>
      </c>
      <c r="I241" s="43">
        <f>I199</f>
        <v>0</v>
      </c>
      <c r="J241" s="43">
        <f>J199</f>
        <v>0</v>
      </c>
      <c r="K241" s="17"/>
    </row>
    <row r="242" spans="1:11">
      <c r="A242" s="4" t="s">
        <v>199</v>
      </c>
      <c r="B242" s="43">
        <f>B200</f>
        <v>0</v>
      </c>
      <c r="C242" s="43">
        <f>C200</f>
        <v>0</v>
      </c>
      <c r="D242" s="43">
        <f>D200</f>
        <v>0</v>
      </c>
      <c r="E242" s="43">
        <f>E200</f>
        <v>0</v>
      </c>
      <c r="F242" s="43">
        <f>F200</f>
        <v>0</v>
      </c>
      <c r="G242" s="43">
        <f>G200</f>
        <v>0</v>
      </c>
      <c r="H242" s="43">
        <f>H200</f>
        <v>0</v>
      </c>
      <c r="I242" s="43">
        <f>I200</f>
        <v>0</v>
      </c>
      <c r="J242" s="43">
        <f>J200</f>
        <v>0</v>
      </c>
      <c r="K242" s="17"/>
    </row>
    <row r="243" spans="1:11">
      <c r="A243" s="4" t="s">
        <v>200</v>
      </c>
      <c r="B243" s="43">
        <f>B201</f>
        <v>0</v>
      </c>
      <c r="C243" s="43">
        <f>C201</f>
        <v>0</v>
      </c>
      <c r="D243" s="43">
        <f>D201</f>
        <v>0</v>
      </c>
      <c r="E243" s="43">
        <f>E201</f>
        <v>0</v>
      </c>
      <c r="F243" s="43">
        <f>F201</f>
        <v>0</v>
      </c>
      <c r="G243" s="43">
        <f>G201</f>
        <v>0</v>
      </c>
      <c r="H243" s="43">
        <f>H201</f>
        <v>0</v>
      </c>
      <c r="I243" s="43">
        <f>I201</f>
        <v>0</v>
      </c>
      <c r="J243" s="43">
        <f>J201</f>
        <v>0</v>
      </c>
      <c r="K243" s="17"/>
    </row>
    <row r="244" spans="1:11">
      <c r="A244" s="4" t="s">
        <v>201</v>
      </c>
      <c r="B244" s="43">
        <f>B202</f>
        <v>0</v>
      </c>
      <c r="C244" s="43">
        <f>C202</f>
        <v>0</v>
      </c>
      <c r="D244" s="43">
        <f>D202</f>
        <v>0</v>
      </c>
      <c r="E244" s="43">
        <f>E202</f>
        <v>0</v>
      </c>
      <c r="F244" s="43">
        <f>F202</f>
        <v>0</v>
      </c>
      <c r="G244" s="43">
        <f>G202</f>
        <v>0</v>
      </c>
      <c r="H244" s="43">
        <f>H202</f>
        <v>0</v>
      </c>
      <c r="I244" s="43">
        <f>I202</f>
        <v>0</v>
      </c>
      <c r="J244" s="43">
        <f>J202</f>
        <v>0</v>
      </c>
      <c r="K244" s="17"/>
    </row>
    <row r="245" spans="1:11">
      <c r="A245" s="4" t="s">
        <v>202</v>
      </c>
      <c r="B245" s="43">
        <f>B203</f>
        <v>0</v>
      </c>
      <c r="C245" s="43">
        <f>C203</f>
        <v>0</v>
      </c>
      <c r="D245" s="43">
        <f>D203</f>
        <v>0</v>
      </c>
      <c r="E245" s="43">
        <f>E203</f>
        <v>0</v>
      </c>
      <c r="F245" s="43">
        <f>F203</f>
        <v>0</v>
      </c>
      <c r="G245" s="43">
        <f>G203</f>
        <v>0</v>
      </c>
      <c r="H245" s="43">
        <f>H203</f>
        <v>0</v>
      </c>
      <c r="I245" s="43">
        <f>I203</f>
        <v>0</v>
      </c>
      <c r="J245" s="43">
        <f>J203</f>
        <v>0</v>
      </c>
      <c r="K245" s="17"/>
    </row>
    <row r="246" spans="1:11">
      <c r="A246" s="4" t="s">
        <v>203</v>
      </c>
      <c r="B246" s="43">
        <f>B204</f>
        <v>0</v>
      </c>
      <c r="C246" s="43">
        <f>C204</f>
        <v>0</v>
      </c>
      <c r="D246" s="43">
        <f>D204</f>
        <v>0</v>
      </c>
      <c r="E246" s="43">
        <f>E204</f>
        <v>0</v>
      </c>
      <c r="F246" s="43">
        <f>F204</f>
        <v>0</v>
      </c>
      <c r="G246" s="43">
        <f>G204</f>
        <v>0</v>
      </c>
      <c r="H246" s="43">
        <f>H204</f>
        <v>0</v>
      </c>
      <c r="I246" s="43">
        <f>I204</f>
        <v>0</v>
      </c>
      <c r="J246" s="43">
        <f>J204</f>
        <v>0</v>
      </c>
      <c r="K246" s="17"/>
    </row>
    <row r="247" spans="1:11">
      <c r="A247" s="4" t="s">
        <v>204</v>
      </c>
      <c r="B247" s="43">
        <f>B205</f>
        <v>0</v>
      </c>
      <c r="C247" s="43">
        <f>C205</f>
        <v>0</v>
      </c>
      <c r="D247" s="43">
        <f>D205</f>
        <v>0</v>
      </c>
      <c r="E247" s="43">
        <f>E205</f>
        <v>0</v>
      </c>
      <c r="F247" s="43">
        <f>F205</f>
        <v>0</v>
      </c>
      <c r="G247" s="43">
        <f>G205</f>
        <v>0</v>
      </c>
      <c r="H247" s="43">
        <f>H205</f>
        <v>0</v>
      </c>
      <c r="I247" s="43">
        <f>I205</f>
        <v>0</v>
      </c>
      <c r="J247" s="43">
        <f>J205</f>
        <v>0</v>
      </c>
      <c r="K247" s="17"/>
    </row>
    <row r="248" spans="1:11">
      <c r="A248" s="4" t="s">
        <v>212</v>
      </c>
      <c r="B248" s="43">
        <f>B206</f>
        <v>0</v>
      </c>
      <c r="C248" s="43">
        <f>C206</f>
        <v>0</v>
      </c>
      <c r="D248" s="43">
        <f>D206</f>
        <v>0</v>
      </c>
      <c r="E248" s="43">
        <f>E206</f>
        <v>0</v>
      </c>
      <c r="F248" s="43">
        <f>F206</f>
        <v>0</v>
      </c>
      <c r="G248" s="43">
        <f>G206</f>
        <v>0</v>
      </c>
      <c r="H248" s="43">
        <f>H206</f>
        <v>0</v>
      </c>
      <c r="I248" s="43">
        <f>I206</f>
        <v>0</v>
      </c>
      <c r="J248" s="43">
        <f>J206</f>
        <v>0</v>
      </c>
      <c r="K248" s="17"/>
    </row>
    <row r="249" spans="1:11">
      <c r="A249" s="4" t="s">
        <v>213</v>
      </c>
      <c r="B249" s="43">
        <f>B207</f>
        <v>0</v>
      </c>
      <c r="C249" s="43">
        <f>C207</f>
        <v>0</v>
      </c>
      <c r="D249" s="43">
        <f>D207</f>
        <v>0</v>
      </c>
      <c r="E249" s="43">
        <f>E207</f>
        <v>0</v>
      </c>
      <c r="F249" s="43">
        <f>F207</f>
        <v>0</v>
      </c>
      <c r="G249" s="43">
        <f>G207</f>
        <v>0</v>
      </c>
      <c r="H249" s="43">
        <f>H207</f>
        <v>0</v>
      </c>
      <c r="I249" s="43">
        <f>I207</f>
        <v>0</v>
      </c>
      <c r="J249" s="43">
        <f>J207</f>
        <v>0</v>
      </c>
      <c r="K249" s="17"/>
    </row>
    <row r="250" spans="1:11">
      <c r="A250" s="4" t="s">
        <v>214</v>
      </c>
      <c r="B250" s="43">
        <f>B208</f>
        <v>0</v>
      </c>
      <c r="C250" s="43">
        <f>C208</f>
        <v>0</v>
      </c>
      <c r="D250" s="43">
        <f>D208</f>
        <v>0</v>
      </c>
      <c r="E250" s="43">
        <f>E208</f>
        <v>0</v>
      </c>
      <c r="F250" s="43">
        <f>F208</f>
        <v>0</v>
      </c>
      <c r="G250" s="43">
        <f>G208</f>
        <v>0</v>
      </c>
      <c r="H250" s="43">
        <f>H208</f>
        <v>0</v>
      </c>
      <c r="I250" s="43">
        <f>I208</f>
        <v>0</v>
      </c>
      <c r="J250" s="43">
        <f>J208</f>
        <v>0</v>
      </c>
      <c r="K250" s="17"/>
    </row>
    <row r="251" spans="1:11">
      <c r="A251" s="4" t="s">
        <v>215</v>
      </c>
      <c r="B251" s="43">
        <f>B209</f>
        <v>0</v>
      </c>
      <c r="C251" s="43">
        <f>C209</f>
        <v>0</v>
      </c>
      <c r="D251" s="43">
        <f>D209</f>
        <v>0</v>
      </c>
      <c r="E251" s="43">
        <f>E209</f>
        <v>0</v>
      </c>
      <c r="F251" s="43">
        <f>F209</f>
        <v>0</v>
      </c>
      <c r="G251" s="43">
        <f>G209</f>
        <v>0</v>
      </c>
      <c r="H251" s="43">
        <f>H209</f>
        <v>0</v>
      </c>
      <c r="I251" s="43">
        <f>I209</f>
        <v>0</v>
      </c>
      <c r="J251" s="43">
        <f>J209</f>
        <v>0</v>
      </c>
      <c r="K251" s="17"/>
    </row>
    <row r="253" spans="1:11" ht="21" customHeight="1">
      <c r="A253" s="1" t="s">
        <v>913</v>
      </c>
    </row>
    <row r="254" spans="1:11">
      <c r="A254" s="3" t="s">
        <v>546</v>
      </c>
    </row>
    <row r="255" spans="1:11">
      <c r="A255" s="31" t="s">
        <v>914</v>
      </c>
    </row>
    <row r="256" spans="1:11">
      <c r="A256" s="31" t="s">
        <v>915</v>
      </c>
    </row>
    <row r="257" spans="1:11">
      <c r="A257" s="31" t="s">
        <v>916</v>
      </c>
    </row>
    <row r="258" spans="1:11">
      <c r="A258" s="3" t="s">
        <v>917</v>
      </c>
    </row>
    <row r="260" spans="1:11">
      <c r="B260" s="15" t="s">
        <v>153</v>
      </c>
      <c r="C260" s="15" t="s">
        <v>154</v>
      </c>
      <c r="D260" s="15" t="s">
        <v>155</v>
      </c>
      <c r="E260" s="15" t="s">
        <v>156</v>
      </c>
      <c r="F260" s="15" t="s">
        <v>157</v>
      </c>
      <c r="G260" s="15" t="s">
        <v>162</v>
      </c>
      <c r="H260" s="15" t="s">
        <v>158</v>
      </c>
      <c r="I260" s="15" t="s">
        <v>159</v>
      </c>
      <c r="J260" s="15" t="s">
        <v>160</v>
      </c>
    </row>
    <row r="261" spans="1:11">
      <c r="A261" s="4" t="s">
        <v>185</v>
      </c>
      <c r="B261" s="42">
        <f>IF(B$83="",B219,B219*$I14/B$83)</f>
        <v>0</v>
      </c>
      <c r="C261" s="42">
        <f>IF(C$83="",C219,C219*$I14/C$83)</f>
        <v>0</v>
      </c>
      <c r="D261" s="42">
        <f>IF(D$83="",D219,D219*$I14/D$83)</f>
        <v>0</v>
      </c>
      <c r="E261" s="42">
        <f>IF(E$83="",E219,E219*$I14/E$83)</f>
        <v>0</v>
      </c>
      <c r="F261" s="42">
        <f>IF(F$83="",F219,F219*$I14/F$83)</f>
        <v>0</v>
      </c>
      <c r="G261" s="42">
        <f>IF(G$83="",G219,G219*$I14/G$83)</f>
        <v>0</v>
      </c>
      <c r="H261" s="42">
        <f>IF(H$83="",H219,H219*$I14/H$83)</f>
        <v>0</v>
      </c>
      <c r="I261" s="42">
        <f>IF(I$83="",I219,I219*$I14/I$83)</f>
        <v>0</v>
      </c>
      <c r="J261" s="42">
        <f>IF(J$83="",J219,J219*$I14/J$83)</f>
        <v>0</v>
      </c>
      <c r="K261" s="17"/>
    </row>
    <row r="262" spans="1:11">
      <c r="A262" s="4" t="s">
        <v>186</v>
      </c>
      <c r="B262" s="42">
        <f>IF(B$83="",B220,B220*$I15/B$83)</f>
        <v>0</v>
      </c>
      <c r="C262" s="42">
        <f>IF(C$83="",C220,C220*$I15/C$83)</f>
        <v>0</v>
      </c>
      <c r="D262" s="42">
        <f>IF(D$83="",D220,D220*$I15/D$83)</f>
        <v>0</v>
      </c>
      <c r="E262" s="42">
        <f>IF(E$83="",E220,E220*$I15/E$83)</f>
        <v>0</v>
      </c>
      <c r="F262" s="42">
        <f>IF(F$83="",F220,F220*$I15/F$83)</f>
        <v>0</v>
      </c>
      <c r="G262" s="42">
        <f>IF(G$83="",G220,G220*$I15/G$83)</f>
        <v>0</v>
      </c>
      <c r="H262" s="42">
        <f>IF(H$83="",H220,H220*$I15/H$83)</f>
        <v>0</v>
      </c>
      <c r="I262" s="42">
        <f>IF(I$83="",I220,I220*$I15/I$83)</f>
        <v>0</v>
      </c>
      <c r="J262" s="42">
        <f>IF(J$83="",J220,J220*$I15/J$83)</f>
        <v>0</v>
      </c>
      <c r="K262" s="17"/>
    </row>
    <row r="263" spans="1:11">
      <c r="A263" s="4" t="s">
        <v>223</v>
      </c>
      <c r="B263" s="42">
        <f>IF(B$83="",B221,B221*$I16/B$83)</f>
        <v>0</v>
      </c>
      <c r="C263" s="42">
        <f>IF(C$83="",C221,C221*$I16/C$83)</f>
        <v>0</v>
      </c>
      <c r="D263" s="42">
        <f>IF(D$83="",D221,D221*$I16/D$83)</f>
        <v>0</v>
      </c>
      <c r="E263" s="42">
        <f>IF(E$83="",E221,E221*$I16/E$83)</f>
        <v>0</v>
      </c>
      <c r="F263" s="42">
        <f>IF(F$83="",F221,F221*$I16/F$83)</f>
        <v>0</v>
      </c>
      <c r="G263" s="42">
        <f>IF(G$83="",G221,G221*$I16/G$83)</f>
        <v>0</v>
      </c>
      <c r="H263" s="42">
        <f>IF(H$83="",H221,H221*$I16/H$83)</f>
        <v>0</v>
      </c>
      <c r="I263" s="42">
        <f>IF(I$83="",I221,I221*$I16/I$83)</f>
        <v>0</v>
      </c>
      <c r="J263" s="42">
        <f>IF(J$83="",J221,J221*$I16/J$83)</f>
        <v>0</v>
      </c>
      <c r="K263" s="17"/>
    </row>
    <row r="264" spans="1:11">
      <c r="A264" s="4" t="s">
        <v>187</v>
      </c>
      <c r="B264" s="42">
        <f>IF(B$83="",B222,B222*$I17/B$83)</f>
        <v>0</v>
      </c>
      <c r="C264" s="42">
        <f>IF(C$83="",C222,C222*$I17/C$83)</f>
        <v>0</v>
      </c>
      <c r="D264" s="42">
        <f>IF(D$83="",D222,D222*$I17/D$83)</f>
        <v>0</v>
      </c>
      <c r="E264" s="42">
        <f>IF(E$83="",E222,E222*$I17/E$83)</f>
        <v>0</v>
      </c>
      <c r="F264" s="42">
        <f>IF(F$83="",F222,F222*$I17/F$83)</f>
        <v>0</v>
      </c>
      <c r="G264" s="42">
        <f>IF(G$83="",G222,G222*$I17/G$83)</f>
        <v>0</v>
      </c>
      <c r="H264" s="42">
        <f>IF(H$83="",H222,H222*$I17/H$83)</f>
        <v>0</v>
      </c>
      <c r="I264" s="42">
        <f>IF(I$83="",I222,I222*$I17/I$83)</f>
        <v>0</v>
      </c>
      <c r="J264" s="42">
        <f>IF(J$83="",J222,J222*$I17/J$83)</f>
        <v>0</v>
      </c>
      <c r="K264" s="17"/>
    </row>
    <row r="265" spans="1:11">
      <c r="A265" s="4" t="s">
        <v>188</v>
      </c>
      <c r="B265" s="42">
        <f>IF(B$83="",B223,B223*$I18/B$83)</f>
        <v>0</v>
      </c>
      <c r="C265" s="42">
        <f>IF(C$83="",C223,C223*$I18/C$83)</f>
        <v>0</v>
      </c>
      <c r="D265" s="42">
        <f>IF(D$83="",D223,D223*$I18/D$83)</f>
        <v>0</v>
      </c>
      <c r="E265" s="42">
        <f>IF(E$83="",E223,E223*$I18/E$83)</f>
        <v>0</v>
      </c>
      <c r="F265" s="42">
        <f>IF(F$83="",F223,F223*$I18/F$83)</f>
        <v>0</v>
      </c>
      <c r="G265" s="42">
        <f>IF(G$83="",G223,G223*$I18/G$83)</f>
        <v>0</v>
      </c>
      <c r="H265" s="42">
        <f>IF(H$83="",H223,H223*$I18/H$83)</f>
        <v>0</v>
      </c>
      <c r="I265" s="42">
        <f>IF(I$83="",I223,I223*$I18/I$83)</f>
        <v>0</v>
      </c>
      <c r="J265" s="42">
        <f>IF(J$83="",J223,J223*$I18/J$83)</f>
        <v>0</v>
      </c>
      <c r="K265" s="17"/>
    </row>
    <row r="266" spans="1:11">
      <c r="A266" s="4" t="s">
        <v>224</v>
      </c>
      <c r="B266" s="42">
        <f>IF(B$83="",B224,B224*$I19/B$83)</f>
        <v>0</v>
      </c>
      <c r="C266" s="42">
        <f>IF(C$83="",C224,C224*$I19/C$83)</f>
        <v>0</v>
      </c>
      <c r="D266" s="42">
        <f>IF(D$83="",D224,D224*$I19/D$83)</f>
        <v>0</v>
      </c>
      <c r="E266" s="42">
        <f>IF(E$83="",E224,E224*$I19/E$83)</f>
        <v>0</v>
      </c>
      <c r="F266" s="42">
        <f>IF(F$83="",F224,F224*$I19/F$83)</f>
        <v>0</v>
      </c>
      <c r="G266" s="42">
        <f>IF(G$83="",G224,G224*$I19/G$83)</f>
        <v>0</v>
      </c>
      <c r="H266" s="42">
        <f>IF(H$83="",H224,H224*$I19/H$83)</f>
        <v>0</v>
      </c>
      <c r="I266" s="42">
        <f>IF(I$83="",I224,I224*$I19/I$83)</f>
        <v>0</v>
      </c>
      <c r="J266" s="42">
        <f>IF(J$83="",J224,J224*$I19/J$83)</f>
        <v>0</v>
      </c>
      <c r="K266" s="17"/>
    </row>
    <row r="267" spans="1:11">
      <c r="A267" s="4" t="s">
        <v>189</v>
      </c>
      <c r="B267" s="42">
        <f>IF(B$83="",B225,B225*$I20/B$83)</f>
        <v>0</v>
      </c>
      <c r="C267" s="42">
        <f>IF(C$83="",C225,C225*$I20/C$83)</f>
        <v>0</v>
      </c>
      <c r="D267" s="42">
        <f>IF(D$83="",D225,D225*$I20/D$83)</f>
        <v>0</v>
      </c>
      <c r="E267" s="42">
        <f>IF(E$83="",E225,E225*$I20/E$83)</f>
        <v>0</v>
      </c>
      <c r="F267" s="42">
        <f>IF(F$83="",F225,F225*$I20/F$83)</f>
        <v>0</v>
      </c>
      <c r="G267" s="42">
        <f>IF(G$83="",G225,G225*$I20/G$83)</f>
        <v>0</v>
      </c>
      <c r="H267" s="42">
        <f>IF(H$83="",H225,H225*$I20/H$83)</f>
        <v>0</v>
      </c>
      <c r="I267" s="42">
        <f>IF(I$83="",I225,I225*$I20/I$83)</f>
        <v>0</v>
      </c>
      <c r="J267" s="42">
        <f>IF(J$83="",J225,J225*$I20/J$83)</f>
        <v>0</v>
      </c>
      <c r="K267" s="17"/>
    </row>
    <row r="268" spans="1:11">
      <c r="A268" s="4" t="s">
        <v>190</v>
      </c>
      <c r="B268" s="42">
        <f>IF(B$83="",B226,B226*$I21/B$83)</f>
        <v>0</v>
      </c>
      <c r="C268" s="42">
        <f>IF(C$83="",C226,C226*$I21/C$83)</f>
        <v>0</v>
      </c>
      <c r="D268" s="42">
        <f>IF(D$83="",D226,D226*$I21/D$83)</f>
        <v>0</v>
      </c>
      <c r="E268" s="42">
        <f>IF(E$83="",E226,E226*$I21/E$83)</f>
        <v>0</v>
      </c>
      <c r="F268" s="42">
        <f>IF(F$83="",F226,F226*$I21/F$83)</f>
        <v>0</v>
      </c>
      <c r="G268" s="42">
        <f>IF(G$83="",G226,G226*$I21/G$83)</f>
        <v>0</v>
      </c>
      <c r="H268" s="42">
        <f>IF(H$83="",H226,H226*$I21/H$83)</f>
        <v>0</v>
      </c>
      <c r="I268" s="42">
        <f>IF(I$83="",I226,I226*$I21/I$83)</f>
        <v>0</v>
      </c>
      <c r="J268" s="42">
        <f>IF(J$83="",J226,J226*$I21/J$83)</f>
        <v>0</v>
      </c>
      <c r="K268" s="17"/>
    </row>
    <row r="269" spans="1:11">
      <c r="A269" s="4" t="s">
        <v>210</v>
      </c>
      <c r="B269" s="42">
        <f>IF(B$83="",B227,B227*$I22/B$83)</f>
        <v>0</v>
      </c>
      <c r="C269" s="42">
        <f>IF(C$83="",C227,C227*$I22/C$83)</f>
        <v>0</v>
      </c>
      <c r="D269" s="42">
        <f>IF(D$83="",D227,D227*$I22/D$83)</f>
        <v>0</v>
      </c>
      <c r="E269" s="42">
        <f>IF(E$83="",E227,E227*$I22/E$83)</f>
        <v>0</v>
      </c>
      <c r="F269" s="42">
        <f>IF(F$83="",F227,F227*$I22/F$83)</f>
        <v>0</v>
      </c>
      <c r="G269" s="42">
        <f>IF(G$83="",G227,G227*$I22/G$83)</f>
        <v>0</v>
      </c>
      <c r="H269" s="42">
        <f>IF(H$83="",H227,H227*$I22/H$83)</f>
        <v>0</v>
      </c>
      <c r="I269" s="42">
        <f>IF(I$83="",I227,I227*$I22/I$83)</f>
        <v>0</v>
      </c>
      <c r="J269" s="42">
        <f>IF(J$83="",J227,J227*$I22/J$83)</f>
        <v>0</v>
      </c>
      <c r="K269" s="17"/>
    </row>
    <row r="270" spans="1:11">
      <c r="A270" s="4" t="s">
        <v>191</v>
      </c>
      <c r="B270" s="42">
        <f>IF(B$83="",B228,B228*$I23/B$83)</f>
        <v>0</v>
      </c>
      <c r="C270" s="42">
        <f>IF(C$83="",C228,C228*$I23/C$83)</f>
        <v>0</v>
      </c>
      <c r="D270" s="42">
        <f>IF(D$83="",D228,D228*$I23/D$83)</f>
        <v>0</v>
      </c>
      <c r="E270" s="42">
        <f>IF(E$83="",E228,E228*$I23/E$83)</f>
        <v>0</v>
      </c>
      <c r="F270" s="42">
        <f>IF(F$83="",F228,F228*$I23/F$83)</f>
        <v>0</v>
      </c>
      <c r="G270" s="42">
        <f>IF(G$83="",G228,G228*$I23/G$83)</f>
        <v>0</v>
      </c>
      <c r="H270" s="42">
        <f>IF(H$83="",H228,H228*$I23/H$83)</f>
        <v>0</v>
      </c>
      <c r="I270" s="42">
        <f>IF(I$83="",I228,I228*$I23/I$83)</f>
        <v>0</v>
      </c>
      <c r="J270" s="42">
        <f>IF(J$83="",J228,J228*$I23/J$83)</f>
        <v>0</v>
      </c>
      <c r="K270" s="17"/>
    </row>
    <row r="271" spans="1:11">
      <c r="A271" s="4" t="s">
        <v>192</v>
      </c>
      <c r="B271" s="42">
        <f>IF(B$83="",B229,B229*$I24/B$83)</f>
        <v>0</v>
      </c>
      <c r="C271" s="42">
        <f>IF(C$83="",C229,C229*$I24/C$83)</f>
        <v>0</v>
      </c>
      <c r="D271" s="42">
        <f>IF(D$83="",D229,D229*$I24/D$83)</f>
        <v>0</v>
      </c>
      <c r="E271" s="42">
        <f>IF(E$83="",E229,E229*$I24/E$83)</f>
        <v>0</v>
      </c>
      <c r="F271" s="42">
        <f>IF(F$83="",F229,F229*$I24/F$83)</f>
        <v>0</v>
      </c>
      <c r="G271" s="42">
        <f>IF(G$83="",G229,G229*$I24/G$83)</f>
        <v>0</v>
      </c>
      <c r="H271" s="42">
        <f>IF(H$83="",H229,H229*$I24/H$83)</f>
        <v>0</v>
      </c>
      <c r="I271" s="42">
        <f>IF(I$83="",I229,I229*$I24/I$83)</f>
        <v>0</v>
      </c>
      <c r="J271" s="42">
        <f>IF(J$83="",J229,J229*$I24/J$83)</f>
        <v>0</v>
      </c>
      <c r="K271" s="17"/>
    </row>
    <row r="272" spans="1:11">
      <c r="A272" s="4" t="s">
        <v>193</v>
      </c>
      <c r="B272" s="42">
        <f>IF(B$83="",B230,B230*$I25/B$83)</f>
        <v>0</v>
      </c>
      <c r="C272" s="42">
        <f>IF(C$83="",C230,C230*$I25/C$83)</f>
        <v>0</v>
      </c>
      <c r="D272" s="42">
        <f>IF(D$83="",D230,D230*$I25/D$83)</f>
        <v>0</v>
      </c>
      <c r="E272" s="42">
        <f>IF(E$83="",E230,E230*$I25/E$83)</f>
        <v>0</v>
      </c>
      <c r="F272" s="42">
        <f>IF(F$83="",F230,F230*$I25/F$83)</f>
        <v>0</v>
      </c>
      <c r="G272" s="42">
        <f>IF(G$83="",G230,G230*$I25/G$83)</f>
        <v>0</v>
      </c>
      <c r="H272" s="42">
        <f>IF(H$83="",H230,H230*$I25/H$83)</f>
        <v>0</v>
      </c>
      <c r="I272" s="42">
        <f>IF(I$83="",I230,I230*$I25/I$83)</f>
        <v>0</v>
      </c>
      <c r="J272" s="42">
        <f>IF(J$83="",J230,J230*$I25/J$83)</f>
        <v>0</v>
      </c>
      <c r="K272" s="17"/>
    </row>
    <row r="273" spans="1:11">
      <c r="A273" s="4" t="s">
        <v>194</v>
      </c>
      <c r="B273" s="42">
        <f>IF(B$83="",B231,B231*$I26/B$83)</f>
        <v>0</v>
      </c>
      <c r="C273" s="42">
        <f>IF(C$83="",C231,C231*$I26/C$83)</f>
        <v>0</v>
      </c>
      <c r="D273" s="42">
        <f>IF(D$83="",D231,D231*$I26/D$83)</f>
        <v>0</v>
      </c>
      <c r="E273" s="42">
        <f>IF(E$83="",E231,E231*$I26/E$83)</f>
        <v>0</v>
      </c>
      <c r="F273" s="42">
        <f>IF(F$83="",F231,F231*$I26/F$83)</f>
        <v>0</v>
      </c>
      <c r="G273" s="42">
        <f>IF(G$83="",G231,G231*$I26/G$83)</f>
        <v>0</v>
      </c>
      <c r="H273" s="42">
        <f>IF(H$83="",H231,H231*$I26/H$83)</f>
        <v>0</v>
      </c>
      <c r="I273" s="42">
        <f>IF(I$83="",I231,I231*$I26/I$83)</f>
        <v>0</v>
      </c>
      <c r="J273" s="42">
        <f>IF(J$83="",J231,J231*$I26/J$83)</f>
        <v>0</v>
      </c>
      <c r="K273" s="17"/>
    </row>
    <row r="274" spans="1:11">
      <c r="A274" s="4" t="s">
        <v>211</v>
      </c>
      <c r="B274" s="42">
        <f>IF(B$83="",B232,B232*$I27/B$83)</f>
        <v>0</v>
      </c>
      <c r="C274" s="42">
        <f>IF(C$83="",C232,C232*$I27/C$83)</f>
        <v>0</v>
      </c>
      <c r="D274" s="42">
        <f>IF(D$83="",D232,D232*$I27/D$83)</f>
        <v>0</v>
      </c>
      <c r="E274" s="42">
        <f>IF(E$83="",E232,E232*$I27/E$83)</f>
        <v>0</v>
      </c>
      <c r="F274" s="42">
        <f>IF(F$83="",F232,F232*$I27/F$83)</f>
        <v>0</v>
      </c>
      <c r="G274" s="42">
        <f>IF(G$83="",G232,G232*$I27/G$83)</f>
        <v>0</v>
      </c>
      <c r="H274" s="42">
        <f>IF(H$83="",H232,H232*$I27/H$83)</f>
        <v>0</v>
      </c>
      <c r="I274" s="42">
        <f>IF(I$83="",I232,I232*$I27/I$83)</f>
        <v>0</v>
      </c>
      <c r="J274" s="42">
        <f>IF(J$83="",J232,J232*$I27/J$83)</f>
        <v>0</v>
      </c>
      <c r="K274" s="17"/>
    </row>
    <row r="275" spans="1:11">
      <c r="A275" s="4" t="s">
        <v>225</v>
      </c>
      <c r="B275" s="42">
        <f>IF(B$83="",B233,B233*$I28/B$83)</f>
        <v>0</v>
      </c>
      <c r="C275" s="42">
        <f>IF(C$83="",C233,C233*$I28/C$83)</f>
        <v>0</v>
      </c>
      <c r="D275" s="42">
        <f>IF(D$83="",D233,D233*$I28/D$83)</f>
        <v>0</v>
      </c>
      <c r="E275" s="42">
        <f>IF(E$83="",E233,E233*$I28/E$83)</f>
        <v>0</v>
      </c>
      <c r="F275" s="42">
        <f>IF(F$83="",F233,F233*$I28/F$83)</f>
        <v>0</v>
      </c>
      <c r="G275" s="42">
        <f>IF(G$83="",G233,G233*$I28/G$83)</f>
        <v>0</v>
      </c>
      <c r="H275" s="42">
        <f>IF(H$83="",H233,H233*$I28/H$83)</f>
        <v>0</v>
      </c>
      <c r="I275" s="42">
        <f>IF(I$83="",I233,I233*$I28/I$83)</f>
        <v>0</v>
      </c>
      <c r="J275" s="42">
        <f>IF(J$83="",J233,J233*$I28/J$83)</f>
        <v>0</v>
      </c>
      <c r="K275" s="17"/>
    </row>
    <row r="276" spans="1:11">
      <c r="A276" s="4" t="s">
        <v>226</v>
      </c>
      <c r="B276" s="42">
        <f>IF(B$83="",B234,B234*$I29/B$83)</f>
        <v>0</v>
      </c>
      <c r="C276" s="42">
        <f>IF(C$83="",C234,C234*$I29/C$83)</f>
        <v>0</v>
      </c>
      <c r="D276" s="42">
        <f>IF(D$83="",D234,D234*$I29/D$83)</f>
        <v>0</v>
      </c>
      <c r="E276" s="42">
        <f>IF(E$83="",E234,E234*$I29/E$83)</f>
        <v>0</v>
      </c>
      <c r="F276" s="42">
        <f>IF(F$83="",F234,F234*$I29/F$83)</f>
        <v>0</v>
      </c>
      <c r="G276" s="42">
        <f>IF(G$83="",G234,G234*$I29/G$83)</f>
        <v>0</v>
      </c>
      <c r="H276" s="42">
        <f>IF(H$83="",H234,H234*$I29/H$83)</f>
        <v>0</v>
      </c>
      <c r="I276" s="42">
        <f>IF(I$83="",I234,I234*$I29/I$83)</f>
        <v>0</v>
      </c>
      <c r="J276" s="42">
        <f>IF(J$83="",J234,J234*$I29/J$83)</f>
        <v>0</v>
      </c>
      <c r="K276" s="17"/>
    </row>
    <row r="277" spans="1:11">
      <c r="A277" s="4" t="s">
        <v>227</v>
      </c>
      <c r="B277" s="42">
        <f>IF(B$83="",B235,B235*$I30/B$83)</f>
        <v>0</v>
      </c>
      <c r="C277" s="42">
        <f>IF(C$83="",C235,C235*$I30/C$83)</f>
        <v>0</v>
      </c>
      <c r="D277" s="42">
        <f>IF(D$83="",D235,D235*$I30/D$83)</f>
        <v>0</v>
      </c>
      <c r="E277" s="42">
        <f>IF(E$83="",E235,E235*$I30/E$83)</f>
        <v>0</v>
      </c>
      <c r="F277" s="42">
        <f>IF(F$83="",F235,F235*$I30/F$83)</f>
        <v>0</v>
      </c>
      <c r="G277" s="42">
        <f>IF(G$83="",G235,G235*$I30/G$83)</f>
        <v>0</v>
      </c>
      <c r="H277" s="42">
        <f>IF(H$83="",H235,H235*$I30/H$83)</f>
        <v>0</v>
      </c>
      <c r="I277" s="42">
        <f>IF(I$83="",I235,I235*$I30/I$83)</f>
        <v>0</v>
      </c>
      <c r="J277" s="42">
        <f>IF(J$83="",J235,J235*$I30/J$83)</f>
        <v>0</v>
      </c>
      <c r="K277" s="17"/>
    </row>
    <row r="278" spans="1:11">
      <c r="A278" s="4" t="s">
        <v>228</v>
      </c>
      <c r="B278" s="42">
        <f>IF(B$83="",B236,B236*$I31/B$83)</f>
        <v>0</v>
      </c>
      <c r="C278" s="42">
        <f>IF(C$83="",C236,C236*$I31/C$83)</f>
        <v>0</v>
      </c>
      <c r="D278" s="42">
        <f>IF(D$83="",D236,D236*$I31/D$83)</f>
        <v>0</v>
      </c>
      <c r="E278" s="42">
        <f>IF(E$83="",E236,E236*$I31/E$83)</f>
        <v>0</v>
      </c>
      <c r="F278" s="42">
        <f>IF(F$83="",F236,F236*$I31/F$83)</f>
        <v>0</v>
      </c>
      <c r="G278" s="42">
        <f>IF(G$83="",G236,G236*$I31/G$83)</f>
        <v>0</v>
      </c>
      <c r="H278" s="42">
        <f>IF(H$83="",H236,H236*$I31/H$83)</f>
        <v>0</v>
      </c>
      <c r="I278" s="42">
        <f>IF(I$83="",I236,I236*$I31/I$83)</f>
        <v>0</v>
      </c>
      <c r="J278" s="42">
        <f>IF(J$83="",J236,J236*$I31/J$83)</f>
        <v>0</v>
      </c>
      <c r="K278" s="17"/>
    </row>
    <row r="279" spans="1:11">
      <c r="A279" s="4" t="s">
        <v>229</v>
      </c>
      <c r="B279" s="42">
        <f>IF(B$83="",B237,B237*$I32/B$83)</f>
        <v>0</v>
      </c>
      <c r="C279" s="42">
        <f>IF(C$83="",C237,C237*$I32/C$83)</f>
        <v>0</v>
      </c>
      <c r="D279" s="42">
        <f>IF(D$83="",D237,D237*$I32/D$83)</f>
        <v>0</v>
      </c>
      <c r="E279" s="42">
        <f>IF(E$83="",E237,E237*$I32/E$83)</f>
        <v>0</v>
      </c>
      <c r="F279" s="42">
        <f>IF(F$83="",F237,F237*$I32/F$83)</f>
        <v>0</v>
      </c>
      <c r="G279" s="42">
        <f>IF(G$83="",G237,G237*$I32/G$83)</f>
        <v>0</v>
      </c>
      <c r="H279" s="42">
        <f>IF(H$83="",H237,H237*$I32/H$83)</f>
        <v>0</v>
      </c>
      <c r="I279" s="42">
        <f>IF(I$83="",I237,I237*$I32/I$83)</f>
        <v>0</v>
      </c>
      <c r="J279" s="42">
        <f>IF(J$83="",J237,J237*$I32/J$83)</f>
        <v>0</v>
      </c>
      <c r="K279" s="17"/>
    </row>
    <row r="280" spans="1:11">
      <c r="A280" s="4" t="s">
        <v>195</v>
      </c>
      <c r="B280" s="42">
        <f>IF(B$83="",B238,B238*$I33/B$83)</f>
        <v>0</v>
      </c>
      <c r="C280" s="42">
        <f>IF(C$83="",C238,C238*$I33/C$83)</f>
        <v>0</v>
      </c>
      <c r="D280" s="42">
        <f>IF(D$83="",D238,D238*$I33/D$83)</f>
        <v>0</v>
      </c>
      <c r="E280" s="42">
        <f>IF(E$83="",E238,E238*$I33/E$83)</f>
        <v>0</v>
      </c>
      <c r="F280" s="42">
        <f>IF(F$83="",F238,F238*$I33/F$83)</f>
        <v>0</v>
      </c>
      <c r="G280" s="42">
        <f>IF(G$83="",G238,G238*$I33/G$83)</f>
        <v>0</v>
      </c>
      <c r="H280" s="42">
        <f>IF(H$83="",H238,H238*$I33/H$83)</f>
        <v>0</v>
      </c>
      <c r="I280" s="42">
        <f>IF(I$83="",I238,I238*$I33/I$83)</f>
        <v>0</v>
      </c>
      <c r="J280" s="42">
        <f>IF(J$83="",J238,J238*$I33/J$83)</f>
        <v>0</v>
      </c>
      <c r="K280" s="17"/>
    </row>
    <row r="281" spans="1:11">
      <c r="A281" s="4" t="s">
        <v>196</v>
      </c>
      <c r="B281" s="42">
        <f>IF(B$83="",B239,B239*$I34/B$83)</f>
        <v>0</v>
      </c>
      <c r="C281" s="42">
        <f>IF(C$83="",C239,C239*$I34/C$83)</f>
        <v>0</v>
      </c>
      <c r="D281" s="42">
        <f>IF(D$83="",D239,D239*$I34/D$83)</f>
        <v>0</v>
      </c>
      <c r="E281" s="42">
        <f>IF(E$83="",E239,E239*$I34/E$83)</f>
        <v>0</v>
      </c>
      <c r="F281" s="42">
        <f>IF(F$83="",F239,F239*$I34/F$83)</f>
        <v>0</v>
      </c>
      <c r="G281" s="42">
        <f>IF(G$83="",G239,G239*$I34/G$83)</f>
        <v>0</v>
      </c>
      <c r="H281" s="42">
        <f>IF(H$83="",H239,H239*$I34/H$83)</f>
        <v>0</v>
      </c>
      <c r="I281" s="42">
        <f>IF(I$83="",I239,I239*$I34/I$83)</f>
        <v>0</v>
      </c>
      <c r="J281" s="42">
        <f>IF(J$83="",J239,J239*$I34/J$83)</f>
        <v>0</v>
      </c>
      <c r="K281" s="17"/>
    </row>
    <row r="282" spans="1:11">
      <c r="A282" s="4" t="s">
        <v>197</v>
      </c>
      <c r="B282" s="42">
        <f>IF(B$83="",B240,B240*$I35/B$83)</f>
        <v>0</v>
      </c>
      <c r="C282" s="42">
        <f>IF(C$83="",C240,C240*$I35/C$83)</f>
        <v>0</v>
      </c>
      <c r="D282" s="42">
        <f>IF(D$83="",D240,D240*$I35/D$83)</f>
        <v>0</v>
      </c>
      <c r="E282" s="42">
        <f>IF(E$83="",E240,E240*$I35/E$83)</f>
        <v>0</v>
      </c>
      <c r="F282" s="42">
        <f>IF(F$83="",F240,F240*$I35/F$83)</f>
        <v>0</v>
      </c>
      <c r="G282" s="42">
        <f>IF(G$83="",G240,G240*$I35/G$83)</f>
        <v>0</v>
      </c>
      <c r="H282" s="42">
        <f>IF(H$83="",H240,H240*$I35/H$83)</f>
        <v>0</v>
      </c>
      <c r="I282" s="42">
        <f>IF(I$83="",I240,I240*$I35/I$83)</f>
        <v>0</v>
      </c>
      <c r="J282" s="42">
        <f>IF(J$83="",J240,J240*$I35/J$83)</f>
        <v>0</v>
      </c>
      <c r="K282" s="17"/>
    </row>
    <row r="283" spans="1:11">
      <c r="A283" s="4" t="s">
        <v>198</v>
      </c>
      <c r="B283" s="42">
        <f>IF(B$83="",B241,B241*$I36/B$83)</f>
        <v>0</v>
      </c>
      <c r="C283" s="42">
        <f>IF(C$83="",C241,C241*$I36/C$83)</f>
        <v>0</v>
      </c>
      <c r="D283" s="42">
        <f>IF(D$83="",D241,D241*$I36/D$83)</f>
        <v>0</v>
      </c>
      <c r="E283" s="42">
        <f>IF(E$83="",E241,E241*$I36/E$83)</f>
        <v>0</v>
      </c>
      <c r="F283" s="42">
        <f>IF(F$83="",F241,F241*$I36/F$83)</f>
        <v>0</v>
      </c>
      <c r="G283" s="42">
        <f>IF(G$83="",G241,G241*$I36/G$83)</f>
        <v>0</v>
      </c>
      <c r="H283" s="42">
        <f>IF(H$83="",H241,H241*$I36/H$83)</f>
        <v>0</v>
      </c>
      <c r="I283" s="42">
        <f>IF(I$83="",I241,I241*$I36/I$83)</f>
        <v>0</v>
      </c>
      <c r="J283" s="42">
        <f>IF(J$83="",J241,J241*$I36/J$83)</f>
        <v>0</v>
      </c>
      <c r="K283" s="17"/>
    </row>
    <row r="284" spans="1:11">
      <c r="A284" s="4" t="s">
        <v>199</v>
      </c>
      <c r="B284" s="42">
        <f>IF(B$83="",B242,B242*$I37/B$83)</f>
        <v>0</v>
      </c>
      <c r="C284" s="42">
        <f>IF(C$83="",C242,C242*$I37/C$83)</f>
        <v>0</v>
      </c>
      <c r="D284" s="42">
        <f>IF(D$83="",D242,D242*$I37/D$83)</f>
        <v>0</v>
      </c>
      <c r="E284" s="42">
        <f>IF(E$83="",E242,E242*$I37/E$83)</f>
        <v>0</v>
      </c>
      <c r="F284" s="42">
        <f>IF(F$83="",F242,F242*$I37/F$83)</f>
        <v>0</v>
      </c>
      <c r="G284" s="42">
        <f>IF(G$83="",G242,G242*$I37/G$83)</f>
        <v>0</v>
      </c>
      <c r="H284" s="42">
        <f>IF(H$83="",H242,H242*$I37/H$83)</f>
        <v>0</v>
      </c>
      <c r="I284" s="42">
        <f>IF(I$83="",I242,I242*$I37/I$83)</f>
        <v>0</v>
      </c>
      <c r="J284" s="42">
        <f>IF(J$83="",J242,J242*$I37/J$83)</f>
        <v>0</v>
      </c>
      <c r="K284" s="17"/>
    </row>
    <row r="285" spans="1:11">
      <c r="A285" s="4" t="s">
        <v>200</v>
      </c>
      <c r="B285" s="42">
        <f>IF(B$83="",B243,B243*$I38/B$83)</f>
        <v>0</v>
      </c>
      <c r="C285" s="42">
        <f>IF(C$83="",C243,C243*$I38/C$83)</f>
        <v>0</v>
      </c>
      <c r="D285" s="42">
        <f>IF(D$83="",D243,D243*$I38/D$83)</f>
        <v>0</v>
      </c>
      <c r="E285" s="42">
        <f>IF(E$83="",E243,E243*$I38/E$83)</f>
        <v>0</v>
      </c>
      <c r="F285" s="42">
        <f>IF(F$83="",F243,F243*$I38/F$83)</f>
        <v>0</v>
      </c>
      <c r="G285" s="42">
        <f>IF(G$83="",G243,G243*$I38/G$83)</f>
        <v>0</v>
      </c>
      <c r="H285" s="42">
        <f>IF(H$83="",H243,H243*$I38/H$83)</f>
        <v>0</v>
      </c>
      <c r="I285" s="42">
        <f>IF(I$83="",I243,I243*$I38/I$83)</f>
        <v>0</v>
      </c>
      <c r="J285" s="42">
        <f>IF(J$83="",J243,J243*$I38/J$83)</f>
        <v>0</v>
      </c>
      <c r="K285" s="17"/>
    </row>
    <row r="286" spans="1:11">
      <c r="A286" s="4" t="s">
        <v>201</v>
      </c>
      <c r="B286" s="42">
        <f>IF(B$83="",B244,B244*$I39/B$83)</f>
        <v>0</v>
      </c>
      <c r="C286" s="42">
        <f>IF(C$83="",C244,C244*$I39/C$83)</f>
        <v>0</v>
      </c>
      <c r="D286" s="42">
        <f>IF(D$83="",D244,D244*$I39/D$83)</f>
        <v>0</v>
      </c>
      <c r="E286" s="42">
        <f>IF(E$83="",E244,E244*$I39/E$83)</f>
        <v>0</v>
      </c>
      <c r="F286" s="42">
        <f>IF(F$83="",F244,F244*$I39/F$83)</f>
        <v>0</v>
      </c>
      <c r="G286" s="42">
        <f>IF(G$83="",G244,G244*$I39/G$83)</f>
        <v>0</v>
      </c>
      <c r="H286" s="42">
        <f>IF(H$83="",H244,H244*$I39/H$83)</f>
        <v>0</v>
      </c>
      <c r="I286" s="42">
        <f>IF(I$83="",I244,I244*$I39/I$83)</f>
        <v>0</v>
      </c>
      <c r="J286" s="42">
        <f>IF(J$83="",J244,J244*$I39/J$83)</f>
        <v>0</v>
      </c>
      <c r="K286" s="17"/>
    </row>
    <row r="287" spans="1:11">
      <c r="A287" s="4" t="s">
        <v>202</v>
      </c>
      <c r="B287" s="42">
        <f>IF(B$83="",B245,B245*$I40/B$83)</f>
        <v>0</v>
      </c>
      <c r="C287" s="42">
        <f>IF(C$83="",C245,C245*$I40/C$83)</f>
        <v>0</v>
      </c>
      <c r="D287" s="42">
        <f>IF(D$83="",D245,D245*$I40/D$83)</f>
        <v>0</v>
      </c>
      <c r="E287" s="42">
        <f>IF(E$83="",E245,E245*$I40/E$83)</f>
        <v>0</v>
      </c>
      <c r="F287" s="42">
        <f>IF(F$83="",F245,F245*$I40/F$83)</f>
        <v>0</v>
      </c>
      <c r="G287" s="42">
        <f>IF(G$83="",G245,G245*$I40/G$83)</f>
        <v>0</v>
      </c>
      <c r="H287" s="42">
        <f>IF(H$83="",H245,H245*$I40/H$83)</f>
        <v>0</v>
      </c>
      <c r="I287" s="42">
        <f>IF(I$83="",I245,I245*$I40/I$83)</f>
        <v>0</v>
      </c>
      <c r="J287" s="42">
        <f>IF(J$83="",J245,J245*$I40/J$83)</f>
        <v>0</v>
      </c>
      <c r="K287" s="17"/>
    </row>
    <row r="288" spans="1:11">
      <c r="A288" s="4" t="s">
        <v>203</v>
      </c>
      <c r="B288" s="42">
        <f>IF(B$83="",B246,B246*$I41/B$83)</f>
        <v>0</v>
      </c>
      <c r="C288" s="42">
        <f>IF(C$83="",C246,C246*$I41/C$83)</f>
        <v>0</v>
      </c>
      <c r="D288" s="42">
        <f>IF(D$83="",D246,D246*$I41/D$83)</f>
        <v>0</v>
      </c>
      <c r="E288" s="42">
        <f>IF(E$83="",E246,E246*$I41/E$83)</f>
        <v>0</v>
      </c>
      <c r="F288" s="42">
        <f>IF(F$83="",F246,F246*$I41/F$83)</f>
        <v>0</v>
      </c>
      <c r="G288" s="42">
        <f>IF(G$83="",G246,G246*$I41/G$83)</f>
        <v>0</v>
      </c>
      <c r="H288" s="42">
        <f>IF(H$83="",H246,H246*$I41/H$83)</f>
        <v>0</v>
      </c>
      <c r="I288" s="42">
        <f>IF(I$83="",I246,I246*$I41/I$83)</f>
        <v>0</v>
      </c>
      <c r="J288" s="42">
        <f>IF(J$83="",J246,J246*$I41/J$83)</f>
        <v>0</v>
      </c>
      <c r="K288" s="17"/>
    </row>
    <row r="289" spans="1:11">
      <c r="A289" s="4" t="s">
        <v>204</v>
      </c>
      <c r="B289" s="42">
        <f>IF(B$83="",B247,B247*$I42/B$83)</f>
        <v>0</v>
      </c>
      <c r="C289" s="42">
        <f>IF(C$83="",C247,C247*$I42/C$83)</f>
        <v>0</v>
      </c>
      <c r="D289" s="42">
        <f>IF(D$83="",D247,D247*$I42/D$83)</f>
        <v>0</v>
      </c>
      <c r="E289" s="42">
        <f>IF(E$83="",E247,E247*$I42/E$83)</f>
        <v>0</v>
      </c>
      <c r="F289" s="42">
        <f>IF(F$83="",F247,F247*$I42/F$83)</f>
        <v>0</v>
      </c>
      <c r="G289" s="42">
        <f>IF(G$83="",G247,G247*$I42/G$83)</f>
        <v>0</v>
      </c>
      <c r="H289" s="42">
        <f>IF(H$83="",H247,H247*$I42/H$83)</f>
        <v>0</v>
      </c>
      <c r="I289" s="42">
        <f>IF(I$83="",I247,I247*$I42/I$83)</f>
        <v>0</v>
      </c>
      <c r="J289" s="42">
        <f>IF(J$83="",J247,J247*$I42/J$83)</f>
        <v>0</v>
      </c>
      <c r="K289" s="17"/>
    </row>
    <row r="290" spans="1:11">
      <c r="A290" s="4" t="s">
        <v>212</v>
      </c>
      <c r="B290" s="42">
        <f>IF(B$83="",B248,B248*$I43/B$83)</f>
        <v>0</v>
      </c>
      <c r="C290" s="42">
        <f>IF(C$83="",C248,C248*$I43/C$83)</f>
        <v>0</v>
      </c>
      <c r="D290" s="42">
        <f>IF(D$83="",D248,D248*$I43/D$83)</f>
        <v>0</v>
      </c>
      <c r="E290" s="42">
        <f>IF(E$83="",E248,E248*$I43/E$83)</f>
        <v>0</v>
      </c>
      <c r="F290" s="42">
        <f>IF(F$83="",F248,F248*$I43/F$83)</f>
        <v>0</v>
      </c>
      <c r="G290" s="42">
        <f>IF(G$83="",G248,G248*$I43/G$83)</f>
        <v>0</v>
      </c>
      <c r="H290" s="42">
        <f>IF(H$83="",H248,H248*$I43/H$83)</f>
        <v>0</v>
      </c>
      <c r="I290" s="42">
        <f>IF(I$83="",I248,I248*$I43/I$83)</f>
        <v>0</v>
      </c>
      <c r="J290" s="42">
        <f>IF(J$83="",J248,J248*$I43/J$83)</f>
        <v>0</v>
      </c>
      <c r="K290" s="17"/>
    </row>
    <row r="291" spans="1:11">
      <c r="A291" s="4" t="s">
        <v>213</v>
      </c>
      <c r="B291" s="42">
        <f>IF(B$83="",B249,B249*$I44/B$83)</f>
        <v>0</v>
      </c>
      <c r="C291" s="42">
        <f>IF(C$83="",C249,C249*$I44/C$83)</f>
        <v>0</v>
      </c>
      <c r="D291" s="42">
        <f>IF(D$83="",D249,D249*$I44/D$83)</f>
        <v>0</v>
      </c>
      <c r="E291" s="42">
        <f>IF(E$83="",E249,E249*$I44/E$83)</f>
        <v>0</v>
      </c>
      <c r="F291" s="42">
        <f>IF(F$83="",F249,F249*$I44/F$83)</f>
        <v>0</v>
      </c>
      <c r="G291" s="42">
        <f>IF(G$83="",G249,G249*$I44/G$83)</f>
        <v>0</v>
      </c>
      <c r="H291" s="42">
        <f>IF(H$83="",H249,H249*$I44/H$83)</f>
        <v>0</v>
      </c>
      <c r="I291" s="42">
        <f>IF(I$83="",I249,I249*$I44/I$83)</f>
        <v>0</v>
      </c>
      <c r="J291" s="42">
        <f>IF(J$83="",J249,J249*$I44/J$83)</f>
        <v>0</v>
      </c>
      <c r="K291" s="17"/>
    </row>
    <row r="292" spans="1:11">
      <c r="A292" s="4" t="s">
        <v>214</v>
      </c>
      <c r="B292" s="42">
        <f>IF(B$83="",B250,B250*$I45/B$83)</f>
        <v>0</v>
      </c>
      <c r="C292" s="42">
        <f>IF(C$83="",C250,C250*$I45/C$83)</f>
        <v>0</v>
      </c>
      <c r="D292" s="42">
        <f>IF(D$83="",D250,D250*$I45/D$83)</f>
        <v>0</v>
      </c>
      <c r="E292" s="42">
        <f>IF(E$83="",E250,E250*$I45/E$83)</f>
        <v>0</v>
      </c>
      <c r="F292" s="42">
        <f>IF(F$83="",F250,F250*$I45/F$83)</f>
        <v>0</v>
      </c>
      <c r="G292" s="42">
        <f>IF(G$83="",G250,G250*$I45/G$83)</f>
        <v>0</v>
      </c>
      <c r="H292" s="42">
        <f>IF(H$83="",H250,H250*$I45/H$83)</f>
        <v>0</v>
      </c>
      <c r="I292" s="42">
        <f>IF(I$83="",I250,I250*$I45/I$83)</f>
        <v>0</v>
      </c>
      <c r="J292" s="42">
        <f>IF(J$83="",J250,J250*$I45/J$83)</f>
        <v>0</v>
      </c>
      <c r="K292" s="17"/>
    </row>
    <row r="293" spans="1:11">
      <c r="A293" s="4" t="s">
        <v>215</v>
      </c>
      <c r="B293" s="42">
        <f>IF(B$83="",B251,B251*$I46/B$83)</f>
        <v>0</v>
      </c>
      <c r="C293" s="42">
        <f>IF(C$83="",C251,C251*$I46/C$83)</f>
        <v>0</v>
      </c>
      <c r="D293" s="42">
        <f>IF(D$83="",D251,D251*$I46/D$83)</f>
        <v>0</v>
      </c>
      <c r="E293" s="42">
        <f>IF(E$83="",E251,E251*$I46/E$83)</f>
        <v>0</v>
      </c>
      <c r="F293" s="42">
        <f>IF(F$83="",F251,F251*$I46/F$83)</f>
        <v>0</v>
      </c>
      <c r="G293" s="42">
        <f>IF(G$83="",G251,G251*$I46/G$83)</f>
        <v>0</v>
      </c>
      <c r="H293" s="42">
        <f>IF(H$83="",H251,H251*$I46/H$83)</f>
        <v>0</v>
      </c>
      <c r="I293" s="42">
        <f>IF(I$83="",I251,I251*$I46/I$83)</f>
        <v>0</v>
      </c>
      <c r="J293" s="42">
        <f>IF(J$83="",J251,J251*$I46/J$83)</f>
        <v>0</v>
      </c>
      <c r="K293" s="17"/>
    </row>
  </sheetData>
  <sheetProtection sheet="1" objects="1" scenarios="1"/>
  <hyperlinks>
    <hyperlink ref="A7" location="'LAFs'!B13" display="x1 = Network level for each tariff (to get loss factors applicable to capacity) (in Loss adjustment factors to transmission)"/>
    <hyperlink ref="A8" location="'Input'!B155" display="x2 = 1032. Loss adjustment factors to transmission"/>
    <hyperlink ref="A62" location="'LAFs'!B50" display="x1 = 2202. Mapping of DRM network levels to core network levels"/>
    <hyperlink ref="A63" location="'Input'!B155" display="x2 = 1032. Loss adjustment factors to transmission"/>
    <hyperlink ref="A78" location="'LAFs'!B66" display="x1 = 2203. Loss adjustment factor to transmission for each DRM network level"/>
    <hyperlink ref="A127" location="'Input'!B81" display="x1 = 1018. Proportion of relevant load going through 132kV/HV direct transformation"/>
    <hyperlink ref="A135" location="'Input'!B81" display="x1 = 1018. Proportion of relevant load going through 132kV/HV direct transformation"/>
    <hyperlink ref="A143" location="'Input'!B81" display="x1 = 1018. Proportion of relevant load going through 132kV/HV direct transformation"/>
    <hyperlink ref="A151" location="'Input'!B81" display="x1 = 1018. Proportion of relevant load going through 132kV/HV direct transformation"/>
    <hyperlink ref="A152" location="'LAFs'!B130" display="x2 = 2206. Proportion going through 132kV/EHV"/>
    <hyperlink ref="A153" location="'LAFs'!B138" display="x3 = 2207. Proportion going through EHV"/>
    <hyperlink ref="A154" location="'LAFs'!B146" display="x4 = 2208. Proportion going through EHV/HV"/>
    <hyperlink ref="A172" location="'LAFs'!B90" display="x1 = 2205. Network use factors"/>
    <hyperlink ref="A173" location="'LAFs'!B159" display="x2 = 2209. Rerouteing matrix for all network levels"/>
    <hyperlink ref="A215" location="'LAFs'!B176" display="x3 = 2210. Network use factors: interim step in calculations before adjustments"/>
    <hyperlink ref="A255" location="'LAFs'!B82" display="x1 = 2204. Loss adjustment factor to transmission for each network level"/>
    <hyperlink ref="A256" location="'LAFs'!B218" display="x2 = 2211. Network use factors for all tariffs"/>
    <hyperlink ref="A257" location="'LAFs'!I13" display="x3 = 2201. Loss adjustment factor to transmission (in Loss adjustment factors to transmission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 ht="21" customHeight="1">
      <c r="A1" s="1">
        <f>"Network model for "&amp;'Input'!B7&amp;" in "&amp;'Input'!C7&amp;" ("&amp;'Input'!D7&amp;")"</f>
        <v>0</v>
      </c>
    </row>
    <row r="2" spans="1:3">
      <c r="A2" s="3" t="s">
        <v>918</v>
      </c>
    </row>
    <row r="4" spans="1:3" ht="21" customHeight="1">
      <c r="A4" s="1" t="s">
        <v>919</v>
      </c>
    </row>
    <row r="5" spans="1:3">
      <c r="A5" s="3" t="s">
        <v>546</v>
      </c>
    </row>
    <row r="6" spans="1:3">
      <c r="A6" s="31" t="s">
        <v>920</v>
      </c>
    </row>
    <row r="7" spans="1:3">
      <c r="A7" s="31" t="s">
        <v>921</v>
      </c>
    </row>
    <row r="8" spans="1:3">
      <c r="A8" s="31" t="s">
        <v>922</v>
      </c>
    </row>
    <row r="9" spans="1:3">
      <c r="A9" s="3" t="s">
        <v>923</v>
      </c>
    </row>
    <row r="11" spans="1:3">
      <c r="B11" s="15" t="s">
        <v>924</v>
      </c>
    </row>
    <row r="12" spans="1:3">
      <c r="A12" s="4" t="s">
        <v>924</v>
      </c>
      <c r="B12" s="40">
        <f>PMT('Input'!B60,'Input'!C60,-1)*IF(OR('Input'!F60&gt;366,'Input'!F60&lt;365),'Input'!F60/365.25,1)</f>
        <v>0</v>
      </c>
      <c r="C12" s="17"/>
    </row>
    <row r="14" spans="1:3" ht="21" customHeight="1">
      <c r="A14" s="1" t="s">
        <v>925</v>
      </c>
    </row>
    <row r="15" spans="1:3">
      <c r="A15" s="3" t="s">
        <v>546</v>
      </c>
    </row>
    <row r="16" spans="1:3">
      <c r="A16" s="31" t="s">
        <v>926</v>
      </c>
    </row>
    <row r="17" spans="1:10">
      <c r="A17" s="3" t="s">
        <v>888</v>
      </c>
    </row>
    <row r="18" spans="1:10">
      <c r="A18" s="3" t="s">
        <v>549</v>
      </c>
    </row>
    <row r="20" spans="1:10">
      <c r="B20" s="15" t="s">
        <v>153</v>
      </c>
      <c r="C20" s="15" t="s">
        <v>154</v>
      </c>
      <c r="D20" s="15" t="s">
        <v>155</v>
      </c>
      <c r="E20" s="15" t="s">
        <v>156</v>
      </c>
      <c r="F20" s="15" t="s">
        <v>157</v>
      </c>
      <c r="G20" s="15" t="s">
        <v>158</v>
      </c>
      <c r="H20" s="15" t="s">
        <v>159</v>
      </c>
      <c r="I20" s="15" t="s">
        <v>160</v>
      </c>
    </row>
    <row r="21" spans="1:10">
      <c r="A21" s="4" t="s">
        <v>927</v>
      </c>
      <c r="B21" s="27">
        <v>1</v>
      </c>
      <c r="C21" s="43">
        <f>'Input'!$B156</f>
        <v>0</v>
      </c>
      <c r="D21" s="43">
        <f>'Input'!$C156</f>
        <v>0</v>
      </c>
      <c r="E21" s="43">
        <f>'Input'!$D156</f>
        <v>0</v>
      </c>
      <c r="F21" s="43">
        <f>'Input'!$E156</f>
        <v>0</v>
      </c>
      <c r="G21" s="43">
        <f>'Input'!$F156</f>
        <v>0</v>
      </c>
      <c r="H21" s="43">
        <f>'Input'!$G156</f>
        <v>0</v>
      </c>
      <c r="I21" s="43">
        <f>'Input'!$H156</f>
        <v>0</v>
      </c>
      <c r="J21" s="17"/>
    </row>
    <row r="23" spans="1:10" ht="21" customHeight="1">
      <c r="A23" s="1" t="s">
        <v>928</v>
      </c>
    </row>
    <row r="24" spans="1:10">
      <c r="A24" s="3" t="s">
        <v>546</v>
      </c>
    </row>
    <row r="25" spans="1:10">
      <c r="A25" s="31" t="s">
        <v>929</v>
      </c>
    </row>
    <row r="26" spans="1:10">
      <c r="A26" s="31" t="s">
        <v>930</v>
      </c>
    </row>
    <row r="27" spans="1:10">
      <c r="A27" s="33" t="s">
        <v>553</v>
      </c>
      <c r="B27" s="33" t="s">
        <v>554</v>
      </c>
      <c r="C27" s="33" t="s">
        <v>931</v>
      </c>
    </row>
    <row r="28" spans="1:10">
      <c r="A28" s="33" t="s">
        <v>556</v>
      </c>
      <c r="B28" s="33" t="s">
        <v>932</v>
      </c>
      <c r="C28" s="33" t="s">
        <v>933</v>
      </c>
    </row>
    <row r="30" spans="1:10">
      <c r="B30" s="15" t="s">
        <v>934</v>
      </c>
      <c r="C30" s="15" t="s">
        <v>935</v>
      </c>
    </row>
    <row r="31" spans="1:10">
      <c r="A31" s="4" t="s">
        <v>153</v>
      </c>
      <c r="B31" s="42">
        <f>$B$21</f>
        <v>0</v>
      </c>
      <c r="C31" s="10"/>
      <c r="D31" s="17"/>
    </row>
    <row r="32" spans="1:10">
      <c r="A32" s="4" t="s">
        <v>154</v>
      </c>
      <c r="B32" s="42">
        <f>$C$21</f>
        <v>0</v>
      </c>
      <c r="C32" s="42">
        <f>B31</f>
        <v>0</v>
      </c>
      <c r="D32" s="17"/>
    </row>
    <row r="33" spans="1:5">
      <c r="A33" s="4" t="s">
        <v>155</v>
      </c>
      <c r="B33" s="42">
        <f>$D$21</f>
        <v>0</v>
      </c>
      <c r="C33" s="42">
        <f>B32</f>
        <v>0</v>
      </c>
      <c r="D33" s="17"/>
    </row>
    <row r="34" spans="1:5">
      <c r="A34" s="4" t="s">
        <v>156</v>
      </c>
      <c r="B34" s="42">
        <f>$E$21</f>
        <v>0</v>
      </c>
      <c r="C34" s="42">
        <f>B33</f>
        <v>0</v>
      </c>
      <c r="D34" s="17"/>
    </row>
    <row r="35" spans="1:5">
      <c r="A35" s="4" t="s">
        <v>157</v>
      </c>
      <c r="B35" s="42">
        <f>$F$21</f>
        <v>0</v>
      </c>
      <c r="C35" s="42">
        <f>B34</f>
        <v>0</v>
      </c>
      <c r="D35" s="17"/>
    </row>
    <row r="36" spans="1:5">
      <c r="A36" s="4" t="s">
        <v>158</v>
      </c>
      <c r="B36" s="42">
        <f>$G$21</f>
        <v>0</v>
      </c>
      <c r="C36" s="42">
        <f>B35</f>
        <v>0</v>
      </c>
      <c r="D36" s="17"/>
    </row>
    <row r="37" spans="1:5">
      <c r="A37" s="4" t="s">
        <v>159</v>
      </c>
      <c r="B37" s="42">
        <f>$H$21</f>
        <v>0</v>
      </c>
      <c r="C37" s="42">
        <f>B36</f>
        <v>0</v>
      </c>
      <c r="D37" s="17"/>
    </row>
    <row r="38" spans="1:5">
      <c r="A38" s="4" t="s">
        <v>160</v>
      </c>
      <c r="B38" s="42">
        <f>$I$21</f>
        <v>0</v>
      </c>
      <c r="C38" s="42">
        <f>B37</f>
        <v>0</v>
      </c>
      <c r="D38" s="17"/>
    </row>
    <row r="40" spans="1:5" ht="21" customHeight="1">
      <c r="A40" s="1" t="s">
        <v>936</v>
      </c>
    </row>
    <row r="41" spans="1:5">
      <c r="A41" s="3" t="s">
        <v>546</v>
      </c>
    </row>
    <row r="42" spans="1:5">
      <c r="A42" s="31" t="s">
        <v>937</v>
      </c>
    </row>
    <row r="43" spans="1:5">
      <c r="A43" s="31" t="s">
        <v>938</v>
      </c>
    </row>
    <row r="44" spans="1:5">
      <c r="A44" s="33" t="s">
        <v>553</v>
      </c>
      <c r="B44" s="33" t="s">
        <v>781</v>
      </c>
      <c r="C44" s="33" t="s">
        <v>781</v>
      </c>
      <c r="D44" s="33" t="s">
        <v>781</v>
      </c>
    </row>
    <row r="45" spans="1:5">
      <c r="A45" s="33" t="s">
        <v>556</v>
      </c>
      <c r="B45" s="33" t="s">
        <v>939</v>
      </c>
      <c r="C45" s="33" t="s">
        <v>939</v>
      </c>
      <c r="D45" s="33" t="s">
        <v>940</v>
      </c>
    </row>
    <row r="47" spans="1:5">
      <c r="B47" s="15" t="s">
        <v>941</v>
      </c>
      <c r="C47" s="15" t="s">
        <v>942</v>
      </c>
      <c r="D47" s="15" t="s">
        <v>943</v>
      </c>
    </row>
    <row r="48" spans="1:5">
      <c r="A48" s="4" t="s">
        <v>153</v>
      </c>
      <c r="B48" s="10"/>
      <c r="C48" s="40">
        <f>1/(1+'Input'!B70)</f>
        <v>0</v>
      </c>
      <c r="D48" s="40">
        <f>1/C48-1</f>
        <v>0</v>
      </c>
      <c r="E48" s="17"/>
    </row>
    <row r="49" spans="1:5">
      <c r="A49" s="4" t="s">
        <v>154</v>
      </c>
      <c r="B49" s="40">
        <f>1/(1+'Input'!B71)</f>
        <v>0</v>
      </c>
      <c r="C49" s="40">
        <f>C48/(1+'Input'!B71)</f>
        <v>0</v>
      </c>
      <c r="D49" s="40">
        <f>1/C49-1</f>
        <v>0</v>
      </c>
      <c r="E49" s="17"/>
    </row>
    <row r="50" spans="1:5">
      <c r="A50" s="4" t="s">
        <v>155</v>
      </c>
      <c r="B50" s="40">
        <f>B49/(1+'Input'!B72)</f>
        <v>0</v>
      </c>
      <c r="C50" s="40">
        <f>C49/(1+'Input'!B72)</f>
        <v>0</v>
      </c>
      <c r="D50" s="40">
        <f>1/C50-1</f>
        <v>0</v>
      </c>
      <c r="E50" s="17"/>
    </row>
    <row r="51" spans="1:5">
      <c r="A51" s="4" t="s">
        <v>156</v>
      </c>
      <c r="B51" s="40">
        <f>B50/(1+'Input'!B73)</f>
        <v>0</v>
      </c>
      <c r="C51" s="40">
        <f>C50/(1+'Input'!B73)</f>
        <v>0</v>
      </c>
      <c r="D51" s="40">
        <f>1/C51-1</f>
        <v>0</v>
      </c>
      <c r="E51" s="17"/>
    </row>
    <row r="52" spans="1:5">
      <c r="A52" s="4" t="s">
        <v>157</v>
      </c>
      <c r="B52" s="40">
        <f>B51/(1+'Input'!B74)</f>
        <v>0</v>
      </c>
      <c r="C52" s="40">
        <f>C51/(1+'Input'!B74)</f>
        <v>0</v>
      </c>
      <c r="D52" s="40">
        <f>1/C52-1</f>
        <v>0</v>
      </c>
      <c r="E52" s="17"/>
    </row>
    <row r="53" spans="1:5">
      <c r="A53" s="4" t="s">
        <v>158</v>
      </c>
      <c r="B53" s="40">
        <f>B52/(1+'Input'!B75)</f>
        <v>0</v>
      </c>
      <c r="C53" s="40">
        <f>C52/(1+'Input'!B75)</f>
        <v>0</v>
      </c>
      <c r="D53" s="40">
        <f>1/C53-1</f>
        <v>0</v>
      </c>
      <c r="E53" s="17"/>
    </row>
    <row r="54" spans="1:5">
      <c r="A54" s="4" t="s">
        <v>159</v>
      </c>
      <c r="B54" s="40">
        <f>B53/(1+'Input'!B76)</f>
        <v>0</v>
      </c>
      <c r="C54" s="40">
        <f>C53/(1+'Input'!B76)</f>
        <v>0</v>
      </c>
      <c r="D54" s="40">
        <f>1/C54-1</f>
        <v>0</v>
      </c>
      <c r="E54" s="17"/>
    </row>
    <row r="55" spans="1:5">
      <c r="A55" s="4" t="s">
        <v>160</v>
      </c>
      <c r="B55" s="40">
        <f>B54/(1+'Input'!B77)</f>
        <v>0</v>
      </c>
      <c r="C55" s="40">
        <f>C54/(1+'Input'!B77)</f>
        <v>0</v>
      </c>
      <c r="D55" s="10"/>
      <c r="E55" s="17"/>
    </row>
    <row r="57" spans="1:5" ht="21" customHeight="1">
      <c r="A57" s="1" t="s">
        <v>944</v>
      </c>
    </row>
    <row r="58" spans="1:5">
      <c r="A58" s="3" t="s">
        <v>546</v>
      </c>
    </row>
    <row r="59" spans="1:5">
      <c r="A59" s="31" t="s">
        <v>945</v>
      </c>
    </row>
    <row r="60" spans="1:5">
      <c r="A60" s="31" t="s">
        <v>946</v>
      </c>
    </row>
    <row r="61" spans="1:5">
      <c r="A61" s="3" t="s">
        <v>746</v>
      </c>
    </row>
    <row r="63" spans="1:5">
      <c r="B63" s="15" t="s">
        <v>947</v>
      </c>
    </row>
    <row r="64" spans="1:5">
      <c r="A64" s="4" t="s">
        <v>154</v>
      </c>
      <c r="B64" s="42">
        <f>'Input'!B$87/B$49</f>
        <v>0</v>
      </c>
      <c r="C64" s="17"/>
    </row>
    <row r="65" spans="1:3">
      <c r="A65" s="4" t="s">
        <v>155</v>
      </c>
      <c r="B65" s="42">
        <f>'Input'!B$87/B$50</f>
        <v>0</v>
      </c>
      <c r="C65" s="17"/>
    </row>
    <row r="66" spans="1:3">
      <c r="A66" s="4" t="s">
        <v>156</v>
      </c>
      <c r="B66" s="42">
        <f>'Input'!B$87/B$51</f>
        <v>0</v>
      </c>
      <c r="C66" s="17"/>
    </row>
    <row r="67" spans="1:3">
      <c r="A67" s="4" t="s">
        <v>157</v>
      </c>
      <c r="B67" s="42">
        <f>'Input'!B$87/B$52</f>
        <v>0</v>
      </c>
      <c r="C67" s="17"/>
    </row>
    <row r="68" spans="1:3">
      <c r="A68" s="4" t="s">
        <v>158</v>
      </c>
      <c r="B68" s="42">
        <f>'Input'!B$87/B$53</f>
        <v>0</v>
      </c>
      <c r="C68" s="17"/>
    </row>
    <row r="69" spans="1:3">
      <c r="A69" s="4" t="s">
        <v>159</v>
      </c>
      <c r="B69" s="42">
        <f>'Input'!B$87/B$54</f>
        <v>0</v>
      </c>
      <c r="C69" s="17"/>
    </row>
    <row r="70" spans="1:3">
      <c r="A70" s="4" t="s">
        <v>160</v>
      </c>
      <c r="B70" s="42">
        <f>'Input'!B$87/B$55</f>
        <v>0</v>
      </c>
      <c r="C70" s="17"/>
    </row>
    <row r="72" spans="1:3" ht="21" customHeight="1">
      <c r="A72" s="1" t="s">
        <v>948</v>
      </c>
    </row>
    <row r="73" spans="1:3">
      <c r="A73" s="3" t="s">
        <v>546</v>
      </c>
    </row>
    <row r="74" spans="1:3">
      <c r="A74" s="31" t="s">
        <v>949</v>
      </c>
    </row>
    <row r="75" spans="1:3">
      <c r="A75" s="31" t="s">
        <v>950</v>
      </c>
    </row>
    <row r="76" spans="1:3">
      <c r="A76" s="31" t="s">
        <v>951</v>
      </c>
    </row>
    <row r="77" spans="1:3">
      <c r="A77" s="3" t="s">
        <v>952</v>
      </c>
    </row>
    <row r="79" spans="1:3">
      <c r="B79" s="15" t="s">
        <v>953</v>
      </c>
    </row>
    <row r="80" spans="1:3">
      <c r="A80" s="4" t="s">
        <v>154</v>
      </c>
      <c r="B80" s="42">
        <f>B64*C$49/B$32</f>
        <v>0</v>
      </c>
      <c r="C80" s="17"/>
    </row>
    <row r="81" spans="1:3">
      <c r="A81" s="4" t="s">
        <v>155</v>
      </c>
      <c r="B81" s="42">
        <f>B65*C$50/B$33</f>
        <v>0</v>
      </c>
      <c r="C81" s="17"/>
    </row>
    <row r="82" spans="1:3">
      <c r="A82" s="4" t="s">
        <v>156</v>
      </c>
      <c r="B82" s="42">
        <f>B66*C$51/B$34</f>
        <v>0</v>
      </c>
      <c r="C82" s="17"/>
    </row>
    <row r="83" spans="1:3">
      <c r="A83" s="4" t="s">
        <v>157</v>
      </c>
      <c r="B83" s="42">
        <f>B67*C$52/B$35</f>
        <v>0</v>
      </c>
      <c r="C83" s="17"/>
    </row>
    <row r="84" spans="1:3">
      <c r="A84" s="4" t="s">
        <v>158</v>
      </c>
      <c r="B84" s="42">
        <f>B68*C$53/B$36</f>
        <v>0</v>
      </c>
      <c r="C84" s="17"/>
    </row>
    <row r="85" spans="1:3">
      <c r="A85" s="4" t="s">
        <v>159</v>
      </c>
      <c r="B85" s="42">
        <f>B69*C$54/B$37</f>
        <v>0</v>
      </c>
      <c r="C85" s="17"/>
    </row>
    <row r="86" spans="1:3">
      <c r="A86" s="4" t="s">
        <v>160</v>
      </c>
      <c r="B86" s="42">
        <f>B70*C$55/B$38</f>
        <v>0</v>
      </c>
      <c r="C86" s="17"/>
    </row>
    <row r="88" spans="1:3" ht="21" customHeight="1">
      <c r="A88" s="1" t="s">
        <v>954</v>
      </c>
    </row>
    <row r="89" spans="1:3">
      <c r="A89" s="3" t="s">
        <v>546</v>
      </c>
    </row>
    <row r="90" spans="1:3">
      <c r="A90" s="31" t="s">
        <v>895</v>
      </c>
    </row>
    <row r="91" spans="1:3">
      <c r="A91" s="31" t="s">
        <v>900</v>
      </c>
    </row>
    <row r="92" spans="1:3">
      <c r="A92" s="31" t="s">
        <v>901</v>
      </c>
    </row>
    <row r="93" spans="1:3">
      <c r="A93" s="31" t="s">
        <v>902</v>
      </c>
    </row>
    <row r="94" spans="1:3">
      <c r="A94" s="3" t="s">
        <v>903</v>
      </c>
    </row>
    <row r="95" spans="1:3">
      <c r="A95" s="3" t="s">
        <v>955</v>
      </c>
    </row>
    <row r="97" spans="1:10">
      <c r="B97" s="15" t="s">
        <v>154</v>
      </c>
      <c r="C97" s="15" t="s">
        <v>155</v>
      </c>
      <c r="D97" s="15" t="s">
        <v>156</v>
      </c>
      <c r="E97" s="15" t="s">
        <v>157</v>
      </c>
      <c r="F97" s="15" t="s">
        <v>162</v>
      </c>
      <c r="G97" s="15" t="s">
        <v>158</v>
      </c>
      <c r="H97" s="15" t="s">
        <v>159</v>
      </c>
      <c r="I97" s="15" t="s">
        <v>160</v>
      </c>
    </row>
    <row r="98" spans="1:10">
      <c r="A98" s="4" t="s">
        <v>154</v>
      </c>
      <c r="B98" s="35">
        <v>1</v>
      </c>
      <c r="C98" s="35">
        <v>0</v>
      </c>
      <c r="D98" s="35">
        <v>0</v>
      </c>
      <c r="E98" s="35">
        <v>0</v>
      </c>
      <c r="F98" s="35">
        <v>0</v>
      </c>
      <c r="G98" s="35">
        <v>0</v>
      </c>
      <c r="H98" s="35">
        <v>0</v>
      </c>
      <c r="I98" s="35">
        <v>0</v>
      </c>
      <c r="J98" s="17"/>
    </row>
    <row r="99" spans="1:10">
      <c r="A99" s="4" t="s">
        <v>155</v>
      </c>
      <c r="B99" s="35">
        <v>0</v>
      </c>
      <c r="C99" s="41">
        <f>'LAFs'!$B$131</f>
        <v>0</v>
      </c>
      <c r="D99" s="35">
        <v>0</v>
      </c>
      <c r="E99" s="35">
        <v>0</v>
      </c>
      <c r="F99" s="35">
        <v>0</v>
      </c>
      <c r="G99" s="35">
        <v>0</v>
      </c>
      <c r="H99" s="35">
        <v>0</v>
      </c>
      <c r="I99" s="35">
        <v>0</v>
      </c>
      <c r="J99" s="17"/>
    </row>
    <row r="100" spans="1:10">
      <c r="A100" s="4" t="s">
        <v>156</v>
      </c>
      <c r="B100" s="35">
        <v>0</v>
      </c>
      <c r="C100" s="35">
        <v>0</v>
      </c>
      <c r="D100" s="41">
        <f>'LAFs'!$B$139</f>
        <v>0</v>
      </c>
      <c r="E100" s="35">
        <v>0</v>
      </c>
      <c r="F100" s="35">
        <v>0</v>
      </c>
      <c r="G100" s="35">
        <v>0</v>
      </c>
      <c r="H100" s="35">
        <v>0</v>
      </c>
      <c r="I100" s="35">
        <v>0</v>
      </c>
      <c r="J100" s="17"/>
    </row>
    <row r="101" spans="1:10">
      <c r="A101" s="4" t="s">
        <v>157</v>
      </c>
      <c r="B101" s="35">
        <v>0</v>
      </c>
      <c r="C101" s="35">
        <v>0</v>
      </c>
      <c r="D101" s="35">
        <v>0</v>
      </c>
      <c r="E101" s="41">
        <f>'LAFs'!$B$147</f>
        <v>0</v>
      </c>
      <c r="F101" s="41">
        <f>'Input'!$B$82</f>
        <v>0</v>
      </c>
      <c r="G101" s="35">
        <v>0</v>
      </c>
      <c r="H101" s="35">
        <v>0</v>
      </c>
      <c r="I101" s="35">
        <v>0</v>
      </c>
      <c r="J101" s="17"/>
    </row>
    <row r="102" spans="1:10">
      <c r="A102" s="4" t="s">
        <v>158</v>
      </c>
      <c r="B102" s="35">
        <v>0</v>
      </c>
      <c r="C102" s="35">
        <v>0</v>
      </c>
      <c r="D102" s="35">
        <v>0</v>
      </c>
      <c r="E102" s="35">
        <v>0</v>
      </c>
      <c r="F102" s="35">
        <v>0</v>
      </c>
      <c r="G102" s="35">
        <v>1</v>
      </c>
      <c r="H102" s="35">
        <v>0</v>
      </c>
      <c r="I102" s="35">
        <v>0</v>
      </c>
      <c r="J102" s="17"/>
    </row>
    <row r="103" spans="1:10">
      <c r="A103" s="4" t="s">
        <v>159</v>
      </c>
      <c r="B103" s="35">
        <v>0</v>
      </c>
      <c r="C103" s="35">
        <v>0</v>
      </c>
      <c r="D103" s="35">
        <v>0</v>
      </c>
      <c r="E103" s="35">
        <v>0</v>
      </c>
      <c r="F103" s="35">
        <v>0</v>
      </c>
      <c r="G103" s="35">
        <v>0</v>
      </c>
      <c r="H103" s="35">
        <v>1</v>
      </c>
      <c r="I103" s="35">
        <v>0</v>
      </c>
      <c r="J103" s="17"/>
    </row>
    <row r="104" spans="1:10">
      <c r="A104" s="4" t="s">
        <v>160</v>
      </c>
      <c r="B104" s="35">
        <v>0</v>
      </c>
      <c r="C104" s="35">
        <v>0</v>
      </c>
      <c r="D104" s="35">
        <v>0</v>
      </c>
      <c r="E104" s="35">
        <v>0</v>
      </c>
      <c r="F104" s="35">
        <v>0</v>
      </c>
      <c r="G104" s="35">
        <v>0</v>
      </c>
      <c r="H104" s="35">
        <v>0</v>
      </c>
      <c r="I104" s="35">
        <v>1</v>
      </c>
      <c r="J104" s="17"/>
    </row>
    <row r="106" spans="1:10" ht="21" customHeight="1">
      <c r="A106" s="1" t="s">
        <v>956</v>
      </c>
    </row>
    <row r="107" spans="1:10">
      <c r="A107" s="3" t="s">
        <v>546</v>
      </c>
    </row>
    <row r="108" spans="1:10">
      <c r="A108" s="31" t="s">
        <v>957</v>
      </c>
    </row>
    <row r="109" spans="1:10">
      <c r="A109" s="31" t="s">
        <v>958</v>
      </c>
    </row>
    <row r="110" spans="1:10">
      <c r="A110" s="3" t="s">
        <v>581</v>
      </c>
    </row>
    <row r="112" spans="1:10">
      <c r="B112" s="15" t="s">
        <v>959</v>
      </c>
    </row>
    <row r="113" spans="1:3">
      <c r="A113" s="4" t="s">
        <v>154</v>
      </c>
      <c r="B113" s="42">
        <f>SUMPRODUCT(B$80:B$86,$B$98:$B$104)</f>
        <v>0</v>
      </c>
      <c r="C113" s="17"/>
    </row>
    <row r="114" spans="1:3">
      <c r="A114" s="4" t="s">
        <v>155</v>
      </c>
      <c r="B114" s="42">
        <f>SUMPRODUCT(B$80:B$86,$C$98:$C$104)</f>
        <v>0</v>
      </c>
      <c r="C114" s="17"/>
    </row>
    <row r="115" spans="1:3">
      <c r="A115" s="4" t="s">
        <v>156</v>
      </c>
      <c r="B115" s="42">
        <f>SUMPRODUCT(B$80:B$86,$D$98:$D$104)</f>
        <v>0</v>
      </c>
      <c r="C115" s="17"/>
    </row>
    <row r="116" spans="1:3">
      <c r="A116" s="4" t="s">
        <v>157</v>
      </c>
      <c r="B116" s="42">
        <f>SUMPRODUCT(B$80:B$86,$E$98:$E$104)</f>
        <v>0</v>
      </c>
      <c r="C116" s="17"/>
    </row>
    <row r="117" spans="1:3">
      <c r="A117" s="4" t="s">
        <v>162</v>
      </c>
      <c r="B117" s="42">
        <f>SUMPRODUCT(B$80:B$86,$F$98:$F$104)</f>
        <v>0</v>
      </c>
      <c r="C117" s="17"/>
    </row>
    <row r="118" spans="1:3">
      <c r="A118" s="4" t="s">
        <v>158</v>
      </c>
      <c r="B118" s="42">
        <f>SUMPRODUCT(B$80:B$86,$G$98:$G$104)</f>
        <v>0</v>
      </c>
      <c r="C118" s="17"/>
    </row>
    <row r="119" spans="1:3">
      <c r="A119" s="4" t="s">
        <v>159</v>
      </c>
      <c r="B119" s="42">
        <f>SUMPRODUCT(B$80:B$86,$H$98:$H$104)</f>
        <v>0</v>
      </c>
      <c r="C119" s="17"/>
    </row>
    <row r="120" spans="1:3">
      <c r="A120" s="4" t="s">
        <v>160</v>
      </c>
      <c r="B120" s="42">
        <f>SUMPRODUCT(B$80:B$86,$I$98:$I$104)</f>
        <v>0</v>
      </c>
      <c r="C120" s="17"/>
    </row>
    <row r="122" spans="1:3" ht="21" customHeight="1">
      <c r="A122" s="1" t="s">
        <v>960</v>
      </c>
    </row>
    <row r="123" spans="1:3">
      <c r="A123" s="3" t="s">
        <v>546</v>
      </c>
    </row>
    <row r="124" spans="1:3">
      <c r="A124" s="31" t="s">
        <v>961</v>
      </c>
    </row>
    <row r="125" spans="1:3">
      <c r="A125" s="31" t="s">
        <v>962</v>
      </c>
    </row>
    <row r="126" spans="1:3">
      <c r="A126" s="31" t="s">
        <v>963</v>
      </c>
    </row>
    <row r="127" spans="1:3">
      <c r="A127" s="3" t="s">
        <v>964</v>
      </c>
    </row>
    <row r="129" spans="1:3">
      <c r="B129" s="15" t="s">
        <v>965</v>
      </c>
    </row>
    <row r="130" spans="1:3">
      <c r="A130" s="4" t="s">
        <v>966</v>
      </c>
      <c r="B130" s="42">
        <f>IF(B113,0.001*'Input'!B92*B$12/B113,0)</f>
        <v>0</v>
      </c>
      <c r="C130" s="17"/>
    </row>
    <row r="131" spans="1:3">
      <c r="A131" s="4" t="s">
        <v>967</v>
      </c>
      <c r="B131" s="42">
        <f>IF(B114,0.001*'Input'!B93*B$12/B114,0)</f>
        <v>0</v>
      </c>
      <c r="C131" s="17"/>
    </row>
    <row r="132" spans="1:3">
      <c r="A132" s="4" t="s">
        <v>968</v>
      </c>
      <c r="B132" s="42">
        <f>IF(B115,0.001*'Input'!B94*B$12/B115,0)</f>
        <v>0</v>
      </c>
      <c r="C132" s="17"/>
    </row>
    <row r="133" spans="1:3">
      <c r="A133" s="4" t="s">
        <v>969</v>
      </c>
      <c r="B133" s="42">
        <f>IF(B116,0.001*'Input'!B95*B$12/B116,0)</f>
        <v>0</v>
      </c>
      <c r="C133" s="17"/>
    </row>
    <row r="134" spans="1:3">
      <c r="A134" s="4" t="s">
        <v>970</v>
      </c>
      <c r="B134" s="42">
        <f>IF(B117,0.001*'Input'!B96*B$12/B117,0)</f>
        <v>0</v>
      </c>
      <c r="C134" s="17"/>
    </row>
    <row r="135" spans="1:3">
      <c r="A135" s="4" t="s">
        <v>971</v>
      </c>
      <c r="B135" s="42">
        <f>IF(B118,0.001*'Input'!B97*B$12/B118,0)</f>
        <v>0</v>
      </c>
      <c r="C135" s="17"/>
    </row>
    <row r="136" spans="1:3">
      <c r="A136" s="4" t="s">
        <v>972</v>
      </c>
      <c r="B136" s="42">
        <f>IF(B119,0.001*'Input'!B98*B$12/B119,0)</f>
        <v>0</v>
      </c>
      <c r="C136" s="17"/>
    </row>
    <row r="137" spans="1:3">
      <c r="A137" s="4" t="s">
        <v>973</v>
      </c>
      <c r="B137" s="42">
        <f>IF(B120,0.001*'Input'!B99*B$12/B120,0)</f>
        <v>0</v>
      </c>
      <c r="C137" s="17"/>
    </row>
  </sheetData>
  <sheetProtection sheet="1" objects="1" scenarios="1"/>
  <hyperlinks>
    <hyperlink ref="A6" location="'Input'!B59" display="x1 = 1010. Rate of return (in Financial and general assumptions)"/>
    <hyperlink ref="A7" location="'Input'!C59" display="x2 = 1010. Annualisation period (years) (in Financial and general assumptions)"/>
    <hyperlink ref="A8" location="'Input'!F59" display="x3 = 1010. Days in the charging year (in Financial and general assumptions)"/>
    <hyperlink ref="A16" location="'Input'!B155" display="x1 = 1032. Loss adjustment factors to transmission"/>
    <hyperlink ref="A25" location="'DRM'!B20" display="x1 = 2302. Loss adjustment factor to transmission for each core level"/>
    <hyperlink ref="A26" location="'DRM'!B30" display="x2 = Loss adjustment factor to transmission for network level exit (in Loss adjustment factors)"/>
    <hyperlink ref="A42" location="'Input'!B69" display="x1 = 1017. Diversity allowance between top and bottom of network level"/>
    <hyperlink ref="A43" location="'DRM'!C47" display="x2 = Coincidence to system peak at level exit (in Diversity calculations)"/>
    <hyperlink ref="A59" location="'Input'!B86" display="x1 = 1019. Network model GSP peak demand (MW)"/>
    <hyperlink ref="A60" location="'DRM'!B47" display="x2 = 2304. Coincidence to GSP peak at level exit (in Diversity calculations)"/>
    <hyperlink ref="A74" location="'DRM'!B63" display="x1 = 2305. Network model total maximum demand at substation (MW)"/>
    <hyperlink ref="A75" location="'DRM'!C47" display="x2 = 2304. Coincidence to system peak at level exit (in Diversity calculations)"/>
    <hyperlink ref="A76" location="'DRM'!B30" display="x3 = 2303. Loss adjustment factor to transmission for network level exit (in Loss adjustment factors)"/>
    <hyperlink ref="A90" location="'Input'!B81" display="x1 = 1018. Proportion of relevant load going through 132kV/HV direct transformation"/>
    <hyperlink ref="A91" location="'LAFs'!B130" display="x2 = 2206. Proportion going through 132kV/EHV"/>
    <hyperlink ref="A92" location="'LAFs'!B138" display="x3 = 2207. Proportion going through EHV"/>
    <hyperlink ref="A93" location="'LAFs'!B146" display="x4 = 2208. Proportion going through EHV/HV"/>
    <hyperlink ref="A108" location="'DRM'!B79" display="x1 = 2306. Network model contribution to system maximum load measured at network level exit (MW)"/>
    <hyperlink ref="A109" location="'DRM'!B97" display="x2 = 2307. Rerouteing matrix for DRM network levels"/>
    <hyperlink ref="A124" location="'DRM'!B112" display="x1 = 2308. GSP simultaneous maximum load assumed through each network level (MW)"/>
    <hyperlink ref="A125" location="'Input'!B91" display="x2 = 1020. Gross asset cost by network level (£)"/>
    <hyperlink ref="A126" location="'DRM'!B11" display="x3 = 2301. Annuity rate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 ht="21" customHeight="1">
      <c r="A1" s="1">
        <f>"Service models for "&amp;'Input'!B7&amp;" in "&amp;'Input'!C7&amp;" ("&amp;'Input'!D7&amp;")"</f>
        <v>0</v>
      </c>
    </row>
    <row r="2" spans="1:3">
      <c r="A2" s="3" t="s">
        <v>974</v>
      </c>
    </row>
    <row r="4" spans="1:3" ht="21" customHeight="1">
      <c r="A4" s="1" t="s">
        <v>975</v>
      </c>
    </row>
    <row r="5" spans="1:3">
      <c r="A5" s="3" t="s">
        <v>546</v>
      </c>
    </row>
    <row r="6" spans="1:3">
      <c r="A6" s="31" t="s">
        <v>976</v>
      </c>
    </row>
    <row r="7" spans="1:3">
      <c r="A7" s="31" t="s">
        <v>977</v>
      </c>
    </row>
    <row r="8" spans="1:3">
      <c r="A8" s="3" t="s">
        <v>581</v>
      </c>
    </row>
    <row r="10" spans="1:3">
      <c r="B10" s="15" t="s">
        <v>978</v>
      </c>
    </row>
    <row r="11" spans="1:3">
      <c r="A11" s="4" t="s">
        <v>185</v>
      </c>
      <c r="B11" s="34">
        <f>SUMPRODUCT('Input'!$B114:$I114,'Input'!$B$104:$I$104)</f>
        <v>0</v>
      </c>
      <c r="C11" s="17"/>
    </row>
    <row r="12" spans="1:3">
      <c r="A12" s="4" t="s">
        <v>186</v>
      </c>
      <c r="B12" s="34">
        <f>SUMPRODUCT('Input'!$B115:$I115,'Input'!$B$104:$I$104)</f>
        <v>0</v>
      </c>
      <c r="C12" s="17"/>
    </row>
    <row r="13" spans="1:3">
      <c r="A13" s="4" t="s">
        <v>187</v>
      </c>
      <c r="B13" s="34">
        <f>SUMPRODUCT('Input'!$B116:$I116,'Input'!$B$104:$I$104)</f>
        <v>0</v>
      </c>
      <c r="C13" s="17"/>
    </row>
    <row r="14" spans="1:3">
      <c r="A14" s="4" t="s">
        <v>188</v>
      </c>
      <c r="B14" s="34">
        <f>SUMPRODUCT('Input'!$B117:$I117,'Input'!$B$104:$I$104)</f>
        <v>0</v>
      </c>
      <c r="C14" s="17"/>
    </row>
    <row r="15" spans="1:3">
      <c r="A15" s="4" t="s">
        <v>189</v>
      </c>
      <c r="B15" s="34">
        <f>SUMPRODUCT('Input'!$B118:$I118,'Input'!$B$104:$I$104)</f>
        <v>0</v>
      </c>
      <c r="C15" s="17"/>
    </row>
    <row r="16" spans="1:3">
      <c r="A16" s="4" t="s">
        <v>190</v>
      </c>
      <c r="B16" s="34">
        <f>SUMPRODUCT('Input'!$B119:$I119,'Input'!$B$104:$I$104)</f>
        <v>0</v>
      </c>
      <c r="C16" s="17"/>
    </row>
    <row r="17" spans="1:3">
      <c r="A17" s="4" t="s">
        <v>191</v>
      </c>
      <c r="B17" s="34">
        <f>SUMPRODUCT('Input'!$B120:$I120,'Input'!$B$104:$I$104)</f>
        <v>0</v>
      </c>
      <c r="C17" s="17"/>
    </row>
    <row r="18" spans="1:3">
      <c r="A18" s="4" t="s">
        <v>192</v>
      </c>
      <c r="B18" s="34">
        <f>SUMPRODUCT('Input'!$B121:$I121,'Input'!$B$104:$I$104)</f>
        <v>0</v>
      </c>
      <c r="C18" s="17"/>
    </row>
    <row r="19" spans="1:3">
      <c r="A19" s="4" t="s">
        <v>193</v>
      </c>
      <c r="B19" s="34">
        <f>SUMPRODUCT('Input'!$B122:$I122,'Input'!$B$104:$I$104)</f>
        <v>0</v>
      </c>
      <c r="C19" s="17"/>
    </row>
    <row r="20" spans="1:3">
      <c r="A20" s="4" t="s">
        <v>194</v>
      </c>
      <c r="B20" s="34">
        <f>SUMPRODUCT('Input'!$B123:$I123,'Input'!$B$104:$I$104)</f>
        <v>0</v>
      </c>
      <c r="C20" s="17"/>
    </row>
    <row r="21" spans="1:3">
      <c r="A21" s="4" t="s">
        <v>195</v>
      </c>
      <c r="B21" s="34">
        <f>SUMPRODUCT('Input'!$B124:$I124,'Input'!$B$104:$I$104)</f>
        <v>0</v>
      </c>
      <c r="C21" s="17"/>
    </row>
    <row r="22" spans="1:3">
      <c r="A22" s="4" t="s">
        <v>196</v>
      </c>
      <c r="B22" s="34">
        <f>SUMPRODUCT('Input'!$B125:$I125,'Input'!$B$104:$I$104)</f>
        <v>0</v>
      </c>
      <c r="C22" s="17"/>
    </row>
    <row r="23" spans="1:3">
      <c r="A23" s="4" t="s">
        <v>197</v>
      </c>
      <c r="B23" s="34">
        <f>SUMPRODUCT('Input'!$B126:$I126,'Input'!$B$104:$I$104)</f>
        <v>0</v>
      </c>
      <c r="C23" s="17"/>
    </row>
    <row r="24" spans="1:3">
      <c r="A24" s="4" t="s">
        <v>198</v>
      </c>
      <c r="B24" s="34">
        <f>SUMPRODUCT('Input'!$B127:$I127,'Input'!$B$104:$I$104)</f>
        <v>0</v>
      </c>
      <c r="C24" s="17"/>
    </row>
    <row r="25" spans="1:3">
      <c r="A25" s="4" t="s">
        <v>199</v>
      </c>
      <c r="B25" s="34">
        <f>SUMPRODUCT('Input'!$B128:$I128,'Input'!$B$104:$I$104)</f>
        <v>0</v>
      </c>
      <c r="C25" s="17"/>
    </row>
    <row r="26" spans="1:3">
      <c r="A26" s="4" t="s">
        <v>200</v>
      </c>
      <c r="B26" s="34">
        <f>SUMPRODUCT('Input'!$B129:$I129,'Input'!$B$104:$I$104)</f>
        <v>0</v>
      </c>
      <c r="C26" s="17"/>
    </row>
    <row r="27" spans="1:3">
      <c r="A27" s="4" t="s">
        <v>201</v>
      </c>
      <c r="B27" s="34">
        <f>SUMPRODUCT('Input'!$B130:$I130,'Input'!$B$104:$I$104)</f>
        <v>0</v>
      </c>
      <c r="C27" s="17"/>
    </row>
    <row r="28" spans="1:3">
      <c r="A28" s="4" t="s">
        <v>202</v>
      </c>
      <c r="B28" s="34">
        <f>SUMPRODUCT('Input'!$B131:$I131,'Input'!$B$104:$I$104)</f>
        <v>0</v>
      </c>
      <c r="C28" s="17"/>
    </row>
    <row r="29" spans="1:3">
      <c r="A29" s="4" t="s">
        <v>203</v>
      </c>
      <c r="B29" s="34">
        <f>SUMPRODUCT('Input'!$B132:$I132,'Input'!$B$104:$I$104)</f>
        <v>0</v>
      </c>
      <c r="C29" s="17"/>
    </row>
    <row r="30" spans="1:3">
      <c r="A30" s="4" t="s">
        <v>204</v>
      </c>
      <c r="B30" s="34">
        <f>SUMPRODUCT('Input'!$B133:$I133,'Input'!$B$104:$I$104)</f>
        <v>0</v>
      </c>
      <c r="C30" s="17"/>
    </row>
    <row r="32" spans="1:3" ht="21" customHeight="1">
      <c r="A32" s="1" t="s">
        <v>979</v>
      </c>
    </row>
    <row r="33" spans="1:3">
      <c r="A33" s="3" t="s">
        <v>546</v>
      </c>
    </row>
    <row r="34" spans="1:3">
      <c r="A34" s="31" t="s">
        <v>980</v>
      </c>
    </row>
    <row r="35" spans="1:3">
      <c r="A35" s="31" t="s">
        <v>977</v>
      </c>
    </row>
    <row r="36" spans="1:3">
      <c r="A36" s="3" t="s">
        <v>581</v>
      </c>
    </row>
    <row r="38" spans="1:3">
      <c r="B38" s="15" t="s">
        <v>978</v>
      </c>
    </row>
    <row r="39" spans="1:3">
      <c r="A39" s="4" t="s">
        <v>981</v>
      </c>
      <c r="B39" s="34">
        <f>SUMPRODUCT('Input'!$B140:$I140,'Input'!$B$104:$I$104)</f>
        <v>0</v>
      </c>
      <c r="C39" s="17"/>
    </row>
    <row r="41" spans="1:3" ht="21" customHeight="1">
      <c r="A41" s="1" t="s">
        <v>982</v>
      </c>
    </row>
    <row r="42" spans="1:3">
      <c r="A42" s="3" t="s">
        <v>546</v>
      </c>
    </row>
    <row r="43" spans="1:3">
      <c r="A43" s="31" t="s">
        <v>983</v>
      </c>
    </row>
    <row r="44" spans="1:3">
      <c r="A44" s="31" t="s">
        <v>984</v>
      </c>
    </row>
    <row r="45" spans="1:3">
      <c r="A45" s="31" t="s">
        <v>963</v>
      </c>
    </row>
    <row r="46" spans="1:3">
      <c r="A46" s="3" t="s">
        <v>985</v>
      </c>
    </row>
    <row r="48" spans="1:3">
      <c r="B48" s="15" t="s">
        <v>978</v>
      </c>
    </row>
    <row r="49" spans="1:3">
      <c r="A49" s="4" t="s">
        <v>986</v>
      </c>
      <c r="B49" s="42">
        <f>0.1*'Input'!$D60*B39*'DRM'!$B12</f>
        <v>0</v>
      </c>
      <c r="C49" s="17"/>
    </row>
    <row r="51" spans="1:3" ht="21" customHeight="1">
      <c r="A51" s="1" t="s">
        <v>987</v>
      </c>
    </row>
    <row r="52" spans="1:3">
      <c r="A52" s="3" t="s">
        <v>546</v>
      </c>
    </row>
    <row r="53" spans="1:3">
      <c r="A53" s="31" t="s">
        <v>988</v>
      </c>
    </row>
    <row r="54" spans="1:3">
      <c r="A54" s="31" t="s">
        <v>989</v>
      </c>
    </row>
    <row r="55" spans="1:3">
      <c r="A55" s="3" t="s">
        <v>581</v>
      </c>
    </row>
    <row r="57" spans="1:3">
      <c r="B57" s="15" t="s">
        <v>990</v>
      </c>
    </row>
    <row r="58" spans="1:3">
      <c r="A58" s="4" t="s">
        <v>210</v>
      </c>
      <c r="B58" s="34">
        <f>SUMPRODUCT('Input'!$B145:$F145,'Input'!$B$109:$F$109)</f>
        <v>0</v>
      </c>
      <c r="C58" s="17"/>
    </row>
    <row r="59" spans="1:3">
      <c r="A59" s="4" t="s">
        <v>211</v>
      </c>
      <c r="B59" s="34">
        <f>SUMPRODUCT('Input'!$B146:$F146,'Input'!$B$109:$F$109)</f>
        <v>0</v>
      </c>
      <c r="C59" s="17"/>
    </row>
    <row r="60" spans="1:3">
      <c r="A60" s="4" t="s">
        <v>212</v>
      </c>
      <c r="B60" s="34">
        <f>SUMPRODUCT('Input'!$B147:$F147,'Input'!$B$109:$F$109)</f>
        <v>0</v>
      </c>
      <c r="C60" s="17"/>
    </row>
    <row r="61" spans="1:3">
      <c r="A61" s="4" t="s">
        <v>213</v>
      </c>
      <c r="B61" s="34">
        <f>SUMPRODUCT('Input'!$B148:$F148,'Input'!$B$109:$F$109)</f>
        <v>0</v>
      </c>
      <c r="C61" s="17"/>
    </row>
    <row r="62" spans="1:3">
      <c r="A62" s="4" t="s">
        <v>214</v>
      </c>
      <c r="B62" s="34">
        <f>SUMPRODUCT('Input'!$B149:$F149,'Input'!$B$109:$F$109)</f>
        <v>0</v>
      </c>
      <c r="C62" s="17"/>
    </row>
    <row r="63" spans="1:3">
      <c r="A63" s="4" t="s">
        <v>215</v>
      </c>
      <c r="B63" s="34">
        <f>SUMPRODUCT('Input'!$B150:$F150,'Input'!$B$109:$F$109)</f>
        <v>0</v>
      </c>
      <c r="C63" s="17"/>
    </row>
    <row r="65" spans="1:4" ht="21" customHeight="1">
      <c r="A65" s="1" t="s">
        <v>991</v>
      </c>
    </row>
    <row r="66" spans="1:4">
      <c r="A66" s="3" t="s">
        <v>546</v>
      </c>
    </row>
    <row r="67" spans="1:4">
      <c r="A67" s="31" t="s">
        <v>992</v>
      </c>
    </row>
    <row r="68" spans="1:4">
      <c r="A68" s="31" t="s">
        <v>993</v>
      </c>
    </row>
    <row r="69" spans="1:4">
      <c r="A69" s="3" t="s">
        <v>549</v>
      </c>
    </row>
    <row r="71" spans="1:4">
      <c r="B71" s="15" t="s">
        <v>978</v>
      </c>
      <c r="C71" s="15" t="s">
        <v>990</v>
      </c>
    </row>
    <row r="72" spans="1:4">
      <c r="A72" s="4" t="s">
        <v>185</v>
      </c>
      <c r="B72" s="43">
        <f>$B$11</f>
        <v>0</v>
      </c>
      <c r="C72" s="10"/>
      <c r="D72" s="17"/>
    </row>
    <row r="73" spans="1:4">
      <c r="A73" s="4" t="s">
        <v>186</v>
      </c>
      <c r="B73" s="43">
        <f>$B$12</f>
        <v>0</v>
      </c>
      <c r="C73" s="10"/>
      <c r="D73" s="17"/>
    </row>
    <row r="74" spans="1:4">
      <c r="A74" s="4" t="s">
        <v>223</v>
      </c>
      <c r="B74" s="10"/>
      <c r="C74" s="10"/>
      <c r="D74" s="17"/>
    </row>
    <row r="75" spans="1:4">
      <c r="A75" s="4" t="s">
        <v>187</v>
      </c>
      <c r="B75" s="43">
        <f>$B$13</f>
        <v>0</v>
      </c>
      <c r="C75" s="10"/>
      <c r="D75" s="17"/>
    </row>
    <row r="76" spans="1:4">
      <c r="A76" s="4" t="s">
        <v>188</v>
      </c>
      <c r="B76" s="43">
        <f>$B$14</f>
        <v>0</v>
      </c>
      <c r="C76" s="10"/>
      <c r="D76" s="17"/>
    </row>
    <row r="77" spans="1:4">
      <c r="A77" s="4" t="s">
        <v>224</v>
      </c>
      <c r="B77" s="10"/>
      <c r="C77" s="10"/>
      <c r="D77" s="17"/>
    </row>
    <row r="78" spans="1:4">
      <c r="A78" s="4" t="s">
        <v>189</v>
      </c>
      <c r="B78" s="43">
        <f>$B$15</f>
        <v>0</v>
      </c>
      <c r="C78" s="10"/>
      <c r="D78" s="17"/>
    </row>
    <row r="79" spans="1:4">
      <c r="A79" s="4" t="s">
        <v>190</v>
      </c>
      <c r="B79" s="43">
        <f>$B$16</f>
        <v>0</v>
      </c>
      <c r="C79" s="10"/>
      <c r="D79" s="17"/>
    </row>
    <row r="80" spans="1:4">
      <c r="A80" s="4" t="s">
        <v>210</v>
      </c>
      <c r="B80" s="10"/>
      <c r="C80" s="43">
        <f>$B$58</f>
        <v>0</v>
      </c>
      <c r="D80" s="17"/>
    </row>
    <row r="81" spans="1:4">
      <c r="A81" s="4" t="s">
        <v>191</v>
      </c>
      <c r="B81" s="43">
        <f>$B$17</f>
        <v>0</v>
      </c>
      <c r="C81" s="10"/>
      <c r="D81" s="17"/>
    </row>
    <row r="82" spans="1:4">
      <c r="A82" s="4" t="s">
        <v>192</v>
      </c>
      <c r="B82" s="43">
        <f>$B$18</f>
        <v>0</v>
      </c>
      <c r="C82" s="10"/>
      <c r="D82" s="17"/>
    </row>
    <row r="83" spans="1:4">
      <c r="A83" s="4" t="s">
        <v>193</v>
      </c>
      <c r="B83" s="43">
        <f>$B$19</f>
        <v>0</v>
      </c>
      <c r="C83" s="10"/>
      <c r="D83" s="17"/>
    </row>
    <row r="84" spans="1:4">
      <c r="A84" s="4" t="s">
        <v>194</v>
      </c>
      <c r="B84" s="43">
        <f>$B$20</f>
        <v>0</v>
      </c>
      <c r="C84" s="10"/>
      <c r="D84" s="17"/>
    </row>
    <row r="85" spans="1:4">
      <c r="A85" s="4" t="s">
        <v>211</v>
      </c>
      <c r="B85" s="10"/>
      <c r="C85" s="43">
        <f>$B$59</f>
        <v>0</v>
      </c>
      <c r="D85" s="17"/>
    </row>
    <row r="86" spans="1:4">
      <c r="A86" s="4" t="s">
        <v>225</v>
      </c>
      <c r="B86" s="10"/>
      <c r="C86" s="10"/>
      <c r="D86" s="17"/>
    </row>
    <row r="87" spans="1:4">
      <c r="A87" s="4" t="s">
        <v>226</v>
      </c>
      <c r="B87" s="10"/>
      <c r="C87" s="10"/>
      <c r="D87" s="17"/>
    </row>
    <row r="88" spans="1:4">
      <c r="A88" s="4" t="s">
        <v>227</v>
      </c>
      <c r="B88" s="10"/>
      <c r="C88" s="10"/>
      <c r="D88" s="17"/>
    </row>
    <row r="89" spans="1:4">
      <c r="A89" s="4" t="s">
        <v>228</v>
      </c>
      <c r="B89" s="10"/>
      <c r="C89" s="10"/>
      <c r="D89" s="17"/>
    </row>
    <row r="90" spans="1:4">
      <c r="A90" s="4" t="s">
        <v>229</v>
      </c>
      <c r="B90" s="10"/>
      <c r="C90" s="10"/>
      <c r="D90" s="17"/>
    </row>
    <row r="91" spans="1:4">
      <c r="A91" s="4" t="s">
        <v>195</v>
      </c>
      <c r="B91" s="43">
        <f>$B$21</f>
        <v>0</v>
      </c>
      <c r="C91" s="10"/>
      <c r="D91" s="17"/>
    </row>
    <row r="92" spans="1:4">
      <c r="A92" s="4" t="s">
        <v>196</v>
      </c>
      <c r="B92" s="43">
        <f>$B$22</f>
        <v>0</v>
      </c>
      <c r="C92" s="10"/>
      <c r="D92" s="17"/>
    </row>
    <row r="93" spans="1:4">
      <c r="A93" s="4" t="s">
        <v>197</v>
      </c>
      <c r="B93" s="43">
        <f>$B$23</f>
        <v>0</v>
      </c>
      <c r="C93" s="10"/>
      <c r="D93" s="17"/>
    </row>
    <row r="94" spans="1:4">
      <c r="A94" s="4" t="s">
        <v>198</v>
      </c>
      <c r="B94" s="43">
        <f>$B$24</f>
        <v>0</v>
      </c>
      <c r="C94" s="10"/>
      <c r="D94" s="17"/>
    </row>
    <row r="95" spans="1:4">
      <c r="A95" s="4" t="s">
        <v>199</v>
      </c>
      <c r="B95" s="43">
        <f>$B$25</f>
        <v>0</v>
      </c>
      <c r="C95" s="10"/>
      <c r="D95" s="17"/>
    </row>
    <row r="96" spans="1:4">
      <c r="A96" s="4" t="s">
        <v>200</v>
      </c>
      <c r="B96" s="43">
        <f>$B$26</f>
        <v>0</v>
      </c>
      <c r="C96" s="10"/>
      <c r="D96" s="17"/>
    </row>
    <row r="97" spans="1:4">
      <c r="A97" s="4" t="s">
        <v>201</v>
      </c>
      <c r="B97" s="43">
        <f>$B$27</f>
        <v>0</v>
      </c>
      <c r="C97" s="10"/>
      <c r="D97" s="17"/>
    </row>
    <row r="98" spans="1:4">
      <c r="A98" s="4" t="s">
        <v>202</v>
      </c>
      <c r="B98" s="43">
        <f>$B$28</f>
        <v>0</v>
      </c>
      <c r="C98" s="10"/>
      <c r="D98" s="17"/>
    </row>
    <row r="99" spans="1:4">
      <c r="A99" s="4" t="s">
        <v>203</v>
      </c>
      <c r="B99" s="43">
        <f>$B$29</f>
        <v>0</v>
      </c>
      <c r="C99" s="10"/>
      <c r="D99" s="17"/>
    </row>
    <row r="100" spans="1:4">
      <c r="A100" s="4" t="s">
        <v>204</v>
      </c>
      <c r="B100" s="43">
        <f>$B$30</f>
        <v>0</v>
      </c>
      <c r="C100" s="10"/>
      <c r="D100" s="17"/>
    </row>
    <row r="101" spans="1:4">
      <c r="A101" s="4" t="s">
        <v>212</v>
      </c>
      <c r="B101" s="10"/>
      <c r="C101" s="43">
        <f>$B$60</f>
        <v>0</v>
      </c>
      <c r="D101" s="17"/>
    </row>
    <row r="102" spans="1:4">
      <c r="A102" s="4" t="s">
        <v>213</v>
      </c>
      <c r="B102" s="10"/>
      <c r="C102" s="43">
        <f>$B$61</f>
        <v>0</v>
      </c>
      <c r="D102" s="17"/>
    </row>
    <row r="103" spans="1:4">
      <c r="A103" s="4" t="s">
        <v>214</v>
      </c>
      <c r="B103" s="10"/>
      <c r="C103" s="43">
        <f>$B$62</f>
        <v>0</v>
      </c>
      <c r="D103" s="17"/>
    </row>
    <row r="104" spans="1:4">
      <c r="A104" s="4" t="s">
        <v>215</v>
      </c>
      <c r="B104" s="10"/>
      <c r="C104" s="43">
        <f>$B$63</f>
        <v>0</v>
      </c>
      <c r="D104" s="17"/>
    </row>
    <row r="106" spans="1:4" ht="21" customHeight="1">
      <c r="A106" s="1" t="s">
        <v>994</v>
      </c>
    </row>
    <row r="107" spans="1:4">
      <c r="A107" s="3" t="s">
        <v>546</v>
      </c>
    </row>
    <row r="108" spans="1:4">
      <c r="A108" s="31" t="s">
        <v>995</v>
      </c>
    </row>
    <row r="109" spans="1:4">
      <c r="A109" s="31" t="s">
        <v>996</v>
      </c>
    </row>
    <row r="110" spans="1:4">
      <c r="A110" s="31" t="s">
        <v>963</v>
      </c>
    </row>
    <row r="111" spans="1:4">
      <c r="A111" s="31" t="s">
        <v>997</v>
      </c>
    </row>
    <row r="112" spans="1:4">
      <c r="A112" s="31" t="s">
        <v>998</v>
      </c>
    </row>
    <row r="113" spans="1:5">
      <c r="A113" s="33" t="s">
        <v>553</v>
      </c>
      <c r="B113" s="33" t="s">
        <v>570</v>
      </c>
      <c r="C113" s="33"/>
      <c r="D113" s="33" t="s">
        <v>555</v>
      </c>
    </row>
    <row r="114" spans="1:5">
      <c r="A114" s="33" t="s">
        <v>556</v>
      </c>
      <c r="B114" s="33" t="s">
        <v>999</v>
      </c>
      <c r="C114" s="33"/>
      <c r="D114" s="33" t="s">
        <v>1000</v>
      </c>
    </row>
    <row r="116" spans="1:5">
      <c r="B116" s="30" t="s">
        <v>1001</v>
      </c>
      <c r="C116" s="30"/>
    </row>
    <row r="117" spans="1:5">
      <c r="B117" s="15" t="s">
        <v>978</v>
      </c>
      <c r="C117" s="15" t="s">
        <v>990</v>
      </c>
      <c r="D117" s="15" t="s">
        <v>1002</v>
      </c>
    </row>
    <row r="118" spans="1:5">
      <c r="A118" s="4" t="s">
        <v>185</v>
      </c>
      <c r="B118" s="42">
        <f>100/'Input'!$F$60*B72*'DRM'!$B$12*'Input'!$D$60</f>
        <v>0</v>
      </c>
      <c r="C118" s="42">
        <f>100/'Input'!$F$60*C72*'DRM'!$B$12*'Input'!$D$60</f>
        <v>0</v>
      </c>
      <c r="D118" s="42">
        <f>SUM($B118:$C118)</f>
        <v>0</v>
      </c>
      <c r="E118" s="17"/>
    </row>
    <row r="119" spans="1:5">
      <c r="A119" s="4" t="s">
        <v>186</v>
      </c>
      <c r="B119" s="42">
        <f>100/'Input'!$F$60*B73*'DRM'!$B$12*'Input'!$D$60</f>
        <v>0</v>
      </c>
      <c r="C119" s="42">
        <f>100/'Input'!$F$60*C73*'DRM'!$B$12*'Input'!$D$60</f>
        <v>0</v>
      </c>
      <c r="D119" s="42">
        <f>SUM($B119:$C119)</f>
        <v>0</v>
      </c>
      <c r="E119" s="17"/>
    </row>
    <row r="120" spans="1:5">
      <c r="A120" s="4" t="s">
        <v>223</v>
      </c>
      <c r="B120" s="42">
        <f>100/'Input'!$F$60*B74*'DRM'!$B$12*'Input'!$D$60</f>
        <v>0</v>
      </c>
      <c r="C120" s="42">
        <f>100/'Input'!$F$60*C74*'DRM'!$B$12*'Input'!$D$60</f>
        <v>0</v>
      </c>
      <c r="D120" s="42">
        <f>SUM($B120:$C120)</f>
        <v>0</v>
      </c>
      <c r="E120" s="17"/>
    </row>
    <row r="121" spans="1:5">
      <c r="A121" s="4" t="s">
        <v>187</v>
      </c>
      <c r="B121" s="42">
        <f>100/'Input'!$F$60*B75*'DRM'!$B$12*'Input'!$D$60</f>
        <v>0</v>
      </c>
      <c r="C121" s="42">
        <f>100/'Input'!$F$60*C75*'DRM'!$B$12*'Input'!$D$60</f>
        <v>0</v>
      </c>
      <c r="D121" s="42">
        <f>SUM($B121:$C121)</f>
        <v>0</v>
      </c>
      <c r="E121" s="17"/>
    </row>
    <row r="122" spans="1:5">
      <c r="A122" s="4" t="s">
        <v>188</v>
      </c>
      <c r="B122" s="42">
        <f>100/'Input'!$F$60*B76*'DRM'!$B$12*'Input'!$D$60</f>
        <v>0</v>
      </c>
      <c r="C122" s="42">
        <f>100/'Input'!$F$60*C76*'DRM'!$B$12*'Input'!$D$60</f>
        <v>0</v>
      </c>
      <c r="D122" s="42">
        <f>SUM($B122:$C122)</f>
        <v>0</v>
      </c>
      <c r="E122" s="17"/>
    </row>
    <row r="123" spans="1:5">
      <c r="A123" s="4" t="s">
        <v>224</v>
      </c>
      <c r="B123" s="42">
        <f>100/'Input'!$F$60*B77*'DRM'!$B$12*'Input'!$D$60</f>
        <v>0</v>
      </c>
      <c r="C123" s="42">
        <f>100/'Input'!$F$60*C77*'DRM'!$B$12*'Input'!$D$60</f>
        <v>0</v>
      </c>
      <c r="D123" s="42">
        <f>SUM($B123:$C123)</f>
        <v>0</v>
      </c>
      <c r="E123" s="17"/>
    </row>
    <row r="124" spans="1:5">
      <c r="A124" s="4" t="s">
        <v>189</v>
      </c>
      <c r="B124" s="42">
        <f>100/'Input'!$F$60*B78*'DRM'!$B$12*'Input'!$D$60</f>
        <v>0</v>
      </c>
      <c r="C124" s="42">
        <f>100/'Input'!$F$60*C78*'DRM'!$B$12*'Input'!$D$60</f>
        <v>0</v>
      </c>
      <c r="D124" s="42">
        <f>SUM($B124:$C124)</f>
        <v>0</v>
      </c>
      <c r="E124" s="17"/>
    </row>
    <row r="125" spans="1:5">
      <c r="A125" s="4" t="s">
        <v>190</v>
      </c>
      <c r="B125" s="42">
        <f>100/'Input'!$F$60*B79*'DRM'!$B$12*'Input'!$D$60</f>
        <v>0</v>
      </c>
      <c r="C125" s="42">
        <f>100/'Input'!$F$60*C79*'DRM'!$B$12*'Input'!$D$60</f>
        <v>0</v>
      </c>
      <c r="D125" s="42">
        <f>SUM($B125:$C125)</f>
        <v>0</v>
      </c>
      <c r="E125" s="17"/>
    </row>
    <row r="126" spans="1:5">
      <c r="A126" s="4" t="s">
        <v>210</v>
      </c>
      <c r="B126" s="42">
        <f>100/'Input'!$F$60*B80*'DRM'!$B$12*'Input'!$D$60</f>
        <v>0</v>
      </c>
      <c r="C126" s="42">
        <f>100/'Input'!$F$60*C80*'DRM'!$B$12*'Input'!$D$60</f>
        <v>0</v>
      </c>
      <c r="D126" s="42">
        <f>SUM($B126:$C126)</f>
        <v>0</v>
      </c>
      <c r="E126" s="17"/>
    </row>
    <row r="127" spans="1:5">
      <c r="A127" s="4" t="s">
        <v>191</v>
      </c>
      <c r="B127" s="42">
        <f>100/'Input'!$F$60*B81*'DRM'!$B$12*'Input'!$D$60</f>
        <v>0</v>
      </c>
      <c r="C127" s="42">
        <f>100/'Input'!$F$60*C81*'DRM'!$B$12*'Input'!$D$60</f>
        <v>0</v>
      </c>
      <c r="D127" s="42">
        <f>SUM($B127:$C127)</f>
        <v>0</v>
      </c>
      <c r="E127" s="17"/>
    </row>
    <row r="128" spans="1:5">
      <c r="A128" s="4" t="s">
        <v>192</v>
      </c>
      <c r="B128" s="42">
        <f>100/'Input'!$F$60*B82*'DRM'!$B$12*'Input'!$D$60</f>
        <v>0</v>
      </c>
      <c r="C128" s="42">
        <f>100/'Input'!$F$60*C82*'DRM'!$B$12*'Input'!$D$60</f>
        <v>0</v>
      </c>
      <c r="D128" s="42">
        <f>SUM($B128:$C128)</f>
        <v>0</v>
      </c>
      <c r="E128" s="17"/>
    </row>
    <row r="129" spans="1:5">
      <c r="A129" s="4" t="s">
        <v>193</v>
      </c>
      <c r="B129" s="42">
        <f>100/'Input'!$F$60*B83*'DRM'!$B$12*'Input'!$D$60</f>
        <v>0</v>
      </c>
      <c r="C129" s="42">
        <f>100/'Input'!$F$60*C83*'DRM'!$B$12*'Input'!$D$60</f>
        <v>0</v>
      </c>
      <c r="D129" s="42">
        <f>SUM($B129:$C129)</f>
        <v>0</v>
      </c>
      <c r="E129" s="17"/>
    </row>
    <row r="130" spans="1:5">
      <c r="A130" s="4" t="s">
        <v>194</v>
      </c>
      <c r="B130" s="42">
        <f>100/'Input'!$F$60*B84*'DRM'!$B$12*'Input'!$D$60</f>
        <v>0</v>
      </c>
      <c r="C130" s="42">
        <f>100/'Input'!$F$60*C84*'DRM'!$B$12*'Input'!$D$60</f>
        <v>0</v>
      </c>
      <c r="D130" s="42">
        <f>SUM($B130:$C130)</f>
        <v>0</v>
      </c>
      <c r="E130" s="17"/>
    </row>
    <row r="131" spans="1:5">
      <c r="A131" s="4" t="s">
        <v>211</v>
      </c>
      <c r="B131" s="42">
        <f>100/'Input'!$F$60*B85*'DRM'!$B$12*'Input'!$D$60</f>
        <v>0</v>
      </c>
      <c r="C131" s="42">
        <f>100/'Input'!$F$60*C85*'DRM'!$B$12*'Input'!$D$60</f>
        <v>0</v>
      </c>
      <c r="D131" s="42">
        <f>SUM($B131:$C131)</f>
        <v>0</v>
      </c>
      <c r="E131" s="17"/>
    </row>
    <row r="132" spans="1:5">
      <c r="A132" s="4" t="s">
        <v>225</v>
      </c>
      <c r="B132" s="42">
        <f>100/'Input'!$F$60*B86*'DRM'!$B$12*'Input'!$D$60</f>
        <v>0</v>
      </c>
      <c r="C132" s="42">
        <f>100/'Input'!$F$60*C86*'DRM'!$B$12*'Input'!$D$60</f>
        <v>0</v>
      </c>
      <c r="D132" s="42">
        <f>SUM($B132:$C132)</f>
        <v>0</v>
      </c>
      <c r="E132" s="17"/>
    </row>
    <row r="133" spans="1:5">
      <c r="A133" s="4" t="s">
        <v>226</v>
      </c>
      <c r="B133" s="42">
        <f>100/'Input'!$F$60*B87*'DRM'!$B$12*'Input'!$D$60</f>
        <v>0</v>
      </c>
      <c r="C133" s="42">
        <f>100/'Input'!$F$60*C87*'DRM'!$B$12*'Input'!$D$60</f>
        <v>0</v>
      </c>
      <c r="D133" s="42">
        <f>SUM($B133:$C133)</f>
        <v>0</v>
      </c>
      <c r="E133" s="17"/>
    </row>
    <row r="134" spans="1:5">
      <c r="A134" s="4" t="s">
        <v>227</v>
      </c>
      <c r="B134" s="42">
        <f>100/'Input'!$F$60*B88*'DRM'!$B$12*'Input'!$D$60</f>
        <v>0</v>
      </c>
      <c r="C134" s="42">
        <f>100/'Input'!$F$60*C88*'DRM'!$B$12*'Input'!$D$60</f>
        <v>0</v>
      </c>
      <c r="D134" s="42">
        <f>SUM($B134:$C134)</f>
        <v>0</v>
      </c>
      <c r="E134" s="17"/>
    </row>
    <row r="135" spans="1:5">
      <c r="A135" s="4" t="s">
        <v>228</v>
      </c>
      <c r="B135" s="42">
        <f>100/'Input'!$F$60*B89*'DRM'!$B$12*'Input'!$D$60</f>
        <v>0</v>
      </c>
      <c r="C135" s="42">
        <f>100/'Input'!$F$60*C89*'DRM'!$B$12*'Input'!$D$60</f>
        <v>0</v>
      </c>
      <c r="D135" s="42">
        <f>SUM($B135:$C135)</f>
        <v>0</v>
      </c>
      <c r="E135" s="17"/>
    </row>
    <row r="136" spans="1:5">
      <c r="A136" s="4" t="s">
        <v>229</v>
      </c>
      <c r="B136" s="42">
        <f>100/'Input'!$F$60*B90*'DRM'!$B$12*'Input'!$D$60</f>
        <v>0</v>
      </c>
      <c r="C136" s="42">
        <f>100/'Input'!$F$60*C90*'DRM'!$B$12*'Input'!$D$60</f>
        <v>0</v>
      </c>
      <c r="D136" s="42">
        <f>SUM($B136:$C136)</f>
        <v>0</v>
      </c>
      <c r="E136" s="17"/>
    </row>
    <row r="137" spans="1:5">
      <c r="A137" s="4" t="s">
        <v>195</v>
      </c>
      <c r="B137" s="42">
        <f>100/'Input'!$F$60*B91*'DRM'!$B$12*'Input'!$D$60</f>
        <v>0</v>
      </c>
      <c r="C137" s="42">
        <f>100/'Input'!$F$60*C91*'DRM'!$B$12*'Input'!$D$60</f>
        <v>0</v>
      </c>
      <c r="D137" s="42">
        <f>SUM($B137:$C137)</f>
        <v>0</v>
      </c>
      <c r="E137" s="17"/>
    </row>
    <row r="138" spans="1:5">
      <c r="A138" s="4" t="s">
        <v>196</v>
      </c>
      <c r="B138" s="42">
        <f>100/'Input'!$F$60*B92*'DRM'!$B$12*'Input'!$D$60</f>
        <v>0</v>
      </c>
      <c r="C138" s="42">
        <f>100/'Input'!$F$60*C92*'DRM'!$B$12*'Input'!$D$60</f>
        <v>0</v>
      </c>
      <c r="D138" s="42">
        <f>SUM($B138:$C138)</f>
        <v>0</v>
      </c>
      <c r="E138" s="17"/>
    </row>
    <row r="139" spans="1:5">
      <c r="A139" s="4" t="s">
        <v>197</v>
      </c>
      <c r="B139" s="42">
        <f>100/'Input'!$F$60*B93*'DRM'!$B$12*'Input'!$D$60</f>
        <v>0</v>
      </c>
      <c r="C139" s="42">
        <f>100/'Input'!$F$60*C93*'DRM'!$B$12*'Input'!$D$60</f>
        <v>0</v>
      </c>
      <c r="D139" s="42">
        <f>SUM($B139:$C139)</f>
        <v>0</v>
      </c>
      <c r="E139" s="17"/>
    </row>
    <row r="140" spans="1:5">
      <c r="A140" s="4" t="s">
        <v>198</v>
      </c>
      <c r="B140" s="42">
        <f>100/'Input'!$F$60*B94*'DRM'!$B$12*'Input'!$D$60</f>
        <v>0</v>
      </c>
      <c r="C140" s="42">
        <f>100/'Input'!$F$60*C94*'DRM'!$B$12*'Input'!$D$60</f>
        <v>0</v>
      </c>
      <c r="D140" s="42">
        <f>SUM($B140:$C140)</f>
        <v>0</v>
      </c>
      <c r="E140" s="17"/>
    </row>
    <row r="141" spans="1:5">
      <c r="A141" s="4" t="s">
        <v>199</v>
      </c>
      <c r="B141" s="42">
        <f>100/'Input'!$F$60*B95*'DRM'!$B$12*'Input'!$D$60</f>
        <v>0</v>
      </c>
      <c r="C141" s="42">
        <f>100/'Input'!$F$60*C95*'DRM'!$B$12*'Input'!$D$60</f>
        <v>0</v>
      </c>
      <c r="D141" s="42">
        <f>SUM($B141:$C141)</f>
        <v>0</v>
      </c>
      <c r="E141" s="17"/>
    </row>
    <row r="142" spans="1:5">
      <c r="A142" s="4" t="s">
        <v>200</v>
      </c>
      <c r="B142" s="42">
        <f>100/'Input'!$F$60*B96*'DRM'!$B$12*'Input'!$D$60</f>
        <v>0</v>
      </c>
      <c r="C142" s="42">
        <f>100/'Input'!$F$60*C96*'DRM'!$B$12*'Input'!$D$60</f>
        <v>0</v>
      </c>
      <c r="D142" s="42">
        <f>SUM($B142:$C142)</f>
        <v>0</v>
      </c>
      <c r="E142" s="17"/>
    </row>
    <row r="143" spans="1:5">
      <c r="A143" s="4" t="s">
        <v>201</v>
      </c>
      <c r="B143" s="42">
        <f>100/'Input'!$F$60*B97*'DRM'!$B$12*'Input'!$D$60</f>
        <v>0</v>
      </c>
      <c r="C143" s="42">
        <f>100/'Input'!$F$60*C97*'DRM'!$B$12*'Input'!$D$60</f>
        <v>0</v>
      </c>
      <c r="D143" s="42">
        <f>SUM($B143:$C143)</f>
        <v>0</v>
      </c>
      <c r="E143" s="17"/>
    </row>
    <row r="144" spans="1:5">
      <c r="A144" s="4" t="s">
        <v>202</v>
      </c>
      <c r="B144" s="42">
        <f>100/'Input'!$F$60*B98*'DRM'!$B$12*'Input'!$D$60</f>
        <v>0</v>
      </c>
      <c r="C144" s="42">
        <f>100/'Input'!$F$60*C98*'DRM'!$B$12*'Input'!$D$60</f>
        <v>0</v>
      </c>
      <c r="D144" s="42">
        <f>SUM($B144:$C144)</f>
        <v>0</v>
      </c>
      <c r="E144" s="17"/>
    </row>
    <row r="145" spans="1:5">
      <c r="A145" s="4" t="s">
        <v>203</v>
      </c>
      <c r="B145" s="42">
        <f>100/'Input'!$F$60*B99*'DRM'!$B$12*'Input'!$D$60</f>
        <v>0</v>
      </c>
      <c r="C145" s="42">
        <f>100/'Input'!$F$60*C99*'DRM'!$B$12*'Input'!$D$60</f>
        <v>0</v>
      </c>
      <c r="D145" s="42">
        <f>SUM($B145:$C145)</f>
        <v>0</v>
      </c>
      <c r="E145" s="17"/>
    </row>
    <row r="146" spans="1:5">
      <c r="A146" s="4" t="s">
        <v>204</v>
      </c>
      <c r="B146" s="42">
        <f>100/'Input'!$F$60*B100*'DRM'!$B$12*'Input'!$D$60</f>
        <v>0</v>
      </c>
      <c r="C146" s="42">
        <f>100/'Input'!$F$60*C100*'DRM'!$B$12*'Input'!$D$60</f>
        <v>0</v>
      </c>
      <c r="D146" s="42">
        <f>SUM($B146:$C146)</f>
        <v>0</v>
      </c>
      <c r="E146" s="17"/>
    </row>
    <row r="147" spans="1:5">
      <c r="A147" s="4" t="s">
        <v>212</v>
      </c>
      <c r="B147" s="42">
        <f>100/'Input'!$F$60*B101*'DRM'!$B$12*'Input'!$D$60</f>
        <v>0</v>
      </c>
      <c r="C147" s="42">
        <f>100/'Input'!$F$60*C101*'DRM'!$B$12*'Input'!$D$60</f>
        <v>0</v>
      </c>
      <c r="D147" s="42">
        <f>SUM($B147:$C147)</f>
        <v>0</v>
      </c>
      <c r="E147" s="17"/>
    </row>
    <row r="148" spans="1:5">
      <c r="A148" s="4" t="s">
        <v>213</v>
      </c>
      <c r="B148" s="42">
        <f>100/'Input'!$F$60*B102*'DRM'!$B$12*'Input'!$D$60</f>
        <v>0</v>
      </c>
      <c r="C148" s="42">
        <f>100/'Input'!$F$60*C102*'DRM'!$B$12*'Input'!$D$60</f>
        <v>0</v>
      </c>
      <c r="D148" s="42">
        <f>SUM($B148:$C148)</f>
        <v>0</v>
      </c>
      <c r="E148" s="17"/>
    </row>
    <row r="149" spans="1:5">
      <c r="A149" s="4" t="s">
        <v>214</v>
      </c>
      <c r="B149" s="42">
        <f>100/'Input'!$F$60*B103*'DRM'!$B$12*'Input'!$D$60</f>
        <v>0</v>
      </c>
      <c r="C149" s="42">
        <f>100/'Input'!$F$60*C103*'DRM'!$B$12*'Input'!$D$60</f>
        <v>0</v>
      </c>
      <c r="D149" s="42">
        <f>SUM($B149:$C149)</f>
        <v>0</v>
      </c>
      <c r="E149" s="17"/>
    </row>
    <row r="150" spans="1:5">
      <c r="A150" s="4" t="s">
        <v>215</v>
      </c>
      <c r="B150" s="42">
        <f>100/'Input'!$F$60*B104*'DRM'!$B$12*'Input'!$D$60</f>
        <v>0</v>
      </c>
      <c r="C150" s="42">
        <f>100/'Input'!$F$60*C104*'DRM'!$B$12*'Input'!$D$60</f>
        <v>0</v>
      </c>
      <c r="D150" s="42">
        <f>SUM($B150:$C150)</f>
        <v>0</v>
      </c>
      <c r="E150" s="17"/>
    </row>
  </sheetData>
  <sheetProtection sheet="1" objects="1" scenarios="1"/>
  <hyperlinks>
    <hyperlink ref="A6" location="'Input'!B113" display="x1 = 1025. Matrix of applicability of LV service models to tariffs with fixed charges"/>
    <hyperlink ref="A7" location="'Input'!B103" display="x2 = 1022. LV service model asset cost (£)"/>
    <hyperlink ref="A34" location="'Input'!B139" display="x1 = 1026. Matrix of applicability of LV service models to unmetered tariffs"/>
    <hyperlink ref="A35" location="'Input'!B103" display="x2 = 1022. LV service model asset cost (£)"/>
    <hyperlink ref="A43" location="'Input'!D59" display="x1 = 1010. Annuity proportion for customer-contributed assets (in Financial and general assumptions)"/>
    <hyperlink ref="A44" location="'SM'!B38" display="x2 = 2402. LV unmetered service model assets £/(MWh/year)"/>
    <hyperlink ref="A45" location="'DRM'!B11" display="x3 = 2301. Annuity rate"/>
    <hyperlink ref="A53" location="'Input'!B144" display="x1 = 1028. Matrix of applicability of HV service models to tariffs with fixed charges"/>
    <hyperlink ref="A54" location="'Input'!B108" display="x2 = 1023. HV service model asset cost (£)"/>
    <hyperlink ref="A67" location="'SM'!B10" display="x1 = 2401. Asset £/customer from LV service models"/>
    <hyperlink ref="A68" location="'SM'!B57" display="x2 = 2404. Asset £/customer from HV service models"/>
    <hyperlink ref="A108" location="'Input'!F59" display="x1 = 1010. Days in the charging year (in Financial and general assumptions)"/>
    <hyperlink ref="A109" location="'SM'!B71" display="x2 = 2405. Service model assets by tariff (£)"/>
    <hyperlink ref="A110" location="'DRM'!B11" display="x3 = 2301. Annuity rate"/>
    <hyperlink ref="A111" location="'Input'!D59" display="x4 = 1010. Annuity proportion for customer-contributed assets (in Financial and general assumptions)"/>
    <hyperlink ref="A112" location="'SM'!B117" display="x5 = Service model p/MPAN/day charge (in Replacement annuities for service model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7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 ht="21" customHeight="1">
      <c r="A1" s="1">
        <f>"Load characteristics for "&amp;'Input'!B7&amp;" in "&amp;'Input'!C7&amp;" ("&amp;'Input'!D7&amp;")"</f>
        <v>0</v>
      </c>
    </row>
    <row r="2" spans="1:1">
      <c r="A2" s="3" t="s">
        <v>1003</v>
      </c>
    </row>
    <row r="3" spans="1:1">
      <c r="A3" s="3"/>
    </row>
    <row r="4" spans="1:1">
      <c r="A4" s="3" t="s">
        <v>1004</v>
      </c>
    </row>
    <row r="5" spans="1:1">
      <c r="A5" s="3" t="s">
        <v>1005</v>
      </c>
    </row>
    <row r="6" spans="1:1">
      <c r="A6" s="3"/>
    </row>
    <row r="7" spans="1:1">
      <c r="A7" s="3" t="s">
        <v>1006</v>
      </c>
    </row>
    <row r="8" spans="1:1">
      <c r="A8" s="3" t="s">
        <v>1007</v>
      </c>
    </row>
    <row r="9" spans="1:1">
      <c r="A9" s="3" t="s">
        <v>1008</v>
      </c>
    </row>
    <row r="10" spans="1:1">
      <c r="A10" s="3" t="s">
        <v>1009</v>
      </c>
    </row>
    <row r="12" spans="1:1" ht="21" customHeight="1">
      <c r="A12" s="1" t="s">
        <v>1010</v>
      </c>
    </row>
    <row r="13" spans="1:1">
      <c r="A13" s="3" t="s">
        <v>546</v>
      </c>
    </row>
    <row r="14" spans="1:1">
      <c r="A14" s="31" t="s">
        <v>1011</v>
      </c>
    </row>
    <row r="15" spans="1:1">
      <c r="A15" s="31" t="s">
        <v>1012</v>
      </c>
    </row>
    <row r="16" spans="1:1">
      <c r="A16" s="3" t="s">
        <v>746</v>
      </c>
    </row>
    <row r="18" spans="1:3">
      <c r="B18" s="15" t="s">
        <v>1013</v>
      </c>
    </row>
    <row r="19" spans="1:3">
      <c r="A19" s="4" t="s">
        <v>185</v>
      </c>
      <c r="B19" s="42">
        <f>'Input'!B162/'Input'!C162</f>
        <v>0</v>
      </c>
      <c r="C19" s="17"/>
    </row>
    <row r="20" spans="1:3">
      <c r="A20" s="4" t="s">
        <v>186</v>
      </c>
      <c r="B20" s="42">
        <f>'Input'!B163/'Input'!C163</f>
        <v>0</v>
      </c>
      <c r="C20" s="17"/>
    </row>
    <row r="21" spans="1:3">
      <c r="A21" s="4" t="s">
        <v>223</v>
      </c>
      <c r="B21" s="42">
        <f>'Input'!B164/'Input'!C164</f>
        <v>0</v>
      </c>
      <c r="C21" s="17"/>
    </row>
    <row r="22" spans="1:3">
      <c r="A22" s="4" t="s">
        <v>187</v>
      </c>
      <c r="B22" s="42">
        <f>'Input'!B165/'Input'!C165</f>
        <v>0</v>
      </c>
      <c r="C22" s="17"/>
    </row>
    <row r="23" spans="1:3">
      <c r="A23" s="4" t="s">
        <v>188</v>
      </c>
      <c r="B23" s="42">
        <f>'Input'!B166/'Input'!C166</f>
        <v>0</v>
      </c>
      <c r="C23" s="17"/>
    </row>
    <row r="24" spans="1:3">
      <c r="A24" s="4" t="s">
        <v>224</v>
      </c>
      <c r="B24" s="42">
        <f>'Input'!B167/'Input'!C167</f>
        <v>0</v>
      </c>
      <c r="C24" s="17"/>
    </row>
    <row r="25" spans="1:3">
      <c r="A25" s="4" t="s">
        <v>189</v>
      </c>
      <c r="B25" s="42">
        <f>'Input'!B168/'Input'!C168</f>
        <v>0</v>
      </c>
      <c r="C25" s="17"/>
    </row>
    <row r="26" spans="1:3">
      <c r="A26" s="4" t="s">
        <v>190</v>
      </c>
      <c r="B26" s="42">
        <f>'Input'!B169/'Input'!C169</f>
        <v>0</v>
      </c>
      <c r="C26" s="17"/>
    </row>
    <row r="27" spans="1:3">
      <c r="A27" s="4" t="s">
        <v>210</v>
      </c>
      <c r="B27" s="42">
        <f>'Input'!B170/'Input'!C170</f>
        <v>0</v>
      </c>
      <c r="C27" s="17"/>
    </row>
    <row r="28" spans="1:3">
      <c r="A28" s="4" t="s">
        <v>191</v>
      </c>
      <c r="B28" s="42">
        <f>'Input'!B171/'Input'!C171</f>
        <v>0</v>
      </c>
      <c r="C28" s="17"/>
    </row>
    <row r="29" spans="1:3">
      <c r="A29" s="4" t="s">
        <v>192</v>
      </c>
      <c r="B29" s="42">
        <f>'Input'!B172/'Input'!C172</f>
        <v>0</v>
      </c>
      <c r="C29" s="17"/>
    </row>
    <row r="30" spans="1:3">
      <c r="A30" s="4" t="s">
        <v>193</v>
      </c>
      <c r="B30" s="42">
        <f>'Input'!B173/'Input'!C173</f>
        <v>0</v>
      </c>
      <c r="C30" s="17"/>
    </row>
    <row r="31" spans="1:3">
      <c r="A31" s="4" t="s">
        <v>194</v>
      </c>
      <c r="B31" s="42">
        <f>'Input'!B174/'Input'!C174</f>
        <v>0</v>
      </c>
      <c r="C31" s="17"/>
    </row>
    <row r="32" spans="1:3">
      <c r="A32" s="4" t="s">
        <v>211</v>
      </c>
      <c r="B32" s="42">
        <f>'Input'!B175/'Input'!C175</f>
        <v>0</v>
      </c>
      <c r="C32" s="17"/>
    </row>
    <row r="33" spans="1:3">
      <c r="A33" s="4" t="s">
        <v>225</v>
      </c>
      <c r="B33" s="42">
        <f>'Input'!B176/'Input'!C176</f>
        <v>0</v>
      </c>
      <c r="C33" s="17"/>
    </row>
    <row r="34" spans="1:3">
      <c r="A34" s="4" t="s">
        <v>226</v>
      </c>
      <c r="B34" s="42">
        <f>'Input'!B177/'Input'!C177</f>
        <v>0</v>
      </c>
      <c r="C34" s="17"/>
    </row>
    <row r="35" spans="1:3">
      <c r="A35" s="4" t="s">
        <v>227</v>
      </c>
      <c r="B35" s="42">
        <f>'Input'!B178/'Input'!C178</f>
        <v>0</v>
      </c>
      <c r="C35" s="17"/>
    </row>
    <row r="36" spans="1:3">
      <c r="A36" s="4" t="s">
        <v>228</v>
      </c>
      <c r="B36" s="42">
        <f>'Input'!B179/'Input'!C179</f>
        <v>0</v>
      </c>
      <c r="C36" s="17"/>
    </row>
    <row r="37" spans="1:3">
      <c r="A37" s="4" t="s">
        <v>229</v>
      </c>
      <c r="B37" s="42">
        <f>'Input'!B180/'Input'!C180</f>
        <v>0</v>
      </c>
      <c r="C37" s="17"/>
    </row>
    <row r="39" spans="1:3" ht="21" customHeight="1">
      <c r="A39" s="1" t="s">
        <v>1014</v>
      </c>
    </row>
    <row r="40" spans="1:3">
      <c r="A40" s="3" t="s">
        <v>546</v>
      </c>
    </row>
    <row r="41" spans="1:3">
      <c r="A41" s="31" t="s">
        <v>1015</v>
      </c>
    </row>
    <row r="42" spans="1:3">
      <c r="A42" s="3" t="s">
        <v>1016</v>
      </c>
    </row>
    <row r="43" spans="1:3">
      <c r="A43" s="3" t="s">
        <v>549</v>
      </c>
    </row>
    <row r="45" spans="1:3">
      <c r="B45" s="15" t="s">
        <v>1017</v>
      </c>
    </row>
    <row r="46" spans="1:3">
      <c r="A46" s="4" t="s">
        <v>185</v>
      </c>
      <c r="B46" s="43">
        <f>B$19</f>
        <v>0</v>
      </c>
      <c r="C46" s="17"/>
    </row>
    <row r="47" spans="1:3">
      <c r="A47" s="4" t="s">
        <v>186</v>
      </c>
      <c r="B47" s="43">
        <f>B$20</f>
        <v>0</v>
      </c>
      <c r="C47" s="17"/>
    </row>
    <row r="48" spans="1:3">
      <c r="A48" s="4" t="s">
        <v>223</v>
      </c>
      <c r="B48" s="43">
        <f>B$21</f>
        <v>0</v>
      </c>
      <c r="C48" s="17"/>
    </row>
    <row r="49" spans="1:3">
      <c r="A49" s="4" t="s">
        <v>187</v>
      </c>
      <c r="B49" s="43">
        <f>B$22</f>
        <v>0</v>
      </c>
      <c r="C49" s="17"/>
    </row>
    <row r="50" spans="1:3">
      <c r="A50" s="4" t="s">
        <v>188</v>
      </c>
      <c r="B50" s="43">
        <f>B$23</f>
        <v>0</v>
      </c>
      <c r="C50" s="17"/>
    </row>
    <row r="51" spans="1:3">
      <c r="A51" s="4" t="s">
        <v>224</v>
      </c>
      <c r="B51" s="43">
        <f>B$24</f>
        <v>0</v>
      </c>
      <c r="C51" s="17"/>
    </row>
    <row r="52" spans="1:3">
      <c r="A52" s="4" t="s">
        <v>189</v>
      </c>
      <c r="B52" s="43">
        <f>B$25</f>
        <v>0</v>
      </c>
      <c r="C52" s="17"/>
    </row>
    <row r="53" spans="1:3">
      <c r="A53" s="4" t="s">
        <v>190</v>
      </c>
      <c r="B53" s="43">
        <f>B$26</f>
        <v>0</v>
      </c>
      <c r="C53" s="17"/>
    </row>
    <row r="54" spans="1:3">
      <c r="A54" s="4" t="s">
        <v>210</v>
      </c>
      <c r="B54" s="43">
        <f>B$27</f>
        <v>0</v>
      </c>
      <c r="C54" s="17"/>
    </row>
    <row r="55" spans="1:3">
      <c r="A55" s="4" t="s">
        <v>191</v>
      </c>
      <c r="B55" s="43">
        <f>B$28</f>
        <v>0</v>
      </c>
      <c r="C55" s="17"/>
    </row>
    <row r="56" spans="1:3">
      <c r="A56" s="4" t="s">
        <v>192</v>
      </c>
      <c r="B56" s="43">
        <f>B$29</f>
        <v>0</v>
      </c>
      <c r="C56" s="17"/>
    </row>
    <row r="57" spans="1:3">
      <c r="A57" s="4" t="s">
        <v>193</v>
      </c>
      <c r="B57" s="43">
        <f>B$30</f>
        <v>0</v>
      </c>
      <c r="C57" s="17"/>
    </row>
    <row r="58" spans="1:3">
      <c r="A58" s="4" t="s">
        <v>194</v>
      </c>
      <c r="B58" s="43">
        <f>B$31</f>
        <v>0</v>
      </c>
      <c r="C58" s="17"/>
    </row>
    <row r="59" spans="1:3">
      <c r="A59" s="4" t="s">
        <v>211</v>
      </c>
      <c r="B59" s="43">
        <f>B$32</f>
        <v>0</v>
      </c>
      <c r="C59" s="17"/>
    </row>
    <row r="60" spans="1:3">
      <c r="A60" s="4" t="s">
        <v>225</v>
      </c>
      <c r="B60" s="43">
        <f>B$33</f>
        <v>0</v>
      </c>
      <c r="C60" s="17"/>
    </row>
    <row r="61" spans="1:3">
      <c r="A61" s="4" t="s">
        <v>226</v>
      </c>
      <c r="B61" s="43">
        <f>B$34</f>
        <v>0</v>
      </c>
      <c r="C61" s="17"/>
    </row>
    <row r="62" spans="1:3">
      <c r="A62" s="4" t="s">
        <v>227</v>
      </c>
      <c r="B62" s="43">
        <f>B$35</f>
        <v>0</v>
      </c>
      <c r="C62" s="17"/>
    </row>
    <row r="63" spans="1:3">
      <c r="A63" s="4" t="s">
        <v>228</v>
      </c>
      <c r="B63" s="43">
        <f>B$36</f>
        <v>0</v>
      </c>
      <c r="C63" s="17"/>
    </row>
    <row r="64" spans="1:3">
      <c r="A64" s="4" t="s">
        <v>229</v>
      </c>
      <c r="B64" s="43">
        <f>B$37</f>
        <v>0</v>
      </c>
      <c r="C64" s="17"/>
    </row>
    <row r="65" spans="1:3">
      <c r="A65" s="4" t="s">
        <v>195</v>
      </c>
      <c r="B65" s="27">
        <v>-1</v>
      </c>
      <c r="C65" s="17"/>
    </row>
    <row r="66" spans="1:3">
      <c r="A66" s="4" t="s">
        <v>196</v>
      </c>
      <c r="B66" s="27">
        <v>-1</v>
      </c>
      <c r="C66" s="17"/>
    </row>
    <row r="67" spans="1:3">
      <c r="A67" s="4" t="s">
        <v>197</v>
      </c>
      <c r="B67" s="27">
        <v>-1</v>
      </c>
      <c r="C67" s="17"/>
    </row>
    <row r="68" spans="1:3">
      <c r="A68" s="4" t="s">
        <v>198</v>
      </c>
      <c r="B68" s="27">
        <v>-1</v>
      </c>
      <c r="C68" s="17"/>
    </row>
    <row r="69" spans="1:3">
      <c r="A69" s="4" t="s">
        <v>199</v>
      </c>
      <c r="B69" s="27">
        <v>-1</v>
      </c>
      <c r="C69" s="17"/>
    </row>
    <row r="70" spans="1:3">
      <c r="A70" s="4" t="s">
        <v>200</v>
      </c>
      <c r="B70" s="27">
        <v>-1</v>
      </c>
      <c r="C70" s="17"/>
    </row>
    <row r="71" spans="1:3">
      <c r="A71" s="4" t="s">
        <v>201</v>
      </c>
      <c r="B71" s="27">
        <v>-1</v>
      </c>
      <c r="C71" s="17"/>
    </row>
    <row r="72" spans="1:3">
      <c r="A72" s="4" t="s">
        <v>202</v>
      </c>
      <c r="B72" s="27">
        <v>-1</v>
      </c>
      <c r="C72" s="17"/>
    </row>
    <row r="73" spans="1:3">
      <c r="A73" s="4" t="s">
        <v>203</v>
      </c>
      <c r="B73" s="27">
        <v>-1</v>
      </c>
      <c r="C73" s="17"/>
    </row>
    <row r="74" spans="1:3">
      <c r="A74" s="4" t="s">
        <v>204</v>
      </c>
      <c r="B74" s="27">
        <v>-1</v>
      </c>
      <c r="C74" s="17"/>
    </row>
    <row r="75" spans="1:3">
      <c r="A75" s="4" t="s">
        <v>212</v>
      </c>
      <c r="B75" s="27">
        <v>-1</v>
      </c>
      <c r="C75" s="17"/>
    </row>
    <row r="76" spans="1:3">
      <c r="A76" s="4" t="s">
        <v>213</v>
      </c>
      <c r="B76" s="27">
        <v>-1</v>
      </c>
      <c r="C76" s="17"/>
    </row>
    <row r="77" spans="1:3">
      <c r="A77" s="4" t="s">
        <v>214</v>
      </c>
      <c r="B77" s="27">
        <v>-1</v>
      </c>
      <c r="C77" s="17"/>
    </row>
    <row r="78" spans="1:3">
      <c r="A78" s="4" t="s">
        <v>215</v>
      </c>
      <c r="B78" s="27">
        <v>-1</v>
      </c>
      <c r="C78" s="17"/>
    </row>
    <row r="80" spans="1:3" ht="21" customHeight="1">
      <c r="A80" s="1" t="s">
        <v>1018</v>
      </c>
    </row>
    <row r="82" spans="1:7">
      <c r="B82" s="15" t="s">
        <v>767</v>
      </c>
      <c r="C82" s="15" t="s">
        <v>768</v>
      </c>
      <c r="D82" s="15" t="s">
        <v>769</v>
      </c>
      <c r="E82" s="15" t="s">
        <v>770</v>
      </c>
      <c r="F82" s="15" t="s">
        <v>771</v>
      </c>
    </row>
    <row r="83" spans="1:7">
      <c r="A83" s="28" t="s">
        <v>241</v>
      </c>
      <c r="G83" s="17"/>
    </row>
    <row r="84" spans="1:7">
      <c r="A84" s="4" t="s">
        <v>185</v>
      </c>
      <c r="B84" s="36">
        <v>1</v>
      </c>
      <c r="C84" s="36">
        <v>0</v>
      </c>
      <c r="D84" s="36">
        <v>0</v>
      </c>
      <c r="E84" s="36">
        <v>0</v>
      </c>
      <c r="F84" s="36">
        <v>0</v>
      </c>
      <c r="G84" s="17"/>
    </row>
    <row r="85" spans="1:7">
      <c r="A85" s="4" t="s">
        <v>242</v>
      </c>
      <c r="B85" s="36">
        <v>0</v>
      </c>
      <c r="C85" s="36">
        <v>1</v>
      </c>
      <c r="D85" s="36">
        <v>0</v>
      </c>
      <c r="E85" s="36">
        <v>0</v>
      </c>
      <c r="F85" s="36">
        <v>0</v>
      </c>
      <c r="G85" s="17"/>
    </row>
    <row r="86" spans="1:7">
      <c r="A86" s="4" t="s">
        <v>243</v>
      </c>
      <c r="B86" s="36">
        <v>0</v>
      </c>
      <c r="C86" s="36">
        <v>0</v>
      </c>
      <c r="D86" s="36">
        <v>1</v>
      </c>
      <c r="E86" s="36">
        <v>0</v>
      </c>
      <c r="F86" s="36">
        <v>0</v>
      </c>
      <c r="G86" s="17"/>
    </row>
    <row r="87" spans="1:7">
      <c r="A87" s="28" t="s">
        <v>244</v>
      </c>
      <c r="G87" s="17"/>
    </row>
    <row r="88" spans="1:7">
      <c r="A88" s="4" t="s">
        <v>186</v>
      </c>
      <c r="B88" s="36">
        <v>1</v>
      </c>
      <c r="C88" s="36">
        <v>0</v>
      </c>
      <c r="D88" s="36">
        <v>0</v>
      </c>
      <c r="E88" s="36">
        <v>0</v>
      </c>
      <c r="F88" s="36">
        <v>0</v>
      </c>
      <c r="G88" s="17"/>
    </row>
    <row r="89" spans="1:7">
      <c r="A89" s="4" t="s">
        <v>245</v>
      </c>
      <c r="B89" s="36">
        <v>0</v>
      </c>
      <c r="C89" s="36">
        <v>1</v>
      </c>
      <c r="D89" s="36">
        <v>0</v>
      </c>
      <c r="E89" s="36">
        <v>0</v>
      </c>
      <c r="F89" s="36">
        <v>0</v>
      </c>
      <c r="G89" s="17"/>
    </row>
    <row r="90" spans="1:7">
      <c r="A90" s="4" t="s">
        <v>246</v>
      </c>
      <c r="B90" s="36">
        <v>0</v>
      </c>
      <c r="C90" s="36">
        <v>0</v>
      </c>
      <c r="D90" s="36">
        <v>1</v>
      </c>
      <c r="E90" s="36">
        <v>0</v>
      </c>
      <c r="F90" s="36">
        <v>0</v>
      </c>
      <c r="G90" s="17"/>
    </row>
    <row r="91" spans="1:7">
      <c r="A91" s="28" t="s">
        <v>247</v>
      </c>
      <c r="G91" s="17"/>
    </row>
    <row r="92" spans="1:7">
      <c r="A92" s="4" t="s">
        <v>223</v>
      </c>
      <c r="B92" s="36">
        <v>1</v>
      </c>
      <c r="C92" s="36">
        <v>0</v>
      </c>
      <c r="D92" s="36">
        <v>0</v>
      </c>
      <c r="E92" s="36">
        <v>0</v>
      </c>
      <c r="F92" s="36">
        <v>0</v>
      </c>
      <c r="G92" s="17"/>
    </row>
    <row r="93" spans="1:7">
      <c r="A93" s="4" t="s">
        <v>248</v>
      </c>
      <c r="B93" s="36">
        <v>0</v>
      </c>
      <c r="C93" s="36">
        <v>1</v>
      </c>
      <c r="D93" s="36">
        <v>0</v>
      </c>
      <c r="E93" s="36">
        <v>0</v>
      </c>
      <c r="F93" s="36">
        <v>0</v>
      </c>
      <c r="G93" s="17"/>
    </row>
    <row r="94" spans="1:7">
      <c r="A94" s="4" t="s">
        <v>249</v>
      </c>
      <c r="B94" s="36">
        <v>0</v>
      </c>
      <c r="C94" s="36">
        <v>0</v>
      </c>
      <c r="D94" s="36">
        <v>1</v>
      </c>
      <c r="E94" s="36">
        <v>0</v>
      </c>
      <c r="F94" s="36">
        <v>0</v>
      </c>
      <c r="G94" s="17"/>
    </row>
    <row r="95" spans="1:7">
      <c r="A95" s="28" t="s">
        <v>250</v>
      </c>
      <c r="G95" s="17"/>
    </row>
    <row r="96" spans="1:7">
      <c r="A96" s="4" t="s">
        <v>187</v>
      </c>
      <c r="B96" s="36">
        <v>1</v>
      </c>
      <c r="C96" s="36">
        <v>0</v>
      </c>
      <c r="D96" s="36">
        <v>0</v>
      </c>
      <c r="E96" s="36">
        <v>0</v>
      </c>
      <c r="F96" s="36">
        <v>0</v>
      </c>
      <c r="G96" s="17"/>
    </row>
    <row r="97" spans="1:7">
      <c r="A97" s="4" t="s">
        <v>251</v>
      </c>
      <c r="B97" s="36">
        <v>0</v>
      </c>
      <c r="C97" s="36">
        <v>1</v>
      </c>
      <c r="D97" s="36">
        <v>0</v>
      </c>
      <c r="E97" s="36">
        <v>0</v>
      </c>
      <c r="F97" s="36">
        <v>0</v>
      </c>
      <c r="G97" s="17"/>
    </row>
    <row r="98" spans="1:7">
      <c r="A98" s="4" t="s">
        <v>252</v>
      </c>
      <c r="B98" s="36">
        <v>0</v>
      </c>
      <c r="C98" s="36">
        <v>0</v>
      </c>
      <c r="D98" s="36">
        <v>1</v>
      </c>
      <c r="E98" s="36">
        <v>0</v>
      </c>
      <c r="F98" s="36">
        <v>0</v>
      </c>
      <c r="G98" s="17"/>
    </row>
    <row r="99" spans="1:7">
      <c r="A99" s="28" t="s">
        <v>253</v>
      </c>
      <c r="G99" s="17"/>
    </row>
    <row r="100" spans="1:7">
      <c r="A100" s="4" t="s">
        <v>188</v>
      </c>
      <c r="B100" s="36">
        <v>1</v>
      </c>
      <c r="C100" s="36">
        <v>0</v>
      </c>
      <c r="D100" s="36">
        <v>0</v>
      </c>
      <c r="E100" s="36">
        <v>0</v>
      </c>
      <c r="F100" s="36">
        <v>0</v>
      </c>
      <c r="G100" s="17"/>
    </row>
    <row r="101" spans="1:7">
      <c r="A101" s="4" t="s">
        <v>254</v>
      </c>
      <c r="B101" s="36">
        <v>0</v>
      </c>
      <c r="C101" s="36">
        <v>1</v>
      </c>
      <c r="D101" s="36">
        <v>0</v>
      </c>
      <c r="E101" s="36">
        <v>0</v>
      </c>
      <c r="F101" s="36">
        <v>0</v>
      </c>
      <c r="G101" s="17"/>
    </row>
    <row r="102" spans="1:7">
      <c r="A102" s="4" t="s">
        <v>255</v>
      </c>
      <c r="B102" s="36">
        <v>0</v>
      </c>
      <c r="C102" s="36">
        <v>0</v>
      </c>
      <c r="D102" s="36">
        <v>1</v>
      </c>
      <c r="E102" s="36">
        <v>0</v>
      </c>
      <c r="F102" s="36">
        <v>0</v>
      </c>
      <c r="G102" s="17"/>
    </row>
    <row r="103" spans="1:7">
      <c r="A103" s="28" t="s">
        <v>256</v>
      </c>
      <c r="G103" s="17"/>
    </row>
    <row r="104" spans="1:7">
      <c r="A104" s="4" t="s">
        <v>224</v>
      </c>
      <c r="B104" s="36">
        <v>1</v>
      </c>
      <c r="C104" s="36">
        <v>0</v>
      </c>
      <c r="D104" s="36">
        <v>0</v>
      </c>
      <c r="E104" s="36">
        <v>0</v>
      </c>
      <c r="F104" s="36">
        <v>0</v>
      </c>
      <c r="G104" s="17"/>
    </row>
    <row r="105" spans="1:7">
      <c r="A105" s="4" t="s">
        <v>257</v>
      </c>
      <c r="B105" s="36">
        <v>0</v>
      </c>
      <c r="C105" s="36">
        <v>1</v>
      </c>
      <c r="D105" s="36">
        <v>0</v>
      </c>
      <c r="E105" s="36">
        <v>0</v>
      </c>
      <c r="F105" s="36">
        <v>0</v>
      </c>
      <c r="G105" s="17"/>
    </row>
    <row r="106" spans="1:7">
      <c r="A106" s="4" t="s">
        <v>258</v>
      </c>
      <c r="B106" s="36">
        <v>0</v>
      </c>
      <c r="C106" s="36">
        <v>0</v>
      </c>
      <c r="D106" s="36">
        <v>1</v>
      </c>
      <c r="E106" s="36">
        <v>0</v>
      </c>
      <c r="F106" s="36">
        <v>0</v>
      </c>
      <c r="G106" s="17"/>
    </row>
    <row r="107" spans="1:7">
      <c r="A107" s="28" t="s">
        <v>259</v>
      </c>
      <c r="G107" s="17"/>
    </row>
    <row r="108" spans="1:7">
      <c r="A108" s="4" t="s">
        <v>189</v>
      </c>
      <c r="B108" s="36">
        <v>1</v>
      </c>
      <c r="C108" s="36">
        <v>0</v>
      </c>
      <c r="D108" s="36">
        <v>0</v>
      </c>
      <c r="E108" s="36">
        <v>0</v>
      </c>
      <c r="F108" s="36">
        <v>0</v>
      </c>
      <c r="G108" s="17"/>
    </row>
    <row r="109" spans="1:7">
      <c r="A109" s="4" t="s">
        <v>260</v>
      </c>
      <c r="B109" s="36">
        <v>0</v>
      </c>
      <c r="C109" s="36">
        <v>1</v>
      </c>
      <c r="D109" s="36">
        <v>0</v>
      </c>
      <c r="E109" s="36">
        <v>0</v>
      </c>
      <c r="F109" s="36">
        <v>0</v>
      </c>
      <c r="G109" s="17"/>
    </row>
    <row r="110" spans="1:7">
      <c r="A110" s="4" t="s">
        <v>261</v>
      </c>
      <c r="B110" s="36">
        <v>0</v>
      </c>
      <c r="C110" s="36">
        <v>0</v>
      </c>
      <c r="D110" s="36">
        <v>1</v>
      </c>
      <c r="E110" s="36">
        <v>0</v>
      </c>
      <c r="F110" s="36">
        <v>0</v>
      </c>
      <c r="G110" s="17"/>
    </row>
    <row r="111" spans="1:7">
      <c r="A111" s="28" t="s">
        <v>262</v>
      </c>
      <c r="G111" s="17"/>
    </row>
    <row r="112" spans="1:7">
      <c r="A112" s="4" t="s">
        <v>190</v>
      </c>
      <c r="B112" s="36">
        <v>1</v>
      </c>
      <c r="C112" s="36">
        <v>0</v>
      </c>
      <c r="D112" s="36">
        <v>0</v>
      </c>
      <c r="E112" s="36">
        <v>0</v>
      </c>
      <c r="F112" s="36">
        <v>0</v>
      </c>
      <c r="G112" s="17"/>
    </row>
    <row r="113" spans="1:7">
      <c r="A113" s="28" t="s">
        <v>263</v>
      </c>
      <c r="G113" s="17"/>
    </row>
    <row r="114" spans="1:7">
      <c r="A114" s="4" t="s">
        <v>210</v>
      </c>
      <c r="B114" s="36">
        <v>1</v>
      </c>
      <c r="C114" s="36">
        <v>0</v>
      </c>
      <c r="D114" s="36">
        <v>0</v>
      </c>
      <c r="E114" s="36">
        <v>0</v>
      </c>
      <c r="F114" s="36">
        <v>0</v>
      </c>
      <c r="G114" s="17"/>
    </row>
    <row r="115" spans="1:7">
      <c r="A115" s="28" t="s">
        <v>264</v>
      </c>
      <c r="G115" s="17"/>
    </row>
    <row r="116" spans="1:7">
      <c r="A116" s="4" t="s">
        <v>191</v>
      </c>
      <c r="B116" s="36">
        <v>1</v>
      </c>
      <c r="C116" s="36">
        <v>0</v>
      </c>
      <c r="D116" s="36">
        <v>0</v>
      </c>
      <c r="E116" s="36">
        <v>0</v>
      </c>
      <c r="F116" s="36">
        <v>0</v>
      </c>
      <c r="G116" s="17"/>
    </row>
    <row r="117" spans="1:7">
      <c r="A117" s="4" t="s">
        <v>265</v>
      </c>
      <c r="B117" s="36">
        <v>0</v>
      </c>
      <c r="C117" s="36">
        <v>1</v>
      </c>
      <c r="D117" s="36">
        <v>0</v>
      </c>
      <c r="E117" s="36">
        <v>0</v>
      </c>
      <c r="F117" s="36">
        <v>0</v>
      </c>
      <c r="G117" s="17"/>
    </row>
    <row r="118" spans="1:7">
      <c r="A118" s="4" t="s">
        <v>266</v>
      </c>
      <c r="B118" s="36">
        <v>0</v>
      </c>
      <c r="C118" s="36">
        <v>0</v>
      </c>
      <c r="D118" s="36">
        <v>1</v>
      </c>
      <c r="E118" s="36">
        <v>0</v>
      </c>
      <c r="F118" s="36">
        <v>0</v>
      </c>
      <c r="G118" s="17"/>
    </row>
    <row r="119" spans="1:7">
      <c r="A119" s="28" t="s">
        <v>267</v>
      </c>
      <c r="G119" s="17"/>
    </row>
    <row r="120" spans="1:7">
      <c r="A120" s="4" t="s">
        <v>192</v>
      </c>
      <c r="B120" s="36">
        <v>1</v>
      </c>
      <c r="C120" s="36">
        <v>0</v>
      </c>
      <c r="D120" s="36">
        <v>0</v>
      </c>
      <c r="E120" s="36">
        <v>0</v>
      </c>
      <c r="F120" s="36">
        <v>0</v>
      </c>
      <c r="G120" s="17"/>
    </row>
    <row r="121" spans="1:7">
      <c r="A121" s="4" t="s">
        <v>268</v>
      </c>
      <c r="B121" s="36">
        <v>0</v>
      </c>
      <c r="C121" s="36">
        <v>1</v>
      </c>
      <c r="D121" s="36">
        <v>0</v>
      </c>
      <c r="E121" s="36">
        <v>0</v>
      </c>
      <c r="F121" s="36">
        <v>0</v>
      </c>
      <c r="G121" s="17"/>
    </row>
    <row r="122" spans="1:7">
      <c r="A122" s="4" t="s">
        <v>269</v>
      </c>
      <c r="B122" s="36">
        <v>0</v>
      </c>
      <c r="C122" s="36">
        <v>0</v>
      </c>
      <c r="D122" s="36">
        <v>1</v>
      </c>
      <c r="E122" s="36">
        <v>0</v>
      </c>
      <c r="F122" s="36">
        <v>0</v>
      </c>
      <c r="G122" s="17"/>
    </row>
    <row r="123" spans="1:7">
      <c r="A123" s="28" t="s">
        <v>270</v>
      </c>
      <c r="G123" s="17"/>
    </row>
    <row r="124" spans="1:7">
      <c r="A124" s="4" t="s">
        <v>193</v>
      </c>
      <c r="B124" s="36">
        <v>1</v>
      </c>
      <c r="C124" s="36">
        <v>0</v>
      </c>
      <c r="D124" s="36">
        <v>0</v>
      </c>
      <c r="E124" s="36">
        <v>0</v>
      </c>
      <c r="F124" s="36">
        <v>0</v>
      </c>
      <c r="G124" s="17"/>
    </row>
    <row r="125" spans="1:7">
      <c r="A125" s="4" t="s">
        <v>271</v>
      </c>
      <c r="B125" s="36">
        <v>0</v>
      </c>
      <c r="C125" s="36">
        <v>1</v>
      </c>
      <c r="D125" s="36">
        <v>0</v>
      </c>
      <c r="E125" s="36">
        <v>0</v>
      </c>
      <c r="F125" s="36">
        <v>0</v>
      </c>
      <c r="G125" s="17"/>
    </row>
    <row r="126" spans="1:7">
      <c r="A126" s="4" t="s">
        <v>272</v>
      </c>
      <c r="B126" s="36">
        <v>0</v>
      </c>
      <c r="C126" s="36">
        <v>0</v>
      </c>
      <c r="D126" s="36">
        <v>1</v>
      </c>
      <c r="E126" s="36">
        <v>0</v>
      </c>
      <c r="F126" s="36">
        <v>0</v>
      </c>
      <c r="G126" s="17"/>
    </row>
    <row r="127" spans="1:7">
      <c r="A127" s="28" t="s">
        <v>273</v>
      </c>
      <c r="G127" s="17"/>
    </row>
    <row r="128" spans="1:7">
      <c r="A128" s="4" t="s">
        <v>194</v>
      </c>
      <c r="B128" s="36">
        <v>1</v>
      </c>
      <c r="C128" s="36">
        <v>0</v>
      </c>
      <c r="D128" s="36">
        <v>0</v>
      </c>
      <c r="E128" s="36">
        <v>0</v>
      </c>
      <c r="F128" s="36">
        <v>0</v>
      </c>
      <c r="G128" s="17"/>
    </row>
    <row r="129" spans="1:7">
      <c r="A129" s="4" t="s">
        <v>274</v>
      </c>
      <c r="B129" s="36">
        <v>0</v>
      </c>
      <c r="C129" s="36">
        <v>0</v>
      </c>
      <c r="D129" s="36">
        <v>0</v>
      </c>
      <c r="E129" s="36">
        <v>1</v>
      </c>
      <c r="F129" s="36">
        <v>0</v>
      </c>
      <c r="G129" s="17"/>
    </row>
    <row r="130" spans="1:7">
      <c r="A130" s="28" t="s">
        <v>275</v>
      </c>
      <c r="G130" s="17"/>
    </row>
    <row r="131" spans="1:7">
      <c r="A131" s="4" t="s">
        <v>211</v>
      </c>
      <c r="B131" s="36">
        <v>1</v>
      </c>
      <c r="C131" s="36">
        <v>0</v>
      </c>
      <c r="D131" s="36">
        <v>0</v>
      </c>
      <c r="E131" s="36">
        <v>0</v>
      </c>
      <c r="F131" s="36">
        <v>0</v>
      </c>
      <c r="G131" s="17"/>
    </row>
    <row r="132" spans="1:7">
      <c r="A132" s="4" t="s">
        <v>276</v>
      </c>
      <c r="B132" s="36">
        <v>0</v>
      </c>
      <c r="C132" s="36">
        <v>0</v>
      </c>
      <c r="D132" s="36">
        <v>0</v>
      </c>
      <c r="E132" s="36">
        <v>0</v>
      </c>
      <c r="F132" s="36">
        <v>1</v>
      </c>
      <c r="G132" s="17"/>
    </row>
    <row r="133" spans="1:7">
      <c r="A133" s="28" t="s">
        <v>277</v>
      </c>
      <c r="G133" s="17"/>
    </row>
    <row r="134" spans="1:7">
      <c r="A134" s="4" t="s">
        <v>225</v>
      </c>
      <c r="B134" s="36">
        <v>1</v>
      </c>
      <c r="C134" s="36">
        <v>0</v>
      </c>
      <c r="D134" s="36">
        <v>0</v>
      </c>
      <c r="E134" s="36">
        <v>0</v>
      </c>
      <c r="F134" s="36">
        <v>0</v>
      </c>
      <c r="G134" s="17"/>
    </row>
    <row r="135" spans="1:7">
      <c r="A135" s="4" t="s">
        <v>278</v>
      </c>
      <c r="B135" s="36">
        <v>0</v>
      </c>
      <c r="C135" s="36">
        <v>1</v>
      </c>
      <c r="D135" s="36">
        <v>0</v>
      </c>
      <c r="E135" s="36">
        <v>0</v>
      </c>
      <c r="F135" s="36">
        <v>0</v>
      </c>
      <c r="G135" s="17"/>
    </row>
    <row r="136" spans="1:7">
      <c r="A136" s="4" t="s">
        <v>279</v>
      </c>
      <c r="B136" s="36">
        <v>0</v>
      </c>
      <c r="C136" s="36">
        <v>0</v>
      </c>
      <c r="D136" s="36">
        <v>1</v>
      </c>
      <c r="E136" s="36">
        <v>0</v>
      </c>
      <c r="F136" s="36">
        <v>0</v>
      </c>
      <c r="G136" s="17"/>
    </row>
    <row r="137" spans="1:7">
      <c r="A137" s="28" t="s">
        <v>280</v>
      </c>
      <c r="G137" s="17"/>
    </row>
    <row r="138" spans="1:7">
      <c r="A138" s="4" t="s">
        <v>226</v>
      </c>
      <c r="B138" s="36">
        <v>1</v>
      </c>
      <c r="C138" s="36">
        <v>0</v>
      </c>
      <c r="D138" s="36">
        <v>0</v>
      </c>
      <c r="E138" s="36">
        <v>0</v>
      </c>
      <c r="F138" s="36">
        <v>0</v>
      </c>
      <c r="G138" s="17"/>
    </row>
    <row r="139" spans="1:7">
      <c r="A139" s="4" t="s">
        <v>281</v>
      </c>
      <c r="B139" s="36">
        <v>0</v>
      </c>
      <c r="C139" s="36">
        <v>1</v>
      </c>
      <c r="D139" s="36">
        <v>0</v>
      </c>
      <c r="E139" s="36">
        <v>0</v>
      </c>
      <c r="F139" s="36">
        <v>0</v>
      </c>
      <c r="G139" s="17"/>
    </row>
    <row r="140" spans="1:7">
      <c r="A140" s="4" t="s">
        <v>282</v>
      </c>
      <c r="B140" s="36">
        <v>0</v>
      </c>
      <c r="C140" s="36">
        <v>0</v>
      </c>
      <c r="D140" s="36">
        <v>1</v>
      </c>
      <c r="E140" s="36">
        <v>0</v>
      </c>
      <c r="F140" s="36">
        <v>0</v>
      </c>
      <c r="G140" s="17"/>
    </row>
    <row r="141" spans="1:7">
      <c r="A141" s="28" t="s">
        <v>283</v>
      </c>
      <c r="G141" s="17"/>
    </row>
    <row r="142" spans="1:7">
      <c r="A142" s="4" t="s">
        <v>227</v>
      </c>
      <c r="B142" s="36">
        <v>1</v>
      </c>
      <c r="C142" s="36">
        <v>0</v>
      </c>
      <c r="D142" s="36">
        <v>0</v>
      </c>
      <c r="E142" s="36">
        <v>0</v>
      </c>
      <c r="F142" s="36">
        <v>0</v>
      </c>
      <c r="G142" s="17"/>
    </row>
    <row r="143" spans="1:7">
      <c r="A143" s="4" t="s">
        <v>284</v>
      </c>
      <c r="B143" s="36">
        <v>0</v>
      </c>
      <c r="C143" s="36">
        <v>1</v>
      </c>
      <c r="D143" s="36">
        <v>0</v>
      </c>
      <c r="E143" s="36">
        <v>0</v>
      </c>
      <c r="F143" s="36">
        <v>0</v>
      </c>
      <c r="G143" s="17"/>
    </row>
    <row r="144" spans="1:7">
      <c r="A144" s="4" t="s">
        <v>285</v>
      </c>
      <c r="B144" s="36">
        <v>0</v>
      </c>
      <c r="C144" s="36">
        <v>0</v>
      </c>
      <c r="D144" s="36">
        <v>1</v>
      </c>
      <c r="E144" s="36">
        <v>0</v>
      </c>
      <c r="F144" s="36">
        <v>0</v>
      </c>
      <c r="G144" s="17"/>
    </row>
    <row r="145" spans="1:7">
      <c r="A145" s="28" t="s">
        <v>286</v>
      </c>
      <c r="G145" s="17"/>
    </row>
    <row r="146" spans="1:7">
      <c r="A146" s="4" t="s">
        <v>228</v>
      </c>
      <c r="B146" s="36">
        <v>1</v>
      </c>
      <c r="C146" s="36">
        <v>0</v>
      </c>
      <c r="D146" s="36">
        <v>0</v>
      </c>
      <c r="E146" s="36">
        <v>0</v>
      </c>
      <c r="F146" s="36">
        <v>0</v>
      </c>
      <c r="G146" s="17"/>
    </row>
    <row r="147" spans="1:7">
      <c r="A147" s="4" t="s">
        <v>287</v>
      </c>
      <c r="B147" s="36">
        <v>0</v>
      </c>
      <c r="C147" s="36">
        <v>1</v>
      </c>
      <c r="D147" s="36">
        <v>0</v>
      </c>
      <c r="E147" s="36">
        <v>0</v>
      </c>
      <c r="F147" s="36">
        <v>0</v>
      </c>
      <c r="G147" s="17"/>
    </row>
    <row r="148" spans="1:7">
      <c r="A148" s="4" t="s">
        <v>288</v>
      </c>
      <c r="B148" s="36">
        <v>0</v>
      </c>
      <c r="C148" s="36">
        <v>0</v>
      </c>
      <c r="D148" s="36">
        <v>1</v>
      </c>
      <c r="E148" s="36">
        <v>0</v>
      </c>
      <c r="F148" s="36">
        <v>0</v>
      </c>
      <c r="G148" s="17"/>
    </row>
    <row r="149" spans="1:7">
      <c r="A149" s="28" t="s">
        <v>289</v>
      </c>
      <c r="G149" s="17"/>
    </row>
    <row r="150" spans="1:7">
      <c r="A150" s="4" t="s">
        <v>229</v>
      </c>
      <c r="B150" s="36">
        <v>1</v>
      </c>
      <c r="C150" s="36">
        <v>0</v>
      </c>
      <c r="D150" s="36">
        <v>0</v>
      </c>
      <c r="E150" s="36">
        <v>0</v>
      </c>
      <c r="F150" s="36">
        <v>0</v>
      </c>
      <c r="G150" s="17"/>
    </row>
    <row r="151" spans="1:7">
      <c r="A151" s="4" t="s">
        <v>290</v>
      </c>
      <c r="B151" s="36">
        <v>0</v>
      </c>
      <c r="C151" s="36">
        <v>1</v>
      </c>
      <c r="D151" s="36">
        <v>0</v>
      </c>
      <c r="E151" s="36">
        <v>0</v>
      </c>
      <c r="F151" s="36">
        <v>0</v>
      </c>
      <c r="G151" s="17"/>
    </row>
    <row r="152" spans="1:7">
      <c r="A152" s="4" t="s">
        <v>291</v>
      </c>
      <c r="B152" s="36">
        <v>0</v>
      </c>
      <c r="C152" s="36">
        <v>0</v>
      </c>
      <c r="D152" s="36">
        <v>1</v>
      </c>
      <c r="E152" s="36">
        <v>0</v>
      </c>
      <c r="F152" s="36">
        <v>0</v>
      </c>
      <c r="G152" s="17"/>
    </row>
    <row r="153" spans="1:7">
      <c r="A153" s="28" t="s">
        <v>292</v>
      </c>
      <c r="G153" s="17"/>
    </row>
    <row r="154" spans="1:7">
      <c r="A154" s="4" t="s">
        <v>195</v>
      </c>
      <c r="B154" s="36">
        <v>1</v>
      </c>
      <c r="C154" s="36">
        <v>0</v>
      </c>
      <c r="D154" s="36">
        <v>0</v>
      </c>
      <c r="E154" s="36">
        <v>0</v>
      </c>
      <c r="F154" s="36">
        <v>0</v>
      </c>
      <c r="G154" s="17"/>
    </row>
    <row r="155" spans="1:7">
      <c r="A155" s="4" t="s">
        <v>293</v>
      </c>
      <c r="B155" s="36">
        <v>1</v>
      </c>
      <c r="C155" s="36">
        <v>0</v>
      </c>
      <c r="D155" s="36">
        <v>0</v>
      </c>
      <c r="E155" s="36">
        <v>0</v>
      </c>
      <c r="F155" s="36">
        <v>0</v>
      </c>
      <c r="G155" s="17"/>
    </row>
    <row r="156" spans="1:7">
      <c r="A156" s="4" t="s">
        <v>294</v>
      </c>
      <c r="B156" s="36">
        <v>1</v>
      </c>
      <c r="C156" s="36">
        <v>0</v>
      </c>
      <c r="D156" s="36">
        <v>0</v>
      </c>
      <c r="E156" s="36">
        <v>0</v>
      </c>
      <c r="F156" s="36">
        <v>0</v>
      </c>
      <c r="G156" s="17"/>
    </row>
    <row r="157" spans="1:7">
      <c r="A157" s="28" t="s">
        <v>295</v>
      </c>
      <c r="G157" s="17"/>
    </row>
    <row r="158" spans="1:7">
      <c r="A158" s="4" t="s">
        <v>196</v>
      </c>
      <c r="B158" s="36">
        <v>1</v>
      </c>
      <c r="C158" s="36">
        <v>0</v>
      </c>
      <c r="D158" s="36">
        <v>0</v>
      </c>
      <c r="E158" s="36">
        <v>0</v>
      </c>
      <c r="F158" s="36">
        <v>0</v>
      </c>
      <c r="G158" s="17"/>
    </row>
    <row r="159" spans="1:7">
      <c r="A159" s="4" t="s">
        <v>296</v>
      </c>
      <c r="B159" s="36">
        <v>1</v>
      </c>
      <c r="C159" s="36">
        <v>0</v>
      </c>
      <c r="D159" s="36">
        <v>0</v>
      </c>
      <c r="E159" s="36">
        <v>0</v>
      </c>
      <c r="F159" s="36">
        <v>0</v>
      </c>
      <c r="G159" s="17"/>
    </row>
    <row r="160" spans="1:7">
      <c r="A160" s="28" t="s">
        <v>297</v>
      </c>
      <c r="G160" s="17"/>
    </row>
    <row r="161" spans="1:7">
      <c r="A161" s="4" t="s">
        <v>197</v>
      </c>
      <c r="B161" s="36">
        <v>1</v>
      </c>
      <c r="C161" s="36">
        <v>0</v>
      </c>
      <c r="D161" s="36">
        <v>0</v>
      </c>
      <c r="E161" s="36">
        <v>0</v>
      </c>
      <c r="F161" s="36">
        <v>0</v>
      </c>
      <c r="G161" s="17"/>
    </row>
    <row r="162" spans="1:7">
      <c r="A162" s="4" t="s">
        <v>298</v>
      </c>
      <c r="B162" s="36">
        <v>1</v>
      </c>
      <c r="C162" s="36">
        <v>0</v>
      </c>
      <c r="D162" s="36">
        <v>0</v>
      </c>
      <c r="E162" s="36">
        <v>0</v>
      </c>
      <c r="F162" s="36">
        <v>0</v>
      </c>
      <c r="G162" s="17"/>
    </row>
    <row r="163" spans="1:7">
      <c r="A163" s="4" t="s">
        <v>299</v>
      </c>
      <c r="B163" s="36">
        <v>1</v>
      </c>
      <c r="C163" s="36">
        <v>0</v>
      </c>
      <c r="D163" s="36">
        <v>0</v>
      </c>
      <c r="E163" s="36">
        <v>0</v>
      </c>
      <c r="F163" s="36">
        <v>0</v>
      </c>
      <c r="G163" s="17"/>
    </row>
    <row r="164" spans="1:7">
      <c r="A164" s="28" t="s">
        <v>300</v>
      </c>
      <c r="G164" s="17"/>
    </row>
    <row r="165" spans="1:7">
      <c r="A165" s="4" t="s">
        <v>198</v>
      </c>
      <c r="B165" s="36">
        <v>1</v>
      </c>
      <c r="C165" s="36">
        <v>0</v>
      </c>
      <c r="D165" s="36">
        <v>0</v>
      </c>
      <c r="E165" s="36">
        <v>0</v>
      </c>
      <c r="F165" s="36">
        <v>0</v>
      </c>
      <c r="G165" s="17"/>
    </row>
    <row r="166" spans="1:7">
      <c r="A166" s="28" t="s">
        <v>301</v>
      </c>
      <c r="G166" s="17"/>
    </row>
    <row r="167" spans="1:7">
      <c r="A167" s="4" t="s">
        <v>199</v>
      </c>
      <c r="B167" s="36">
        <v>1</v>
      </c>
      <c r="C167" s="36">
        <v>0</v>
      </c>
      <c r="D167" s="36">
        <v>0</v>
      </c>
      <c r="E167" s="36">
        <v>0</v>
      </c>
      <c r="F167" s="36">
        <v>0</v>
      </c>
      <c r="G167" s="17"/>
    </row>
    <row r="168" spans="1:7">
      <c r="A168" s="4" t="s">
        <v>302</v>
      </c>
      <c r="B168" s="36">
        <v>1</v>
      </c>
      <c r="C168" s="36">
        <v>0</v>
      </c>
      <c r="D168" s="36">
        <v>0</v>
      </c>
      <c r="E168" s="36">
        <v>0</v>
      </c>
      <c r="F168" s="36">
        <v>0</v>
      </c>
      <c r="G168" s="17"/>
    </row>
    <row r="169" spans="1:7">
      <c r="A169" s="4" t="s">
        <v>303</v>
      </c>
      <c r="B169" s="36">
        <v>1</v>
      </c>
      <c r="C169" s="36">
        <v>0</v>
      </c>
      <c r="D169" s="36">
        <v>0</v>
      </c>
      <c r="E169" s="36">
        <v>0</v>
      </c>
      <c r="F169" s="36">
        <v>0</v>
      </c>
      <c r="G169" s="17"/>
    </row>
    <row r="170" spans="1:7">
      <c r="A170" s="28" t="s">
        <v>304</v>
      </c>
      <c r="G170" s="17"/>
    </row>
    <row r="171" spans="1:7">
      <c r="A171" s="4" t="s">
        <v>200</v>
      </c>
      <c r="B171" s="36">
        <v>1</v>
      </c>
      <c r="C171" s="36">
        <v>0</v>
      </c>
      <c r="D171" s="36">
        <v>0</v>
      </c>
      <c r="E171" s="36">
        <v>0</v>
      </c>
      <c r="F171" s="36">
        <v>0</v>
      </c>
      <c r="G171" s="17"/>
    </row>
    <row r="172" spans="1:7">
      <c r="A172" s="28" t="s">
        <v>305</v>
      </c>
      <c r="G172" s="17"/>
    </row>
    <row r="173" spans="1:7">
      <c r="A173" s="4" t="s">
        <v>201</v>
      </c>
      <c r="B173" s="36">
        <v>1</v>
      </c>
      <c r="C173" s="36">
        <v>0</v>
      </c>
      <c r="D173" s="36">
        <v>0</v>
      </c>
      <c r="E173" s="36">
        <v>0</v>
      </c>
      <c r="F173" s="36">
        <v>0</v>
      </c>
      <c r="G173" s="17"/>
    </row>
    <row r="174" spans="1:7">
      <c r="A174" s="4" t="s">
        <v>306</v>
      </c>
      <c r="B174" s="36">
        <v>1</v>
      </c>
      <c r="C174" s="36">
        <v>0</v>
      </c>
      <c r="D174" s="36">
        <v>0</v>
      </c>
      <c r="E174" s="36">
        <v>0</v>
      </c>
      <c r="F174" s="36">
        <v>0</v>
      </c>
      <c r="G174" s="17"/>
    </row>
    <row r="175" spans="1:7">
      <c r="A175" s="28" t="s">
        <v>307</v>
      </c>
      <c r="G175" s="17"/>
    </row>
    <row r="176" spans="1:7">
      <c r="A176" s="4" t="s">
        <v>202</v>
      </c>
      <c r="B176" s="36">
        <v>1</v>
      </c>
      <c r="C176" s="36">
        <v>0</v>
      </c>
      <c r="D176" s="36">
        <v>0</v>
      </c>
      <c r="E176" s="36">
        <v>0</v>
      </c>
      <c r="F176" s="36">
        <v>0</v>
      </c>
      <c r="G176" s="17"/>
    </row>
    <row r="177" spans="1:7">
      <c r="A177" s="28" t="s">
        <v>308</v>
      </c>
      <c r="G177" s="17"/>
    </row>
    <row r="178" spans="1:7">
      <c r="A178" s="4" t="s">
        <v>203</v>
      </c>
      <c r="B178" s="36">
        <v>1</v>
      </c>
      <c r="C178" s="36">
        <v>0</v>
      </c>
      <c r="D178" s="36">
        <v>0</v>
      </c>
      <c r="E178" s="36">
        <v>0</v>
      </c>
      <c r="F178" s="36">
        <v>0</v>
      </c>
      <c r="G178" s="17"/>
    </row>
    <row r="179" spans="1:7">
      <c r="A179" s="4" t="s">
        <v>309</v>
      </c>
      <c r="B179" s="36">
        <v>1</v>
      </c>
      <c r="C179" s="36">
        <v>0</v>
      </c>
      <c r="D179" s="36">
        <v>0</v>
      </c>
      <c r="E179" s="36">
        <v>0</v>
      </c>
      <c r="F179" s="36">
        <v>0</v>
      </c>
      <c r="G179" s="17"/>
    </row>
    <row r="180" spans="1:7">
      <c r="A180" s="28" t="s">
        <v>310</v>
      </c>
      <c r="G180" s="17"/>
    </row>
    <row r="181" spans="1:7">
      <c r="A181" s="4" t="s">
        <v>204</v>
      </c>
      <c r="B181" s="36">
        <v>1</v>
      </c>
      <c r="C181" s="36">
        <v>0</v>
      </c>
      <c r="D181" s="36">
        <v>0</v>
      </c>
      <c r="E181" s="36">
        <v>0</v>
      </c>
      <c r="F181" s="36">
        <v>0</v>
      </c>
      <c r="G181" s="17"/>
    </row>
    <row r="182" spans="1:7">
      <c r="A182" s="28" t="s">
        <v>311</v>
      </c>
      <c r="G182" s="17"/>
    </row>
    <row r="183" spans="1:7">
      <c r="A183" s="4" t="s">
        <v>212</v>
      </c>
      <c r="B183" s="36">
        <v>1</v>
      </c>
      <c r="C183" s="36">
        <v>0</v>
      </c>
      <c r="D183" s="36">
        <v>0</v>
      </c>
      <c r="E183" s="36">
        <v>0</v>
      </c>
      <c r="F183" s="36">
        <v>0</v>
      </c>
      <c r="G183" s="17"/>
    </row>
    <row r="184" spans="1:7">
      <c r="A184" s="4" t="s">
        <v>312</v>
      </c>
      <c r="B184" s="36">
        <v>1</v>
      </c>
      <c r="C184" s="36">
        <v>0</v>
      </c>
      <c r="D184" s="36">
        <v>0</v>
      </c>
      <c r="E184" s="36">
        <v>0</v>
      </c>
      <c r="F184" s="36">
        <v>0</v>
      </c>
      <c r="G184" s="17"/>
    </row>
    <row r="185" spans="1:7">
      <c r="A185" s="28" t="s">
        <v>313</v>
      </c>
      <c r="G185" s="17"/>
    </row>
    <row r="186" spans="1:7">
      <c r="A186" s="4" t="s">
        <v>213</v>
      </c>
      <c r="B186" s="36">
        <v>1</v>
      </c>
      <c r="C186" s="36">
        <v>0</v>
      </c>
      <c r="D186" s="36">
        <v>0</v>
      </c>
      <c r="E186" s="36">
        <v>0</v>
      </c>
      <c r="F186" s="36">
        <v>0</v>
      </c>
      <c r="G186" s="17"/>
    </row>
    <row r="187" spans="1:7">
      <c r="A187" s="28" t="s">
        <v>314</v>
      </c>
      <c r="G187" s="17"/>
    </row>
    <row r="188" spans="1:7">
      <c r="A188" s="4" t="s">
        <v>214</v>
      </c>
      <c r="B188" s="36">
        <v>1</v>
      </c>
      <c r="C188" s="36">
        <v>0</v>
      </c>
      <c r="D188" s="36">
        <v>0</v>
      </c>
      <c r="E188" s="36">
        <v>0</v>
      </c>
      <c r="F188" s="36">
        <v>0</v>
      </c>
      <c r="G188" s="17"/>
    </row>
    <row r="189" spans="1:7">
      <c r="A189" s="4" t="s">
        <v>315</v>
      </c>
      <c r="B189" s="36">
        <v>1</v>
      </c>
      <c r="C189" s="36">
        <v>0</v>
      </c>
      <c r="D189" s="36">
        <v>0</v>
      </c>
      <c r="E189" s="36">
        <v>0</v>
      </c>
      <c r="F189" s="36">
        <v>0</v>
      </c>
      <c r="G189" s="17"/>
    </row>
    <row r="190" spans="1:7">
      <c r="A190" s="28" t="s">
        <v>316</v>
      </c>
      <c r="G190" s="17"/>
    </row>
    <row r="191" spans="1:7">
      <c r="A191" s="4" t="s">
        <v>215</v>
      </c>
      <c r="B191" s="36">
        <v>1</v>
      </c>
      <c r="C191" s="36">
        <v>0</v>
      </c>
      <c r="D191" s="36">
        <v>0</v>
      </c>
      <c r="E191" s="36">
        <v>0</v>
      </c>
      <c r="F191" s="36">
        <v>0</v>
      </c>
      <c r="G191" s="17"/>
    </row>
    <row r="193" spans="1:7" ht="21" customHeight="1">
      <c r="A193" s="1" t="s">
        <v>1019</v>
      </c>
    </row>
    <row r="194" spans="1:7">
      <c r="A194" s="3" t="s">
        <v>546</v>
      </c>
    </row>
    <row r="195" spans="1:7">
      <c r="A195" s="31" t="s">
        <v>1020</v>
      </c>
    </row>
    <row r="196" spans="1:7">
      <c r="A196" s="31" t="s">
        <v>1021</v>
      </c>
    </row>
    <row r="197" spans="1:7">
      <c r="A197" s="31" t="s">
        <v>1022</v>
      </c>
    </row>
    <row r="198" spans="1:7">
      <c r="A198" s="31" t="s">
        <v>1023</v>
      </c>
    </row>
    <row r="199" spans="1:7">
      <c r="A199" s="3" t="s">
        <v>1024</v>
      </c>
    </row>
    <row r="201" spans="1:7">
      <c r="B201" s="15" t="s">
        <v>767</v>
      </c>
      <c r="C201" s="15" t="s">
        <v>768</v>
      </c>
      <c r="D201" s="15" t="s">
        <v>769</v>
      </c>
      <c r="E201" s="15" t="s">
        <v>770</v>
      </c>
      <c r="F201" s="15" t="s">
        <v>771</v>
      </c>
    </row>
    <row r="202" spans="1:7">
      <c r="A202" s="4" t="s">
        <v>772</v>
      </c>
      <c r="B202" s="10"/>
      <c r="C202" s="41">
        <f>'M(CDCM)'!$C903</f>
        <v>0</v>
      </c>
      <c r="D202" s="41">
        <f>'M(CDCM)'!$D903</f>
        <v>0</v>
      </c>
      <c r="E202" s="41">
        <f>'M(CDCM)'!$E903</f>
        <v>0</v>
      </c>
      <c r="F202" s="41">
        <f>'M(CDCM)'!$F903</f>
        <v>0</v>
      </c>
      <c r="G202" s="17"/>
    </row>
    <row r="204" spans="1:7" ht="21" customHeight="1">
      <c r="A204" s="1" t="s">
        <v>1025</v>
      </c>
    </row>
    <row r="205" spans="1:7">
      <c r="A205" s="3" t="s">
        <v>546</v>
      </c>
    </row>
    <row r="206" spans="1:7">
      <c r="A206" s="31" t="s">
        <v>1026</v>
      </c>
    </row>
    <row r="207" spans="1:7">
      <c r="A207" s="31" t="s">
        <v>1027</v>
      </c>
    </row>
    <row r="208" spans="1:7">
      <c r="A208" s="3" t="s">
        <v>1028</v>
      </c>
    </row>
    <row r="209" spans="1:11">
      <c r="A209" s="31" t="s">
        <v>1029</v>
      </c>
    </row>
    <row r="210" spans="1:11">
      <c r="A210" s="31" t="s">
        <v>1030</v>
      </c>
    </row>
    <row r="211" spans="1:11">
      <c r="A211" s="31" t="s">
        <v>1031</v>
      </c>
    </row>
    <row r="212" spans="1:11">
      <c r="A212" s="31" t="s">
        <v>1032</v>
      </c>
    </row>
    <row r="213" spans="1:11">
      <c r="A213" s="31" t="s">
        <v>1033</v>
      </c>
    </row>
    <row r="214" spans="1:11">
      <c r="A214" s="31" t="s">
        <v>1034</v>
      </c>
    </row>
    <row r="215" spans="1:11">
      <c r="A215" s="31" t="s">
        <v>1035</v>
      </c>
    </row>
    <row r="216" spans="1:11">
      <c r="A216" s="31" t="s">
        <v>1036</v>
      </c>
    </row>
    <row r="217" spans="1:11">
      <c r="A217" s="31" t="s">
        <v>1037</v>
      </c>
    </row>
    <row r="218" spans="1:11">
      <c r="A218" s="33" t="s">
        <v>553</v>
      </c>
      <c r="B218" s="33" t="s">
        <v>879</v>
      </c>
      <c r="C218" s="33" t="s">
        <v>1038</v>
      </c>
      <c r="D218" s="33" t="s">
        <v>570</v>
      </c>
      <c r="E218" s="33" t="s">
        <v>570</v>
      </c>
      <c r="F218" s="33" t="s">
        <v>570</v>
      </c>
      <c r="G218" s="33" t="s">
        <v>570</v>
      </c>
      <c r="H218" s="33" t="s">
        <v>570</v>
      </c>
      <c r="I218" s="33" t="s">
        <v>570</v>
      </c>
      <c r="J218" s="33" t="s">
        <v>570</v>
      </c>
    </row>
    <row r="219" spans="1:11">
      <c r="A219" s="33" t="s">
        <v>556</v>
      </c>
      <c r="B219" s="33" t="s">
        <v>880</v>
      </c>
      <c r="C219" s="33" t="s">
        <v>1039</v>
      </c>
      <c r="D219" s="33" t="s">
        <v>1040</v>
      </c>
      <c r="E219" s="33" t="s">
        <v>1041</v>
      </c>
      <c r="F219" s="33" t="s">
        <v>1042</v>
      </c>
      <c r="G219" s="33" t="s">
        <v>1043</v>
      </c>
      <c r="H219" s="33" t="s">
        <v>1044</v>
      </c>
      <c r="I219" s="33" t="s">
        <v>1045</v>
      </c>
      <c r="J219" s="33" t="s">
        <v>1046</v>
      </c>
    </row>
    <row r="221" spans="1:11">
      <c r="B221" s="15" t="s">
        <v>1047</v>
      </c>
      <c r="C221" s="15" t="s">
        <v>1048</v>
      </c>
      <c r="D221" s="15" t="s">
        <v>234</v>
      </c>
      <c r="E221" s="15" t="s">
        <v>235</v>
      </c>
      <c r="F221" s="15" t="s">
        <v>236</v>
      </c>
      <c r="G221" s="15" t="s">
        <v>237</v>
      </c>
      <c r="H221" s="15" t="s">
        <v>238</v>
      </c>
      <c r="I221" s="15" t="s">
        <v>239</v>
      </c>
      <c r="J221" s="15" t="s">
        <v>240</v>
      </c>
    </row>
    <row r="222" spans="1:11">
      <c r="A222" s="28" t="s">
        <v>241</v>
      </c>
      <c r="K222" s="17"/>
    </row>
    <row r="223" spans="1:11">
      <c r="A223" s="4" t="s">
        <v>185</v>
      </c>
      <c r="B223" s="40">
        <f>SUMPRODUCT($B84:$F84,$B$202:$F$202)</f>
        <v>0</v>
      </c>
      <c r="C223" s="41">
        <f>B223</f>
        <v>0</v>
      </c>
      <c r="D223" s="34">
        <f>'Input'!B189*(1-B223)</f>
        <v>0</v>
      </c>
      <c r="E223" s="34">
        <f>'Input'!C189*(1-B223)</f>
        <v>0</v>
      </c>
      <c r="F223" s="34">
        <f>'Input'!D189*(1-B223)</f>
        <v>0</v>
      </c>
      <c r="G223" s="34">
        <f>'Input'!E189*(1-C223)</f>
        <v>0</v>
      </c>
      <c r="H223" s="34">
        <f>'Input'!F189*(1-B223)</f>
        <v>0</v>
      </c>
      <c r="I223" s="34">
        <f>'Input'!G189*(1-B223)</f>
        <v>0</v>
      </c>
      <c r="J223" s="34">
        <f>'Input'!H189*(1-B223)</f>
        <v>0</v>
      </c>
      <c r="K223" s="17"/>
    </row>
    <row r="224" spans="1:11">
      <c r="A224" s="4" t="s">
        <v>242</v>
      </c>
      <c r="B224" s="40">
        <f>SUMPRODUCT($B85:$F85,$B$202:$F$202)</f>
        <v>0</v>
      </c>
      <c r="C224" s="41">
        <f>B224</f>
        <v>0</v>
      </c>
      <c r="D224" s="34">
        <f>'Input'!B190*(1-B224)</f>
        <v>0</v>
      </c>
      <c r="E224" s="34">
        <f>'Input'!C190*(1-B224)</f>
        <v>0</v>
      </c>
      <c r="F224" s="34">
        <f>'Input'!D190*(1-B224)</f>
        <v>0</v>
      </c>
      <c r="G224" s="34">
        <f>'Input'!E190*(1-C224)</f>
        <v>0</v>
      </c>
      <c r="H224" s="34">
        <f>'Input'!F190*(1-B224)</f>
        <v>0</v>
      </c>
      <c r="I224" s="34">
        <f>'Input'!G190*(1-B224)</f>
        <v>0</v>
      </c>
      <c r="J224" s="34">
        <f>'Input'!H190*(1-B224)</f>
        <v>0</v>
      </c>
      <c r="K224" s="17"/>
    </row>
    <row r="225" spans="1:11">
      <c r="A225" s="4" t="s">
        <v>243</v>
      </c>
      <c r="B225" s="40">
        <f>SUMPRODUCT($B86:$F86,$B$202:$F$202)</f>
        <v>0</v>
      </c>
      <c r="C225" s="41">
        <f>B225</f>
        <v>0</v>
      </c>
      <c r="D225" s="34">
        <f>'Input'!B191*(1-B225)</f>
        <v>0</v>
      </c>
      <c r="E225" s="34">
        <f>'Input'!C191*(1-B225)</f>
        <v>0</v>
      </c>
      <c r="F225" s="34">
        <f>'Input'!D191*(1-B225)</f>
        <v>0</v>
      </c>
      <c r="G225" s="34">
        <f>'Input'!E191*(1-C225)</f>
        <v>0</v>
      </c>
      <c r="H225" s="34">
        <f>'Input'!F191*(1-B225)</f>
        <v>0</v>
      </c>
      <c r="I225" s="34">
        <f>'Input'!G191*(1-B225)</f>
        <v>0</v>
      </c>
      <c r="J225" s="34">
        <f>'Input'!H191*(1-B225)</f>
        <v>0</v>
      </c>
      <c r="K225" s="17"/>
    </row>
    <row r="226" spans="1:11">
      <c r="A226" s="28" t="s">
        <v>244</v>
      </c>
      <c r="K226" s="17"/>
    </row>
    <row r="227" spans="1:11">
      <c r="A227" s="4" t="s">
        <v>186</v>
      </c>
      <c r="B227" s="40">
        <f>SUMPRODUCT($B88:$F88,$B$202:$F$202)</f>
        <v>0</v>
      </c>
      <c r="C227" s="41">
        <f>B227</f>
        <v>0</v>
      </c>
      <c r="D227" s="34">
        <f>'Input'!B193*(1-B227)</f>
        <v>0</v>
      </c>
      <c r="E227" s="34">
        <f>'Input'!C193*(1-B227)</f>
        <v>0</v>
      </c>
      <c r="F227" s="34">
        <f>'Input'!D193*(1-B227)</f>
        <v>0</v>
      </c>
      <c r="G227" s="34">
        <f>'Input'!E193*(1-C227)</f>
        <v>0</v>
      </c>
      <c r="H227" s="34">
        <f>'Input'!F193*(1-B227)</f>
        <v>0</v>
      </c>
      <c r="I227" s="34">
        <f>'Input'!G193*(1-B227)</f>
        <v>0</v>
      </c>
      <c r="J227" s="34">
        <f>'Input'!H193*(1-B227)</f>
        <v>0</v>
      </c>
      <c r="K227" s="17"/>
    </row>
    <row r="228" spans="1:11">
      <c r="A228" s="4" t="s">
        <v>245</v>
      </c>
      <c r="B228" s="40">
        <f>SUMPRODUCT($B89:$F89,$B$202:$F$202)</f>
        <v>0</v>
      </c>
      <c r="C228" s="41">
        <f>B228</f>
        <v>0</v>
      </c>
      <c r="D228" s="34">
        <f>'Input'!B194*(1-B228)</f>
        <v>0</v>
      </c>
      <c r="E228" s="34">
        <f>'Input'!C194*(1-B228)</f>
        <v>0</v>
      </c>
      <c r="F228" s="34">
        <f>'Input'!D194*(1-B228)</f>
        <v>0</v>
      </c>
      <c r="G228" s="34">
        <f>'Input'!E194*(1-C228)</f>
        <v>0</v>
      </c>
      <c r="H228" s="34">
        <f>'Input'!F194*(1-B228)</f>
        <v>0</v>
      </c>
      <c r="I228" s="34">
        <f>'Input'!G194*(1-B228)</f>
        <v>0</v>
      </c>
      <c r="J228" s="34">
        <f>'Input'!H194*(1-B228)</f>
        <v>0</v>
      </c>
      <c r="K228" s="17"/>
    </row>
    <row r="229" spans="1:11">
      <c r="A229" s="4" t="s">
        <v>246</v>
      </c>
      <c r="B229" s="40">
        <f>SUMPRODUCT($B90:$F90,$B$202:$F$202)</f>
        <v>0</v>
      </c>
      <c r="C229" s="41">
        <f>B229</f>
        <v>0</v>
      </c>
      <c r="D229" s="34">
        <f>'Input'!B195*(1-B229)</f>
        <v>0</v>
      </c>
      <c r="E229" s="34">
        <f>'Input'!C195*(1-B229)</f>
        <v>0</v>
      </c>
      <c r="F229" s="34">
        <f>'Input'!D195*(1-B229)</f>
        <v>0</v>
      </c>
      <c r="G229" s="34">
        <f>'Input'!E195*(1-C229)</f>
        <v>0</v>
      </c>
      <c r="H229" s="34">
        <f>'Input'!F195*(1-B229)</f>
        <v>0</v>
      </c>
      <c r="I229" s="34">
        <f>'Input'!G195*(1-B229)</f>
        <v>0</v>
      </c>
      <c r="J229" s="34">
        <f>'Input'!H195*(1-B229)</f>
        <v>0</v>
      </c>
      <c r="K229" s="17"/>
    </row>
    <row r="230" spans="1:11">
      <c r="A230" s="28" t="s">
        <v>247</v>
      </c>
      <c r="K230" s="17"/>
    </row>
    <row r="231" spans="1:11">
      <c r="A231" s="4" t="s">
        <v>223</v>
      </c>
      <c r="B231" s="40">
        <f>SUMPRODUCT($B92:$F92,$B$202:$F$202)</f>
        <v>0</v>
      </c>
      <c r="C231" s="41">
        <f>B231</f>
        <v>0</v>
      </c>
      <c r="D231" s="34">
        <f>'Input'!B197*(1-B231)</f>
        <v>0</v>
      </c>
      <c r="E231" s="34">
        <f>'Input'!C197*(1-B231)</f>
        <v>0</v>
      </c>
      <c r="F231" s="34">
        <f>'Input'!D197*(1-B231)</f>
        <v>0</v>
      </c>
      <c r="G231" s="34">
        <f>'Input'!E197*(1-C231)</f>
        <v>0</v>
      </c>
      <c r="H231" s="34">
        <f>'Input'!F197*(1-B231)</f>
        <v>0</v>
      </c>
      <c r="I231" s="34">
        <f>'Input'!G197*(1-B231)</f>
        <v>0</v>
      </c>
      <c r="J231" s="34">
        <f>'Input'!H197*(1-B231)</f>
        <v>0</v>
      </c>
      <c r="K231" s="17"/>
    </row>
    <row r="232" spans="1:11">
      <c r="A232" s="4" t="s">
        <v>248</v>
      </c>
      <c r="B232" s="40">
        <f>SUMPRODUCT($B93:$F93,$B$202:$F$202)</f>
        <v>0</v>
      </c>
      <c r="C232" s="41">
        <f>B232</f>
        <v>0</v>
      </c>
      <c r="D232" s="34">
        <f>'Input'!B198*(1-B232)</f>
        <v>0</v>
      </c>
      <c r="E232" s="34">
        <f>'Input'!C198*(1-B232)</f>
        <v>0</v>
      </c>
      <c r="F232" s="34">
        <f>'Input'!D198*(1-B232)</f>
        <v>0</v>
      </c>
      <c r="G232" s="34">
        <f>'Input'!E198*(1-C232)</f>
        <v>0</v>
      </c>
      <c r="H232" s="34">
        <f>'Input'!F198*(1-B232)</f>
        <v>0</v>
      </c>
      <c r="I232" s="34">
        <f>'Input'!G198*(1-B232)</f>
        <v>0</v>
      </c>
      <c r="J232" s="34">
        <f>'Input'!H198*(1-B232)</f>
        <v>0</v>
      </c>
      <c r="K232" s="17"/>
    </row>
    <row r="233" spans="1:11">
      <c r="A233" s="4" t="s">
        <v>249</v>
      </c>
      <c r="B233" s="40">
        <f>SUMPRODUCT($B94:$F94,$B$202:$F$202)</f>
        <v>0</v>
      </c>
      <c r="C233" s="41">
        <f>B233</f>
        <v>0</v>
      </c>
      <c r="D233" s="34">
        <f>'Input'!B199*(1-B233)</f>
        <v>0</v>
      </c>
      <c r="E233" s="34">
        <f>'Input'!C199*(1-B233)</f>
        <v>0</v>
      </c>
      <c r="F233" s="34">
        <f>'Input'!D199*(1-B233)</f>
        <v>0</v>
      </c>
      <c r="G233" s="34">
        <f>'Input'!E199*(1-C233)</f>
        <v>0</v>
      </c>
      <c r="H233" s="34">
        <f>'Input'!F199*(1-B233)</f>
        <v>0</v>
      </c>
      <c r="I233" s="34">
        <f>'Input'!G199*(1-B233)</f>
        <v>0</v>
      </c>
      <c r="J233" s="34">
        <f>'Input'!H199*(1-B233)</f>
        <v>0</v>
      </c>
      <c r="K233" s="17"/>
    </row>
    <row r="234" spans="1:11">
      <c r="A234" s="28" t="s">
        <v>250</v>
      </c>
      <c r="K234" s="17"/>
    </row>
    <row r="235" spans="1:11">
      <c r="A235" s="4" t="s">
        <v>187</v>
      </c>
      <c r="B235" s="40">
        <f>SUMPRODUCT($B96:$F96,$B$202:$F$202)</f>
        <v>0</v>
      </c>
      <c r="C235" s="41">
        <f>B235</f>
        <v>0</v>
      </c>
      <c r="D235" s="34">
        <f>'Input'!B201*(1-B235)</f>
        <v>0</v>
      </c>
      <c r="E235" s="34">
        <f>'Input'!C201*(1-B235)</f>
        <v>0</v>
      </c>
      <c r="F235" s="34">
        <f>'Input'!D201*(1-B235)</f>
        <v>0</v>
      </c>
      <c r="G235" s="34">
        <f>'Input'!E201*(1-C235)</f>
        <v>0</v>
      </c>
      <c r="H235" s="34">
        <f>'Input'!F201*(1-B235)</f>
        <v>0</v>
      </c>
      <c r="I235" s="34">
        <f>'Input'!G201*(1-B235)</f>
        <v>0</v>
      </c>
      <c r="J235" s="34">
        <f>'Input'!H201*(1-B235)</f>
        <v>0</v>
      </c>
      <c r="K235" s="17"/>
    </row>
    <row r="236" spans="1:11">
      <c r="A236" s="4" t="s">
        <v>251</v>
      </c>
      <c r="B236" s="40">
        <f>SUMPRODUCT($B97:$F97,$B$202:$F$202)</f>
        <v>0</v>
      </c>
      <c r="C236" s="41">
        <f>B236</f>
        <v>0</v>
      </c>
      <c r="D236" s="34">
        <f>'Input'!B202*(1-B236)</f>
        <v>0</v>
      </c>
      <c r="E236" s="34">
        <f>'Input'!C202*(1-B236)</f>
        <v>0</v>
      </c>
      <c r="F236" s="34">
        <f>'Input'!D202*(1-B236)</f>
        <v>0</v>
      </c>
      <c r="G236" s="34">
        <f>'Input'!E202*(1-C236)</f>
        <v>0</v>
      </c>
      <c r="H236" s="34">
        <f>'Input'!F202*(1-B236)</f>
        <v>0</v>
      </c>
      <c r="I236" s="34">
        <f>'Input'!G202*(1-B236)</f>
        <v>0</v>
      </c>
      <c r="J236" s="34">
        <f>'Input'!H202*(1-B236)</f>
        <v>0</v>
      </c>
      <c r="K236" s="17"/>
    </row>
    <row r="237" spans="1:11">
      <c r="A237" s="4" t="s">
        <v>252</v>
      </c>
      <c r="B237" s="40">
        <f>SUMPRODUCT($B98:$F98,$B$202:$F$202)</f>
        <v>0</v>
      </c>
      <c r="C237" s="41">
        <f>B237</f>
        <v>0</v>
      </c>
      <c r="D237" s="34">
        <f>'Input'!B203*(1-B237)</f>
        <v>0</v>
      </c>
      <c r="E237" s="34">
        <f>'Input'!C203*(1-B237)</f>
        <v>0</v>
      </c>
      <c r="F237" s="34">
        <f>'Input'!D203*(1-B237)</f>
        <v>0</v>
      </c>
      <c r="G237" s="34">
        <f>'Input'!E203*(1-C237)</f>
        <v>0</v>
      </c>
      <c r="H237" s="34">
        <f>'Input'!F203*(1-B237)</f>
        <v>0</v>
      </c>
      <c r="I237" s="34">
        <f>'Input'!G203*(1-B237)</f>
        <v>0</v>
      </c>
      <c r="J237" s="34">
        <f>'Input'!H203*(1-B237)</f>
        <v>0</v>
      </c>
      <c r="K237" s="17"/>
    </row>
    <row r="238" spans="1:11">
      <c r="A238" s="28" t="s">
        <v>253</v>
      </c>
      <c r="K238" s="17"/>
    </row>
    <row r="239" spans="1:11">
      <c r="A239" s="4" t="s">
        <v>188</v>
      </c>
      <c r="B239" s="40">
        <f>SUMPRODUCT($B100:$F100,$B$202:$F$202)</f>
        <v>0</v>
      </c>
      <c r="C239" s="41">
        <f>B239</f>
        <v>0</v>
      </c>
      <c r="D239" s="34">
        <f>'Input'!B205*(1-B239)</f>
        <v>0</v>
      </c>
      <c r="E239" s="34">
        <f>'Input'!C205*(1-B239)</f>
        <v>0</v>
      </c>
      <c r="F239" s="34">
        <f>'Input'!D205*(1-B239)</f>
        <v>0</v>
      </c>
      <c r="G239" s="34">
        <f>'Input'!E205*(1-C239)</f>
        <v>0</v>
      </c>
      <c r="H239" s="34">
        <f>'Input'!F205*(1-B239)</f>
        <v>0</v>
      </c>
      <c r="I239" s="34">
        <f>'Input'!G205*(1-B239)</f>
        <v>0</v>
      </c>
      <c r="J239" s="34">
        <f>'Input'!H205*(1-B239)</f>
        <v>0</v>
      </c>
      <c r="K239" s="17"/>
    </row>
    <row r="240" spans="1:11">
      <c r="A240" s="4" t="s">
        <v>254</v>
      </c>
      <c r="B240" s="40">
        <f>SUMPRODUCT($B101:$F101,$B$202:$F$202)</f>
        <v>0</v>
      </c>
      <c r="C240" s="41">
        <f>B240</f>
        <v>0</v>
      </c>
      <c r="D240" s="34">
        <f>'Input'!B206*(1-B240)</f>
        <v>0</v>
      </c>
      <c r="E240" s="34">
        <f>'Input'!C206*(1-B240)</f>
        <v>0</v>
      </c>
      <c r="F240" s="34">
        <f>'Input'!D206*(1-B240)</f>
        <v>0</v>
      </c>
      <c r="G240" s="34">
        <f>'Input'!E206*(1-C240)</f>
        <v>0</v>
      </c>
      <c r="H240" s="34">
        <f>'Input'!F206*(1-B240)</f>
        <v>0</v>
      </c>
      <c r="I240" s="34">
        <f>'Input'!G206*(1-B240)</f>
        <v>0</v>
      </c>
      <c r="J240" s="34">
        <f>'Input'!H206*(1-B240)</f>
        <v>0</v>
      </c>
      <c r="K240" s="17"/>
    </row>
    <row r="241" spans="1:11">
      <c r="A241" s="4" t="s">
        <v>255</v>
      </c>
      <c r="B241" s="40">
        <f>SUMPRODUCT($B102:$F102,$B$202:$F$202)</f>
        <v>0</v>
      </c>
      <c r="C241" s="41">
        <f>B241</f>
        <v>0</v>
      </c>
      <c r="D241" s="34">
        <f>'Input'!B207*(1-B241)</f>
        <v>0</v>
      </c>
      <c r="E241" s="34">
        <f>'Input'!C207*(1-B241)</f>
        <v>0</v>
      </c>
      <c r="F241" s="34">
        <f>'Input'!D207*(1-B241)</f>
        <v>0</v>
      </c>
      <c r="G241" s="34">
        <f>'Input'!E207*(1-C241)</f>
        <v>0</v>
      </c>
      <c r="H241" s="34">
        <f>'Input'!F207*(1-B241)</f>
        <v>0</v>
      </c>
      <c r="I241" s="34">
        <f>'Input'!G207*(1-B241)</f>
        <v>0</v>
      </c>
      <c r="J241" s="34">
        <f>'Input'!H207*(1-B241)</f>
        <v>0</v>
      </c>
      <c r="K241" s="17"/>
    </row>
    <row r="242" spans="1:11">
      <c r="A242" s="28" t="s">
        <v>256</v>
      </c>
      <c r="K242" s="17"/>
    </row>
    <row r="243" spans="1:11">
      <c r="A243" s="4" t="s">
        <v>224</v>
      </c>
      <c r="B243" s="40">
        <f>SUMPRODUCT($B104:$F104,$B$202:$F$202)</f>
        <v>0</v>
      </c>
      <c r="C243" s="41">
        <f>B243</f>
        <v>0</v>
      </c>
      <c r="D243" s="34">
        <f>'Input'!B209*(1-B243)</f>
        <v>0</v>
      </c>
      <c r="E243" s="34">
        <f>'Input'!C209*(1-B243)</f>
        <v>0</v>
      </c>
      <c r="F243" s="34">
        <f>'Input'!D209*(1-B243)</f>
        <v>0</v>
      </c>
      <c r="G243" s="34">
        <f>'Input'!E209*(1-C243)</f>
        <v>0</v>
      </c>
      <c r="H243" s="34">
        <f>'Input'!F209*(1-B243)</f>
        <v>0</v>
      </c>
      <c r="I243" s="34">
        <f>'Input'!G209*(1-B243)</f>
        <v>0</v>
      </c>
      <c r="J243" s="34">
        <f>'Input'!H209*(1-B243)</f>
        <v>0</v>
      </c>
      <c r="K243" s="17"/>
    </row>
    <row r="244" spans="1:11">
      <c r="A244" s="4" t="s">
        <v>257</v>
      </c>
      <c r="B244" s="40">
        <f>SUMPRODUCT($B105:$F105,$B$202:$F$202)</f>
        <v>0</v>
      </c>
      <c r="C244" s="41">
        <f>B244</f>
        <v>0</v>
      </c>
      <c r="D244" s="34">
        <f>'Input'!B210*(1-B244)</f>
        <v>0</v>
      </c>
      <c r="E244" s="34">
        <f>'Input'!C210*(1-B244)</f>
        <v>0</v>
      </c>
      <c r="F244" s="34">
        <f>'Input'!D210*(1-B244)</f>
        <v>0</v>
      </c>
      <c r="G244" s="34">
        <f>'Input'!E210*(1-C244)</f>
        <v>0</v>
      </c>
      <c r="H244" s="34">
        <f>'Input'!F210*(1-B244)</f>
        <v>0</v>
      </c>
      <c r="I244" s="34">
        <f>'Input'!G210*(1-B244)</f>
        <v>0</v>
      </c>
      <c r="J244" s="34">
        <f>'Input'!H210*(1-B244)</f>
        <v>0</v>
      </c>
      <c r="K244" s="17"/>
    </row>
    <row r="245" spans="1:11">
      <c r="A245" s="4" t="s">
        <v>258</v>
      </c>
      <c r="B245" s="40">
        <f>SUMPRODUCT($B106:$F106,$B$202:$F$202)</f>
        <v>0</v>
      </c>
      <c r="C245" s="41">
        <f>B245</f>
        <v>0</v>
      </c>
      <c r="D245" s="34">
        <f>'Input'!B211*(1-B245)</f>
        <v>0</v>
      </c>
      <c r="E245" s="34">
        <f>'Input'!C211*(1-B245)</f>
        <v>0</v>
      </c>
      <c r="F245" s="34">
        <f>'Input'!D211*(1-B245)</f>
        <v>0</v>
      </c>
      <c r="G245" s="34">
        <f>'Input'!E211*(1-C245)</f>
        <v>0</v>
      </c>
      <c r="H245" s="34">
        <f>'Input'!F211*(1-B245)</f>
        <v>0</v>
      </c>
      <c r="I245" s="34">
        <f>'Input'!G211*(1-B245)</f>
        <v>0</v>
      </c>
      <c r="J245" s="34">
        <f>'Input'!H211*(1-B245)</f>
        <v>0</v>
      </c>
      <c r="K245" s="17"/>
    </row>
    <row r="246" spans="1:11">
      <c r="A246" s="28" t="s">
        <v>259</v>
      </c>
      <c r="K246" s="17"/>
    </row>
    <row r="247" spans="1:11">
      <c r="A247" s="4" t="s">
        <v>189</v>
      </c>
      <c r="B247" s="40">
        <f>SUMPRODUCT($B108:$F108,$B$202:$F$202)</f>
        <v>0</v>
      </c>
      <c r="C247" s="41">
        <f>B247</f>
        <v>0</v>
      </c>
      <c r="D247" s="34">
        <f>'Input'!B213*(1-B247)</f>
        <v>0</v>
      </c>
      <c r="E247" s="34">
        <f>'Input'!C213*(1-B247)</f>
        <v>0</v>
      </c>
      <c r="F247" s="34">
        <f>'Input'!D213*(1-B247)</f>
        <v>0</v>
      </c>
      <c r="G247" s="34">
        <f>'Input'!E213*(1-C247)</f>
        <v>0</v>
      </c>
      <c r="H247" s="34">
        <f>'Input'!F213*(1-B247)</f>
        <v>0</v>
      </c>
      <c r="I247" s="34">
        <f>'Input'!G213*(1-B247)</f>
        <v>0</v>
      </c>
      <c r="J247" s="34">
        <f>'Input'!H213*(1-B247)</f>
        <v>0</v>
      </c>
      <c r="K247" s="17"/>
    </row>
    <row r="248" spans="1:11">
      <c r="A248" s="4" t="s">
        <v>260</v>
      </c>
      <c r="B248" s="40">
        <f>SUMPRODUCT($B109:$F109,$B$202:$F$202)</f>
        <v>0</v>
      </c>
      <c r="C248" s="41">
        <f>B248</f>
        <v>0</v>
      </c>
      <c r="D248" s="34">
        <f>'Input'!B214*(1-B248)</f>
        <v>0</v>
      </c>
      <c r="E248" s="34">
        <f>'Input'!C214*(1-B248)</f>
        <v>0</v>
      </c>
      <c r="F248" s="34">
        <f>'Input'!D214*(1-B248)</f>
        <v>0</v>
      </c>
      <c r="G248" s="34">
        <f>'Input'!E214*(1-C248)</f>
        <v>0</v>
      </c>
      <c r="H248" s="34">
        <f>'Input'!F214*(1-B248)</f>
        <v>0</v>
      </c>
      <c r="I248" s="34">
        <f>'Input'!G214*(1-B248)</f>
        <v>0</v>
      </c>
      <c r="J248" s="34">
        <f>'Input'!H214*(1-B248)</f>
        <v>0</v>
      </c>
      <c r="K248" s="17"/>
    </row>
    <row r="249" spans="1:11">
      <c r="A249" s="4" t="s">
        <v>261</v>
      </c>
      <c r="B249" s="40">
        <f>SUMPRODUCT($B110:$F110,$B$202:$F$202)</f>
        <v>0</v>
      </c>
      <c r="C249" s="41">
        <f>B249</f>
        <v>0</v>
      </c>
      <c r="D249" s="34">
        <f>'Input'!B215*(1-B249)</f>
        <v>0</v>
      </c>
      <c r="E249" s="34">
        <f>'Input'!C215*(1-B249)</f>
        <v>0</v>
      </c>
      <c r="F249" s="34">
        <f>'Input'!D215*(1-B249)</f>
        <v>0</v>
      </c>
      <c r="G249" s="34">
        <f>'Input'!E215*(1-C249)</f>
        <v>0</v>
      </c>
      <c r="H249" s="34">
        <f>'Input'!F215*(1-B249)</f>
        <v>0</v>
      </c>
      <c r="I249" s="34">
        <f>'Input'!G215*(1-B249)</f>
        <v>0</v>
      </c>
      <c r="J249" s="34">
        <f>'Input'!H215*(1-B249)</f>
        <v>0</v>
      </c>
      <c r="K249" s="17"/>
    </row>
    <row r="250" spans="1:11">
      <c r="A250" s="28" t="s">
        <v>262</v>
      </c>
      <c r="K250" s="17"/>
    </row>
    <row r="251" spans="1:11">
      <c r="A251" s="4" t="s">
        <v>190</v>
      </c>
      <c r="B251" s="40">
        <f>SUMPRODUCT($B112:$F112,$B$202:$F$202)</f>
        <v>0</v>
      </c>
      <c r="C251" s="41">
        <f>B251</f>
        <v>0</v>
      </c>
      <c r="D251" s="34">
        <f>'Input'!B217*(1-B251)</f>
        <v>0</v>
      </c>
      <c r="E251" s="34">
        <f>'Input'!C217*(1-B251)</f>
        <v>0</v>
      </c>
      <c r="F251" s="34">
        <f>'Input'!D217*(1-B251)</f>
        <v>0</v>
      </c>
      <c r="G251" s="34">
        <f>'Input'!E217*(1-C251)</f>
        <v>0</v>
      </c>
      <c r="H251" s="34">
        <f>'Input'!F217*(1-B251)</f>
        <v>0</v>
      </c>
      <c r="I251" s="34">
        <f>'Input'!G217*(1-B251)</f>
        <v>0</v>
      </c>
      <c r="J251" s="34">
        <f>'Input'!H217*(1-B251)</f>
        <v>0</v>
      </c>
      <c r="K251" s="17"/>
    </row>
    <row r="252" spans="1:11">
      <c r="A252" s="28" t="s">
        <v>263</v>
      </c>
      <c r="K252" s="17"/>
    </row>
    <row r="253" spans="1:11">
      <c r="A253" s="4" t="s">
        <v>210</v>
      </c>
      <c r="B253" s="40">
        <f>SUMPRODUCT($B114:$F114,$B$202:$F$202)</f>
        <v>0</v>
      </c>
      <c r="C253" s="41">
        <f>B253</f>
        <v>0</v>
      </c>
      <c r="D253" s="34">
        <f>'Input'!B219*(1-B253)</f>
        <v>0</v>
      </c>
      <c r="E253" s="34">
        <f>'Input'!C219*(1-B253)</f>
        <v>0</v>
      </c>
      <c r="F253" s="34">
        <f>'Input'!D219*(1-B253)</f>
        <v>0</v>
      </c>
      <c r="G253" s="34">
        <f>'Input'!E219*(1-C253)</f>
        <v>0</v>
      </c>
      <c r="H253" s="34">
        <f>'Input'!F219*(1-B253)</f>
        <v>0</v>
      </c>
      <c r="I253" s="34">
        <f>'Input'!G219*(1-B253)</f>
        <v>0</v>
      </c>
      <c r="J253" s="34">
        <f>'Input'!H219*(1-B253)</f>
        <v>0</v>
      </c>
      <c r="K253" s="17"/>
    </row>
    <row r="254" spans="1:11">
      <c r="A254" s="28" t="s">
        <v>264</v>
      </c>
      <c r="K254" s="17"/>
    </row>
    <row r="255" spans="1:11">
      <c r="A255" s="4" t="s">
        <v>191</v>
      </c>
      <c r="B255" s="40">
        <f>SUMPRODUCT($B116:$F116,$B$202:$F$202)</f>
        <v>0</v>
      </c>
      <c r="C255" s="41">
        <f>B255</f>
        <v>0</v>
      </c>
      <c r="D255" s="34">
        <f>'Input'!B221*(1-B255)</f>
        <v>0</v>
      </c>
      <c r="E255" s="34">
        <f>'Input'!C221*(1-B255)</f>
        <v>0</v>
      </c>
      <c r="F255" s="34">
        <f>'Input'!D221*(1-B255)</f>
        <v>0</v>
      </c>
      <c r="G255" s="34">
        <f>'Input'!E221*(1-C255)</f>
        <v>0</v>
      </c>
      <c r="H255" s="34">
        <f>'Input'!F221*(1-B255)</f>
        <v>0</v>
      </c>
      <c r="I255" s="34">
        <f>'Input'!G221*(1-B255)</f>
        <v>0</v>
      </c>
      <c r="J255" s="34">
        <f>'Input'!H221*(1-B255)</f>
        <v>0</v>
      </c>
      <c r="K255" s="17"/>
    </row>
    <row r="256" spans="1:11">
      <c r="A256" s="4" t="s">
        <v>265</v>
      </c>
      <c r="B256" s="40">
        <f>SUMPRODUCT($B117:$F117,$B$202:$F$202)</f>
        <v>0</v>
      </c>
      <c r="C256" s="41">
        <f>B256</f>
        <v>0</v>
      </c>
      <c r="D256" s="34">
        <f>'Input'!B222*(1-B256)</f>
        <v>0</v>
      </c>
      <c r="E256" s="34">
        <f>'Input'!C222*(1-B256)</f>
        <v>0</v>
      </c>
      <c r="F256" s="34">
        <f>'Input'!D222*(1-B256)</f>
        <v>0</v>
      </c>
      <c r="G256" s="34">
        <f>'Input'!E222*(1-C256)</f>
        <v>0</v>
      </c>
      <c r="H256" s="34">
        <f>'Input'!F222*(1-B256)</f>
        <v>0</v>
      </c>
      <c r="I256" s="34">
        <f>'Input'!G222*(1-B256)</f>
        <v>0</v>
      </c>
      <c r="J256" s="34">
        <f>'Input'!H222*(1-B256)</f>
        <v>0</v>
      </c>
      <c r="K256" s="17"/>
    </row>
    <row r="257" spans="1:11">
      <c r="A257" s="4" t="s">
        <v>266</v>
      </c>
      <c r="B257" s="40">
        <f>SUMPRODUCT($B118:$F118,$B$202:$F$202)</f>
        <v>0</v>
      </c>
      <c r="C257" s="41">
        <f>B257</f>
        <v>0</v>
      </c>
      <c r="D257" s="34">
        <f>'Input'!B223*(1-B257)</f>
        <v>0</v>
      </c>
      <c r="E257" s="34">
        <f>'Input'!C223*(1-B257)</f>
        <v>0</v>
      </c>
      <c r="F257" s="34">
        <f>'Input'!D223*(1-B257)</f>
        <v>0</v>
      </c>
      <c r="G257" s="34">
        <f>'Input'!E223*(1-C257)</f>
        <v>0</v>
      </c>
      <c r="H257" s="34">
        <f>'Input'!F223*(1-B257)</f>
        <v>0</v>
      </c>
      <c r="I257" s="34">
        <f>'Input'!G223*(1-B257)</f>
        <v>0</v>
      </c>
      <c r="J257" s="34">
        <f>'Input'!H223*(1-B257)</f>
        <v>0</v>
      </c>
      <c r="K257" s="17"/>
    </row>
    <row r="258" spans="1:11">
      <c r="A258" s="28" t="s">
        <v>267</v>
      </c>
      <c r="K258" s="17"/>
    </row>
    <row r="259" spans="1:11">
      <c r="A259" s="4" t="s">
        <v>192</v>
      </c>
      <c r="B259" s="40">
        <f>SUMPRODUCT($B120:$F120,$B$202:$F$202)</f>
        <v>0</v>
      </c>
      <c r="C259" s="41">
        <f>B259</f>
        <v>0</v>
      </c>
      <c r="D259" s="34">
        <f>'Input'!B225*(1-B259)</f>
        <v>0</v>
      </c>
      <c r="E259" s="34">
        <f>'Input'!C225*(1-B259)</f>
        <v>0</v>
      </c>
      <c r="F259" s="34">
        <f>'Input'!D225*(1-B259)</f>
        <v>0</v>
      </c>
      <c r="G259" s="34">
        <f>'Input'!E225*(1-C259)</f>
        <v>0</v>
      </c>
      <c r="H259" s="34">
        <f>'Input'!F225*(1-B259)</f>
        <v>0</v>
      </c>
      <c r="I259" s="34">
        <f>'Input'!G225*(1-B259)</f>
        <v>0</v>
      </c>
      <c r="J259" s="34">
        <f>'Input'!H225*(1-B259)</f>
        <v>0</v>
      </c>
      <c r="K259" s="17"/>
    </row>
    <row r="260" spans="1:11">
      <c r="A260" s="4" t="s">
        <v>268</v>
      </c>
      <c r="B260" s="40">
        <f>SUMPRODUCT($B121:$F121,$B$202:$F$202)</f>
        <v>0</v>
      </c>
      <c r="C260" s="41">
        <f>B260</f>
        <v>0</v>
      </c>
      <c r="D260" s="34">
        <f>'Input'!B226*(1-B260)</f>
        <v>0</v>
      </c>
      <c r="E260" s="34">
        <f>'Input'!C226*(1-B260)</f>
        <v>0</v>
      </c>
      <c r="F260" s="34">
        <f>'Input'!D226*(1-B260)</f>
        <v>0</v>
      </c>
      <c r="G260" s="34">
        <f>'Input'!E226*(1-C260)</f>
        <v>0</v>
      </c>
      <c r="H260" s="34">
        <f>'Input'!F226*(1-B260)</f>
        <v>0</v>
      </c>
      <c r="I260" s="34">
        <f>'Input'!G226*(1-B260)</f>
        <v>0</v>
      </c>
      <c r="J260" s="34">
        <f>'Input'!H226*(1-B260)</f>
        <v>0</v>
      </c>
      <c r="K260" s="17"/>
    </row>
    <row r="261" spans="1:11">
      <c r="A261" s="4" t="s">
        <v>269</v>
      </c>
      <c r="B261" s="40">
        <f>SUMPRODUCT($B122:$F122,$B$202:$F$202)</f>
        <v>0</v>
      </c>
      <c r="C261" s="41">
        <f>B261</f>
        <v>0</v>
      </c>
      <c r="D261" s="34">
        <f>'Input'!B227*(1-B261)</f>
        <v>0</v>
      </c>
      <c r="E261" s="34">
        <f>'Input'!C227*(1-B261)</f>
        <v>0</v>
      </c>
      <c r="F261" s="34">
        <f>'Input'!D227*(1-B261)</f>
        <v>0</v>
      </c>
      <c r="G261" s="34">
        <f>'Input'!E227*(1-C261)</f>
        <v>0</v>
      </c>
      <c r="H261" s="34">
        <f>'Input'!F227*(1-B261)</f>
        <v>0</v>
      </c>
      <c r="I261" s="34">
        <f>'Input'!G227*(1-B261)</f>
        <v>0</v>
      </c>
      <c r="J261" s="34">
        <f>'Input'!H227*(1-B261)</f>
        <v>0</v>
      </c>
      <c r="K261" s="17"/>
    </row>
    <row r="262" spans="1:11">
      <c r="A262" s="28" t="s">
        <v>270</v>
      </c>
      <c r="K262" s="17"/>
    </row>
    <row r="263" spans="1:11">
      <c r="A263" s="4" t="s">
        <v>193</v>
      </c>
      <c r="B263" s="40">
        <f>SUMPRODUCT($B124:$F124,$B$202:$F$202)</f>
        <v>0</v>
      </c>
      <c r="C263" s="41">
        <f>B263</f>
        <v>0</v>
      </c>
      <c r="D263" s="34">
        <f>'Input'!B229*(1-B263)</f>
        <v>0</v>
      </c>
      <c r="E263" s="34">
        <f>'Input'!C229*(1-B263)</f>
        <v>0</v>
      </c>
      <c r="F263" s="34">
        <f>'Input'!D229*(1-B263)</f>
        <v>0</v>
      </c>
      <c r="G263" s="34">
        <f>'Input'!E229*(1-C263)</f>
        <v>0</v>
      </c>
      <c r="H263" s="34">
        <f>'Input'!F229*(1-B263)</f>
        <v>0</v>
      </c>
      <c r="I263" s="34">
        <f>'Input'!G229*(1-B263)</f>
        <v>0</v>
      </c>
      <c r="J263" s="34">
        <f>'Input'!H229*(1-B263)</f>
        <v>0</v>
      </c>
      <c r="K263" s="17"/>
    </row>
    <row r="264" spans="1:11">
      <c r="A264" s="4" t="s">
        <v>271</v>
      </c>
      <c r="B264" s="40">
        <f>SUMPRODUCT($B125:$F125,$B$202:$F$202)</f>
        <v>0</v>
      </c>
      <c r="C264" s="41">
        <f>B264</f>
        <v>0</v>
      </c>
      <c r="D264" s="34">
        <f>'Input'!B230*(1-B264)</f>
        <v>0</v>
      </c>
      <c r="E264" s="34">
        <f>'Input'!C230*(1-B264)</f>
        <v>0</v>
      </c>
      <c r="F264" s="34">
        <f>'Input'!D230*(1-B264)</f>
        <v>0</v>
      </c>
      <c r="G264" s="34">
        <f>'Input'!E230*(1-C264)</f>
        <v>0</v>
      </c>
      <c r="H264" s="34">
        <f>'Input'!F230*(1-B264)</f>
        <v>0</v>
      </c>
      <c r="I264" s="34">
        <f>'Input'!G230*(1-B264)</f>
        <v>0</v>
      </c>
      <c r="J264" s="34">
        <f>'Input'!H230*(1-B264)</f>
        <v>0</v>
      </c>
      <c r="K264" s="17"/>
    </row>
    <row r="265" spans="1:11">
      <c r="A265" s="4" t="s">
        <v>272</v>
      </c>
      <c r="B265" s="40">
        <f>SUMPRODUCT($B126:$F126,$B$202:$F$202)</f>
        <v>0</v>
      </c>
      <c r="C265" s="41">
        <f>B265</f>
        <v>0</v>
      </c>
      <c r="D265" s="34">
        <f>'Input'!B231*(1-B265)</f>
        <v>0</v>
      </c>
      <c r="E265" s="34">
        <f>'Input'!C231*(1-B265)</f>
        <v>0</v>
      </c>
      <c r="F265" s="34">
        <f>'Input'!D231*(1-B265)</f>
        <v>0</v>
      </c>
      <c r="G265" s="34">
        <f>'Input'!E231*(1-C265)</f>
        <v>0</v>
      </c>
      <c r="H265" s="34">
        <f>'Input'!F231*(1-B265)</f>
        <v>0</v>
      </c>
      <c r="I265" s="34">
        <f>'Input'!G231*(1-B265)</f>
        <v>0</v>
      </c>
      <c r="J265" s="34">
        <f>'Input'!H231*(1-B265)</f>
        <v>0</v>
      </c>
      <c r="K265" s="17"/>
    </row>
    <row r="266" spans="1:11">
      <c r="A266" s="28" t="s">
        <v>273</v>
      </c>
      <c r="K266" s="17"/>
    </row>
    <row r="267" spans="1:11">
      <c r="A267" s="4" t="s">
        <v>194</v>
      </c>
      <c r="B267" s="40">
        <f>SUMPRODUCT($B128:$F128,$B$202:$F$202)</f>
        <v>0</v>
      </c>
      <c r="C267" s="41">
        <f>B267</f>
        <v>0</v>
      </c>
      <c r="D267" s="34">
        <f>'Input'!B233*(1-B267)</f>
        <v>0</v>
      </c>
      <c r="E267" s="34">
        <f>'Input'!C233*(1-B267)</f>
        <v>0</v>
      </c>
      <c r="F267" s="34">
        <f>'Input'!D233*(1-B267)</f>
        <v>0</v>
      </c>
      <c r="G267" s="34">
        <f>'Input'!E233*(1-C267)</f>
        <v>0</v>
      </c>
      <c r="H267" s="34">
        <f>'Input'!F233*(1-B267)</f>
        <v>0</v>
      </c>
      <c r="I267" s="34">
        <f>'Input'!G233*(1-B267)</f>
        <v>0</v>
      </c>
      <c r="J267" s="34">
        <f>'Input'!H233*(1-B267)</f>
        <v>0</v>
      </c>
      <c r="K267" s="17"/>
    </row>
    <row r="268" spans="1:11">
      <c r="A268" s="4" t="s">
        <v>274</v>
      </c>
      <c r="B268" s="40">
        <f>SUMPRODUCT($B129:$F129,$B$202:$F$202)</f>
        <v>0</v>
      </c>
      <c r="C268" s="41">
        <f>B268</f>
        <v>0</v>
      </c>
      <c r="D268" s="34">
        <f>'Input'!B234*(1-B268)</f>
        <v>0</v>
      </c>
      <c r="E268" s="34">
        <f>'Input'!C234*(1-B268)</f>
        <v>0</v>
      </c>
      <c r="F268" s="34">
        <f>'Input'!D234*(1-B268)</f>
        <v>0</v>
      </c>
      <c r="G268" s="34">
        <f>'Input'!E234*(1-C268)</f>
        <v>0</v>
      </c>
      <c r="H268" s="34">
        <f>'Input'!F234*(1-B268)</f>
        <v>0</v>
      </c>
      <c r="I268" s="34">
        <f>'Input'!G234*(1-B268)</f>
        <v>0</v>
      </c>
      <c r="J268" s="34">
        <f>'Input'!H234*(1-B268)</f>
        <v>0</v>
      </c>
      <c r="K268" s="17"/>
    </row>
    <row r="269" spans="1:11">
      <c r="A269" s="28" t="s">
        <v>275</v>
      </c>
      <c r="K269" s="17"/>
    </row>
    <row r="270" spans="1:11">
      <c r="A270" s="4" t="s">
        <v>211</v>
      </c>
      <c r="B270" s="40">
        <f>SUMPRODUCT($B131:$F131,$B$202:$F$202)</f>
        <v>0</v>
      </c>
      <c r="C270" s="41">
        <f>B270</f>
        <v>0</v>
      </c>
      <c r="D270" s="34">
        <f>'Input'!B236*(1-B270)</f>
        <v>0</v>
      </c>
      <c r="E270" s="34">
        <f>'Input'!C236*(1-B270)</f>
        <v>0</v>
      </c>
      <c r="F270" s="34">
        <f>'Input'!D236*(1-B270)</f>
        <v>0</v>
      </c>
      <c r="G270" s="34">
        <f>'Input'!E236*(1-C270)</f>
        <v>0</v>
      </c>
      <c r="H270" s="34">
        <f>'Input'!F236*(1-B270)</f>
        <v>0</v>
      </c>
      <c r="I270" s="34">
        <f>'Input'!G236*(1-B270)</f>
        <v>0</v>
      </c>
      <c r="J270" s="34">
        <f>'Input'!H236*(1-B270)</f>
        <v>0</v>
      </c>
      <c r="K270" s="17"/>
    </row>
    <row r="271" spans="1:11">
      <c r="A271" s="4" t="s">
        <v>276</v>
      </c>
      <c r="B271" s="40">
        <f>SUMPRODUCT($B132:$F132,$B$202:$F$202)</f>
        <v>0</v>
      </c>
      <c r="C271" s="41">
        <f>B271</f>
        <v>0</v>
      </c>
      <c r="D271" s="34">
        <f>'Input'!B237*(1-B271)</f>
        <v>0</v>
      </c>
      <c r="E271" s="34">
        <f>'Input'!C237*(1-B271)</f>
        <v>0</v>
      </c>
      <c r="F271" s="34">
        <f>'Input'!D237*(1-B271)</f>
        <v>0</v>
      </c>
      <c r="G271" s="34">
        <f>'Input'!E237*(1-C271)</f>
        <v>0</v>
      </c>
      <c r="H271" s="34">
        <f>'Input'!F237*(1-B271)</f>
        <v>0</v>
      </c>
      <c r="I271" s="34">
        <f>'Input'!G237*(1-B271)</f>
        <v>0</v>
      </c>
      <c r="J271" s="34">
        <f>'Input'!H237*(1-B271)</f>
        <v>0</v>
      </c>
      <c r="K271" s="17"/>
    </row>
    <row r="272" spans="1:11">
      <c r="A272" s="28" t="s">
        <v>277</v>
      </c>
      <c r="K272" s="17"/>
    </row>
    <row r="273" spans="1:11">
      <c r="A273" s="4" t="s">
        <v>225</v>
      </c>
      <c r="B273" s="40">
        <f>SUMPRODUCT($B134:$F134,$B$202:$F$202)</f>
        <v>0</v>
      </c>
      <c r="C273" s="41">
        <f>B273</f>
        <v>0</v>
      </c>
      <c r="D273" s="34">
        <f>'Input'!B239*(1-B273)</f>
        <v>0</v>
      </c>
      <c r="E273" s="34">
        <f>'Input'!C239*(1-B273)</f>
        <v>0</v>
      </c>
      <c r="F273" s="34">
        <f>'Input'!D239*(1-B273)</f>
        <v>0</v>
      </c>
      <c r="G273" s="34">
        <f>'Input'!E239*(1-C273)</f>
        <v>0</v>
      </c>
      <c r="H273" s="34">
        <f>'Input'!F239*(1-B273)</f>
        <v>0</v>
      </c>
      <c r="I273" s="34">
        <f>'Input'!G239*(1-B273)</f>
        <v>0</v>
      </c>
      <c r="J273" s="34">
        <f>'Input'!H239*(1-B273)</f>
        <v>0</v>
      </c>
      <c r="K273" s="17"/>
    </row>
    <row r="274" spans="1:11">
      <c r="A274" s="4" t="s">
        <v>278</v>
      </c>
      <c r="B274" s="40">
        <f>SUMPRODUCT($B135:$F135,$B$202:$F$202)</f>
        <v>0</v>
      </c>
      <c r="C274" s="41">
        <f>B274</f>
        <v>0</v>
      </c>
      <c r="D274" s="34">
        <f>'Input'!B240*(1-B274)</f>
        <v>0</v>
      </c>
      <c r="E274" s="34">
        <f>'Input'!C240*(1-B274)</f>
        <v>0</v>
      </c>
      <c r="F274" s="34">
        <f>'Input'!D240*(1-B274)</f>
        <v>0</v>
      </c>
      <c r="G274" s="34">
        <f>'Input'!E240*(1-C274)</f>
        <v>0</v>
      </c>
      <c r="H274" s="34">
        <f>'Input'!F240*(1-B274)</f>
        <v>0</v>
      </c>
      <c r="I274" s="34">
        <f>'Input'!G240*(1-B274)</f>
        <v>0</v>
      </c>
      <c r="J274" s="34">
        <f>'Input'!H240*(1-B274)</f>
        <v>0</v>
      </c>
      <c r="K274" s="17"/>
    </row>
    <row r="275" spans="1:11">
      <c r="A275" s="4" t="s">
        <v>279</v>
      </c>
      <c r="B275" s="40">
        <f>SUMPRODUCT($B136:$F136,$B$202:$F$202)</f>
        <v>0</v>
      </c>
      <c r="C275" s="41">
        <f>B275</f>
        <v>0</v>
      </c>
      <c r="D275" s="34">
        <f>'Input'!B241*(1-B275)</f>
        <v>0</v>
      </c>
      <c r="E275" s="34">
        <f>'Input'!C241*(1-B275)</f>
        <v>0</v>
      </c>
      <c r="F275" s="34">
        <f>'Input'!D241*(1-B275)</f>
        <v>0</v>
      </c>
      <c r="G275" s="34">
        <f>'Input'!E241*(1-C275)</f>
        <v>0</v>
      </c>
      <c r="H275" s="34">
        <f>'Input'!F241*(1-B275)</f>
        <v>0</v>
      </c>
      <c r="I275" s="34">
        <f>'Input'!G241*(1-B275)</f>
        <v>0</v>
      </c>
      <c r="J275" s="34">
        <f>'Input'!H241*(1-B275)</f>
        <v>0</v>
      </c>
      <c r="K275" s="17"/>
    </row>
    <row r="276" spans="1:11">
      <c r="A276" s="28" t="s">
        <v>280</v>
      </c>
      <c r="K276" s="17"/>
    </row>
    <row r="277" spans="1:11">
      <c r="A277" s="4" t="s">
        <v>226</v>
      </c>
      <c r="B277" s="40">
        <f>SUMPRODUCT($B138:$F138,$B$202:$F$202)</f>
        <v>0</v>
      </c>
      <c r="C277" s="41">
        <f>B277</f>
        <v>0</v>
      </c>
      <c r="D277" s="34">
        <f>'Input'!B243*(1-B277)</f>
        <v>0</v>
      </c>
      <c r="E277" s="34">
        <f>'Input'!C243*(1-B277)</f>
        <v>0</v>
      </c>
      <c r="F277" s="34">
        <f>'Input'!D243*(1-B277)</f>
        <v>0</v>
      </c>
      <c r="G277" s="34">
        <f>'Input'!E243*(1-C277)</f>
        <v>0</v>
      </c>
      <c r="H277" s="34">
        <f>'Input'!F243*(1-B277)</f>
        <v>0</v>
      </c>
      <c r="I277" s="34">
        <f>'Input'!G243*(1-B277)</f>
        <v>0</v>
      </c>
      <c r="J277" s="34">
        <f>'Input'!H243*(1-B277)</f>
        <v>0</v>
      </c>
      <c r="K277" s="17"/>
    </row>
    <row r="278" spans="1:11">
      <c r="A278" s="4" t="s">
        <v>281</v>
      </c>
      <c r="B278" s="40">
        <f>SUMPRODUCT($B139:$F139,$B$202:$F$202)</f>
        <v>0</v>
      </c>
      <c r="C278" s="41">
        <f>B278</f>
        <v>0</v>
      </c>
      <c r="D278" s="34">
        <f>'Input'!B244*(1-B278)</f>
        <v>0</v>
      </c>
      <c r="E278" s="34">
        <f>'Input'!C244*(1-B278)</f>
        <v>0</v>
      </c>
      <c r="F278" s="34">
        <f>'Input'!D244*(1-B278)</f>
        <v>0</v>
      </c>
      <c r="G278" s="34">
        <f>'Input'!E244*(1-C278)</f>
        <v>0</v>
      </c>
      <c r="H278" s="34">
        <f>'Input'!F244*(1-B278)</f>
        <v>0</v>
      </c>
      <c r="I278" s="34">
        <f>'Input'!G244*(1-B278)</f>
        <v>0</v>
      </c>
      <c r="J278" s="34">
        <f>'Input'!H244*(1-B278)</f>
        <v>0</v>
      </c>
      <c r="K278" s="17"/>
    </row>
    <row r="279" spans="1:11">
      <c r="A279" s="4" t="s">
        <v>282</v>
      </c>
      <c r="B279" s="40">
        <f>SUMPRODUCT($B140:$F140,$B$202:$F$202)</f>
        <v>0</v>
      </c>
      <c r="C279" s="41">
        <f>B279</f>
        <v>0</v>
      </c>
      <c r="D279" s="34">
        <f>'Input'!B245*(1-B279)</f>
        <v>0</v>
      </c>
      <c r="E279" s="34">
        <f>'Input'!C245*(1-B279)</f>
        <v>0</v>
      </c>
      <c r="F279" s="34">
        <f>'Input'!D245*(1-B279)</f>
        <v>0</v>
      </c>
      <c r="G279" s="34">
        <f>'Input'!E245*(1-C279)</f>
        <v>0</v>
      </c>
      <c r="H279" s="34">
        <f>'Input'!F245*(1-B279)</f>
        <v>0</v>
      </c>
      <c r="I279" s="34">
        <f>'Input'!G245*(1-B279)</f>
        <v>0</v>
      </c>
      <c r="J279" s="34">
        <f>'Input'!H245*(1-B279)</f>
        <v>0</v>
      </c>
      <c r="K279" s="17"/>
    </row>
    <row r="280" spans="1:11">
      <c r="A280" s="28" t="s">
        <v>283</v>
      </c>
      <c r="K280" s="17"/>
    </row>
    <row r="281" spans="1:11">
      <c r="A281" s="4" t="s">
        <v>227</v>
      </c>
      <c r="B281" s="40">
        <f>SUMPRODUCT($B142:$F142,$B$202:$F$202)</f>
        <v>0</v>
      </c>
      <c r="C281" s="41">
        <f>B281</f>
        <v>0</v>
      </c>
      <c r="D281" s="34">
        <f>'Input'!B247*(1-B281)</f>
        <v>0</v>
      </c>
      <c r="E281" s="34">
        <f>'Input'!C247*(1-B281)</f>
        <v>0</v>
      </c>
      <c r="F281" s="34">
        <f>'Input'!D247*(1-B281)</f>
        <v>0</v>
      </c>
      <c r="G281" s="34">
        <f>'Input'!E247*(1-C281)</f>
        <v>0</v>
      </c>
      <c r="H281" s="34">
        <f>'Input'!F247*(1-B281)</f>
        <v>0</v>
      </c>
      <c r="I281" s="34">
        <f>'Input'!G247*(1-B281)</f>
        <v>0</v>
      </c>
      <c r="J281" s="34">
        <f>'Input'!H247*(1-B281)</f>
        <v>0</v>
      </c>
      <c r="K281" s="17"/>
    </row>
    <row r="282" spans="1:11">
      <c r="A282" s="4" t="s">
        <v>284</v>
      </c>
      <c r="B282" s="40">
        <f>SUMPRODUCT($B143:$F143,$B$202:$F$202)</f>
        <v>0</v>
      </c>
      <c r="C282" s="41">
        <f>B282</f>
        <v>0</v>
      </c>
      <c r="D282" s="34">
        <f>'Input'!B248*(1-B282)</f>
        <v>0</v>
      </c>
      <c r="E282" s="34">
        <f>'Input'!C248*(1-B282)</f>
        <v>0</v>
      </c>
      <c r="F282" s="34">
        <f>'Input'!D248*(1-B282)</f>
        <v>0</v>
      </c>
      <c r="G282" s="34">
        <f>'Input'!E248*(1-C282)</f>
        <v>0</v>
      </c>
      <c r="H282" s="34">
        <f>'Input'!F248*(1-B282)</f>
        <v>0</v>
      </c>
      <c r="I282" s="34">
        <f>'Input'!G248*(1-B282)</f>
        <v>0</v>
      </c>
      <c r="J282" s="34">
        <f>'Input'!H248*(1-B282)</f>
        <v>0</v>
      </c>
      <c r="K282" s="17"/>
    </row>
    <row r="283" spans="1:11">
      <c r="A283" s="4" t="s">
        <v>285</v>
      </c>
      <c r="B283" s="40">
        <f>SUMPRODUCT($B144:$F144,$B$202:$F$202)</f>
        <v>0</v>
      </c>
      <c r="C283" s="41">
        <f>B283</f>
        <v>0</v>
      </c>
      <c r="D283" s="34">
        <f>'Input'!B249*(1-B283)</f>
        <v>0</v>
      </c>
      <c r="E283" s="34">
        <f>'Input'!C249*(1-B283)</f>
        <v>0</v>
      </c>
      <c r="F283" s="34">
        <f>'Input'!D249*(1-B283)</f>
        <v>0</v>
      </c>
      <c r="G283" s="34">
        <f>'Input'!E249*(1-C283)</f>
        <v>0</v>
      </c>
      <c r="H283" s="34">
        <f>'Input'!F249*(1-B283)</f>
        <v>0</v>
      </c>
      <c r="I283" s="34">
        <f>'Input'!G249*(1-B283)</f>
        <v>0</v>
      </c>
      <c r="J283" s="34">
        <f>'Input'!H249*(1-B283)</f>
        <v>0</v>
      </c>
      <c r="K283" s="17"/>
    </row>
    <row r="284" spans="1:11">
      <c r="A284" s="28" t="s">
        <v>286</v>
      </c>
      <c r="K284" s="17"/>
    </row>
    <row r="285" spans="1:11">
      <c r="A285" s="4" t="s">
        <v>228</v>
      </c>
      <c r="B285" s="40">
        <f>SUMPRODUCT($B146:$F146,$B$202:$F$202)</f>
        <v>0</v>
      </c>
      <c r="C285" s="41">
        <f>B285</f>
        <v>0</v>
      </c>
      <c r="D285" s="34">
        <f>'Input'!B251*(1-B285)</f>
        <v>0</v>
      </c>
      <c r="E285" s="34">
        <f>'Input'!C251*(1-B285)</f>
        <v>0</v>
      </c>
      <c r="F285" s="34">
        <f>'Input'!D251*(1-B285)</f>
        <v>0</v>
      </c>
      <c r="G285" s="34">
        <f>'Input'!E251*(1-C285)</f>
        <v>0</v>
      </c>
      <c r="H285" s="34">
        <f>'Input'!F251*(1-B285)</f>
        <v>0</v>
      </c>
      <c r="I285" s="34">
        <f>'Input'!G251*(1-B285)</f>
        <v>0</v>
      </c>
      <c r="J285" s="34">
        <f>'Input'!H251*(1-B285)</f>
        <v>0</v>
      </c>
      <c r="K285" s="17"/>
    </row>
    <row r="286" spans="1:11">
      <c r="A286" s="4" t="s">
        <v>287</v>
      </c>
      <c r="B286" s="40">
        <f>SUMPRODUCT($B147:$F147,$B$202:$F$202)</f>
        <v>0</v>
      </c>
      <c r="C286" s="41">
        <f>B286</f>
        <v>0</v>
      </c>
      <c r="D286" s="34">
        <f>'Input'!B252*(1-B286)</f>
        <v>0</v>
      </c>
      <c r="E286" s="34">
        <f>'Input'!C252*(1-B286)</f>
        <v>0</v>
      </c>
      <c r="F286" s="34">
        <f>'Input'!D252*(1-B286)</f>
        <v>0</v>
      </c>
      <c r="G286" s="34">
        <f>'Input'!E252*(1-C286)</f>
        <v>0</v>
      </c>
      <c r="H286" s="34">
        <f>'Input'!F252*(1-B286)</f>
        <v>0</v>
      </c>
      <c r="I286" s="34">
        <f>'Input'!G252*(1-B286)</f>
        <v>0</v>
      </c>
      <c r="J286" s="34">
        <f>'Input'!H252*(1-B286)</f>
        <v>0</v>
      </c>
      <c r="K286" s="17"/>
    </row>
    <row r="287" spans="1:11">
      <c r="A287" s="4" t="s">
        <v>288</v>
      </c>
      <c r="B287" s="40">
        <f>SUMPRODUCT($B148:$F148,$B$202:$F$202)</f>
        <v>0</v>
      </c>
      <c r="C287" s="41">
        <f>B287</f>
        <v>0</v>
      </c>
      <c r="D287" s="34">
        <f>'Input'!B253*(1-B287)</f>
        <v>0</v>
      </c>
      <c r="E287" s="34">
        <f>'Input'!C253*(1-B287)</f>
        <v>0</v>
      </c>
      <c r="F287" s="34">
        <f>'Input'!D253*(1-B287)</f>
        <v>0</v>
      </c>
      <c r="G287" s="34">
        <f>'Input'!E253*(1-C287)</f>
        <v>0</v>
      </c>
      <c r="H287" s="34">
        <f>'Input'!F253*(1-B287)</f>
        <v>0</v>
      </c>
      <c r="I287" s="34">
        <f>'Input'!G253*(1-B287)</f>
        <v>0</v>
      </c>
      <c r="J287" s="34">
        <f>'Input'!H253*(1-B287)</f>
        <v>0</v>
      </c>
      <c r="K287" s="17"/>
    </row>
    <row r="288" spans="1:11">
      <c r="A288" s="28" t="s">
        <v>289</v>
      </c>
      <c r="K288" s="17"/>
    </row>
    <row r="289" spans="1:11">
      <c r="A289" s="4" t="s">
        <v>229</v>
      </c>
      <c r="B289" s="40">
        <f>SUMPRODUCT($B150:$F150,$B$202:$F$202)</f>
        <v>0</v>
      </c>
      <c r="C289" s="41">
        <f>B289</f>
        <v>0</v>
      </c>
      <c r="D289" s="34">
        <f>'Input'!B255*(1-B289)</f>
        <v>0</v>
      </c>
      <c r="E289" s="34">
        <f>'Input'!C255*(1-B289)</f>
        <v>0</v>
      </c>
      <c r="F289" s="34">
        <f>'Input'!D255*(1-B289)</f>
        <v>0</v>
      </c>
      <c r="G289" s="34">
        <f>'Input'!E255*(1-C289)</f>
        <v>0</v>
      </c>
      <c r="H289" s="34">
        <f>'Input'!F255*(1-B289)</f>
        <v>0</v>
      </c>
      <c r="I289" s="34">
        <f>'Input'!G255*(1-B289)</f>
        <v>0</v>
      </c>
      <c r="J289" s="34">
        <f>'Input'!H255*(1-B289)</f>
        <v>0</v>
      </c>
      <c r="K289" s="17"/>
    </row>
    <row r="290" spans="1:11">
      <c r="A290" s="4" t="s">
        <v>290</v>
      </c>
      <c r="B290" s="40">
        <f>SUMPRODUCT($B151:$F151,$B$202:$F$202)</f>
        <v>0</v>
      </c>
      <c r="C290" s="41">
        <f>B290</f>
        <v>0</v>
      </c>
      <c r="D290" s="34">
        <f>'Input'!B256*(1-B290)</f>
        <v>0</v>
      </c>
      <c r="E290" s="34">
        <f>'Input'!C256*(1-B290)</f>
        <v>0</v>
      </c>
      <c r="F290" s="34">
        <f>'Input'!D256*(1-B290)</f>
        <v>0</v>
      </c>
      <c r="G290" s="34">
        <f>'Input'!E256*(1-C290)</f>
        <v>0</v>
      </c>
      <c r="H290" s="34">
        <f>'Input'!F256*(1-B290)</f>
        <v>0</v>
      </c>
      <c r="I290" s="34">
        <f>'Input'!G256*(1-B290)</f>
        <v>0</v>
      </c>
      <c r="J290" s="34">
        <f>'Input'!H256*(1-B290)</f>
        <v>0</v>
      </c>
      <c r="K290" s="17"/>
    </row>
    <row r="291" spans="1:11">
      <c r="A291" s="4" t="s">
        <v>291</v>
      </c>
      <c r="B291" s="40">
        <f>SUMPRODUCT($B152:$F152,$B$202:$F$202)</f>
        <v>0</v>
      </c>
      <c r="C291" s="41">
        <f>B291</f>
        <v>0</v>
      </c>
      <c r="D291" s="34">
        <f>'Input'!B257*(1-B291)</f>
        <v>0</v>
      </c>
      <c r="E291" s="34">
        <f>'Input'!C257*(1-B291)</f>
        <v>0</v>
      </c>
      <c r="F291" s="34">
        <f>'Input'!D257*(1-B291)</f>
        <v>0</v>
      </c>
      <c r="G291" s="34">
        <f>'Input'!E257*(1-C291)</f>
        <v>0</v>
      </c>
      <c r="H291" s="34">
        <f>'Input'!F257*(1-B291)</f>
        <v>0</v>
      </c>
      <c r="I291" s="34">
        <f>'Input'!G257*(1-B291)</f>
        <v>0</v>
      </c>
      <c r="J291" s="34">
        <f>'Input'!H257*(1-B291)</f>
        <v>0</v>
      </c>
      <c r="K291" s="17"/>
    </row>
    <row r="292" spans="1:11">
      <c r="A292" s="28" t="s">
        <v>292</v>
      </c>
      <c r="K292" s="17"/>
    </row>
    <row r="293" spans="1:11">
      <c r="A293" s="4" t="s">
        <v>195</v>
      </c>
      <c r="B293" s="40">
        <f>SUMPRODUCT($B154:$F154,$B$202:$F$202)</f>
        <v>0</v>
      </c>
      <c r="C293" s="41">
        <f>B293</f>
        <v>0</v>
      </c>
      <c r="D293" s="34">
        <f>'Input'!B259*(1-B293)</f>
        <v>0</v>
      </c>
      <c r="E293" s="34">
        <f>'Input'!C259*(1-B293)</f>
        <v>0</v>
      </c>
      <c r="F293" s="34">
        <f>'Input'!D259*(1-B293)</f>
        <v>0</v>
      </c>
      <c r="G293" s="34">
        <f>'Input'!E259*(1-C293)</f>
        <v>0</v>
      </c>
      <c r="H293" s="34">
        <f>'Input'!F259*(1-B293)</f>
        <v>0</v>
      </c>
      <c r="I293" s="34">
        <f>'Input'!G259*(1-B293)</f>
        <v>0</v>
      </c>
      <c r="J293" s="34">
        <f>'Input'!H259*(1-B293)</f>
        <v>0</v>
      </c>
      <c r="K293" s="17"/>
    </row>
    <row r="294" spans="1:11">
      <c r="A294" s="4" t="s">
        <v>293</v>
      </c>
      <c r="B294" s="40">
        <f>SUMPRODUCT($B155:$F155,$B$202:$F$202)</f>
        <v>0</v>
      </c>
      <c r="C294" s="35">
        <v>1</v>
      </c>
      <c r="D294" s="34">
        <f>'Input'!B260*(1-B294)</f>
        <v>0</v>
      </c>
      <c r="E294" s="34">
        <f>'Input'!C260*(1-B294)</f>
        <v>0</v>
      </c>
      <c r="F294" s="34">
        <f>'Input'!D260*(1-B294)</f>
        <v>0</v>
      </c>
      <c r="G294" s="34">
        <f>'Input'!E260*(1-C294)</f>
        <v>0</v>
      </c>
      <c r="H294" s="34">
        <f>'Input'!F260*(1-B294)</f>
        <v>0</v>
      </c>
      <c r="I294" s="34">
        <f>'Input'!G260*(1-B294)</f>
        <v>0</v>
      </c>
      <c r="J294" s="34">
        <f>'Input'!H260*(1-B294)</f>
        <v>0</v>
      </c>
      <c r="K294" s="17"/>
    </row>
    <row r="295" spans="1:11">
      <c r="A295" s="4" t="s">
        <v>294</v>
      </c>
      <c r="B295" s="40">
        <f>SUMPRODUCT($B156:$F156,$B$202:$F$202)</f>
        <v>0</v>
      </c>
      <c r="C295" s="35">
        <v>1</v>
      </c>
      <c r="D295" s="34">
        <f>'Input'!B261*(1-B295)</f>
        <v>0</v>
      </c>
      <c r="E295" s="34">
        <f>'Input'!C261*(1-B295)</f>
        <v>0</v>
      </c>
      <c r="F295" s="34">
        <f>'Input'!D261*(1-B295)</f>
        <v>0</v>
      </c>
      <c r="G295" s="34">
        <f>'Input'!E261*(1-C295)</f>
        <v>0</v>
      </c>
      <c r="H295" s="34">
        <f>'Input'!F261*(1-B295)</f>
        <v>0</v>
      </c>
      <c r="I295" s="34">
        <f>'Input'!G261*(1-B295)</f>
        <v>0</v>
      </c>
      <c r="J295" s="34">
        <f>'Input'!H261*(1-B295)</f>
        <v>0</v>
      </c>
      <c r="K295" s="17"/>
    </row>
    <row r="296" spans="1:11">
      <c r="A296" s="28" t="s">
        <v>295</v>
      </c>
      <c r="K296" s="17"/>
    </row>
    <row r="297" spans="1:11">
      <c r="A297" s="4" t="s">
        <v>196</v>
      </c>
      <c r="B297" s="40">
        <f>SUMPRODUCT($B158:$F158,$B$202:$F$202)</f>
        <v>0</v>
      </c>
      <c r="C297" s="41">
        <f>B297</f>
        <v>0</v>
      </c>
      <c r="D297" s="34">
        <f>'Input'!B263*(1-B297)</f>
        <v>0</v>
      </c>
      <c r="E297" s="34">
        <f>'Input'!C263*(1-B297)</f>
        <v>0</v>
      </c>
      <c r="F297" s="34">
        <f>'Input'!D263*(1-B297)</f>
        <v>0</v>
      </c>
      <c r="G297" s="34">
        <f>'Input'!E263*(1-C297)</f>
        <v>0</v>
      </c>
      <c r="H297" s="34">
        <f>'Input'!F263*(1-B297)</f>
        <v>0</v>
      </c>
      <c r="I297" s="34">
        <f>'Input'!G263*(1-B297)</f>
        <v>0</v>
      </c>
      <c r="J297" s="34">
        <f>'Input'!H263*(1-B297)</f>
        <v>0</v>
      </c>
      <c r="K297" s="17"/>
    </row>
    <row r="298" spans="1:11">
      <c r="A298" s="4" t="s">
        <v>296</v>
      </c>
      <c r="B298" s="40">
        <f>SUMPRODUCT($B159:$F159,$B$202:$F$202)</f>
        <v>0</v>
      </c>
      <c r="C298" s="35">
        <v>1</v>
      </c>
      <c r="D298" s="34">
        <f>'Input'!B264*(1-B298)</f>
        <v>0</v>
      </c>
      <c r="E298" s="34">
        <f>'Input'!C264*(1-B298)</f>
        <v>0</v>
      </c>
      <c r="F298" s="34">
        <f>'Input'!D264*(1-B298)</f>
        <v>0</v>
      </c>
      <c r="G298" s="34">
        <f>'Input'!E264*(1-C298)</f>
        <v>0</v>
      </c>
      <c r="H298" s="34">
        <f>'Input'!F264*(1-B298)</f>
        <v>0</v>
      </c>
      <c r="I298" s="34">
        <f>'Input'!G264*(1-B298)</f>
        <v>0</v>
      </c>
      <c r="J298" s="34">
        <f>'Input'!H264*(1-B298)</f>
        <v>0</v>
      </c>
      <c r="K298" s="17"/>
    </row>
    <row r="299" spans="1:11">
      <c r="A299" s="28" t="s">
        <v>297</v>
      </c>
      <c r="K299" s="17"/>
    </row>
    <row r="300" spans="1:11">
      <c r="A300" s="4" t="s">
        <v>197</v>
      </c>
      <c r="B300" s="40">
        <f>SUMPRODUCT($B161:$F161,$B$202:$F$202)</f>
        <v>0</v>
      </c>
      <c r="C300" s="41">
        <f>B300</f>
        <v>0</v>
      </c>
      <c r="D300" s="34">
        <f>'Input'!B266*(1-B300)</f>
        <v>0</v>
      </c>
      <c r="E300" s="34">
        <f>'Input'!C266*(1-B300)</f>
        <v>0</v>
      </c>
      <c r="F300" s="34">
        <f>'Input'!D266*(1-B300)</f>
        <v>0</v>
      </c>
      <c r="G300" s="34">
        <f>'Input'!E266*(1-C300)</f>
        <v>0</v>
      </c>
      <c r="H300" s="34">
        <f>'Input'!F266*(1-B300)</f>
        <v>0</v>
      </c>
      <c r="I300" s="34">
        <f>'Input'!G266*(1-B300)</f>
        <v>0</v>
      </c>
      <c r="J300" s="34">
        <f>'Input'!H266*(1-B300)</f>
        <v>0</v>
      </c>
      <c r="K300" s="17"/>
    </row>
    <row r="301" spans="1:11">
      <c r="A301" s="4" t="s">
        <v>298</v>
      </c>
      <c r="B301" s="40">
        <f>SUMPRODUCT($B162:$F162,$B$202:$F$202)</f>
        <v>0</v>
      </c>
      <c r="C301" s="35">
        <v>1</v>
      </c>
      <c r="D301" s="34">
        <f>'Input'!B267*(1-B301)</f>
        <v>0</v>
      </c>
      <c r="E301" s="34">
        <f>'Input'!C267*(1-B301)</f>
        <v>0</v>
      </c>
      <c r="F301" s="34">
        <f>'Input'!D267*(1-B301)</f>
        <v>0</v>
      </c>
      <c r="G301" s="34">
        <f>'Input'!E267*(1-C301)</f>
        <v>0</v>
      </c>
      <c r="H301" s="34">
        <f>'Input'!F267*(1-B301)</f>
        <v>0</v>
      </c>
      <c r="I301" s="34">
        <f>'Input'!G267*(1-B301)</f>
        <v>0</v>
      </c>
      <c r="J301" s="34">
        <f>'Input'!H267*(1-B301)</f>
        <v>0</v>
      </c>
      <c r="K301" s="17"/>
    </row>
    <row r="302" spans="1:11">
      <c r="A302" s="4" t="s">
        <v>299</v>
      </c>
      <c r="B302" s="40">
        <f>SUMPRODUCT($B163:$F163,$B$202:$F$202)</f>
        <v>0</v>
      </c>
      <c r="C302" s="35">
        <v>1</v>
      </c>
      <c r="D302" s="34">
        <f>'Input'!B268*(1-B302)</f>
        <v>0</v>
      </c>
      <c r="E302" s="34">
        <f>'Input'!C268*(1-B302)</f>
        <v>0</v>
      </c>
      <c r="F302" s="34">
        <f>'Input'!D268*(1-B302)</f>
        <v>0</v>
      </c>
      <c r="G302" s="34">
        <f>'Input'!E268*(1-C302)</f>
        <v>0</v>
      </c>
      <c r="H302" s="34">
        <f>'Input'!F268*(1-B302)</f>
        <v>0</v>
      </c>
      <c r="I302" s="34">
        <f>'Input'!G268*(1-B302)</f>
        <v>0</v>
      </c>
      <c r="J302" s="34">
        <f>'Input'!H268*(1-B302)</f>
        <v>0</v>
      </c>
      <c r="K302" s="17"/>
    </row>
    <row r="303" spans="1:11">
      <c r="A303" s="28" t="s">
        <v>300</v>
      </c>
      <c r="K303" s="17"/>
    </row>
    <row r="304" spans="1:11">
      <c r="A304" s="4" t="s">
        <v>198</v>
      </c>
      <c r="B304" s="40">
        <f>SUMPRODUCT($B165:$F165,$B$202:$F$202)</f>
        <v>0</v>
      </c>
      <c r="C304" s="41">
        <f>B304</f>
        <v>0</v>
      </c>
      <c r="D304" s="34">
        <f>'Input'!B270*(1-B304)</f>
        <v>0</v>
      </c>
      <c r="E304" s="34">
        <f>'Input'!C270*(1-B304)</f>
        <v>0</v>
      </c>
      <c r="F304" s="34">
        <f>'Input'!D270*(1-B304)</f>
        <v>0</v>
      </c>
      <c r="G304" s="34">
        <f>'Input'!E270*(1-C304)</f>
        <v>0</v>
      </c>
      <c r="H304" s="34">
        <f>'Input'!F270*(1-B304)</f>
        <v>0</v>
      </c>
      <c r="I304" s="34">
        <f>'Input'!G270*(1-B304)</f>
        <v>0</v>
      </c>
      <c r="J304" s="34">
        <f>'Input'!H270*(1-B304)</f>
        <v>0</v>
      </c>
      <c r="K304" s="17"/>
    </row>
    <row r="305" spans="1:11">
      <c r="A305" s="28" t="s">
        <v>301</v>
      </c>
      <c r="K305" s="17"/>
    </row>
    <row r="306" spans="1:11">
      <c r="A306" s="4" t="s">
        <v>199</v>
      </c>
      <c r="B306" s="40">
        <f>SUMPRODUCT($B167:$F167,$B$202:$F$202)</f>
        <v>0</v>
      </c>
      <c r="C306" s="41">
        <f>B306</f>
        <v>0</v>
      </c>
      <c r="D306" s="34">
        <f>'Input'!B272*(1-B306)</f>
        <v>0</v>
      </c>
      <c r="E306" s="34">
        <f>'Input'!C272*(1-B306)</f>
        <v>0</v>
      </c>
      <c r="F306" s="34">
        <f>'Input'!D272*(1-B306)</f>
        <v>0</v>
      </c>
      <c r="G306" s="34">
        <f>'Input'!E272*(1-C306)</f>
        <v>0</v>
      </c>
      <c r="H306" s="34">
        <f>'Input'!F272*(1-B306)</f>
        <v>0</v>
      </c>
      <c r="I306" s="34">
        <f>'Input'!G272*(1-B306)</f>
        <v>0</v>
      </c>
      <c r="J306" s="34">
        <f>'Input'!H272*(1-B306)</f>
        <v>0</v>
      </c>
      <c r="K306" s="17"/>
    </row>
    <row r="307" spans="1:11">
      <c r="A307" s="4" t="s">
        <v>302</v>
      </c>
      <c r="B307" s="40">
        <f>SUMPRODUCT($B168:$F168,$B$202:$F$202)</f>
        <v>0</v>
      </c>
      <c r="C307" s="35">
        <v>1</v>
      </c>
      <c r="D307" s="34">
        <f>'Input'!B273*(1-B307)</f>
        <v>0</v>
      </c>
      <c r="E307" s="34">
        <f>'Input'!C273*(1-B307)</f>
        <v>0</v>
      </c>
      <c r="F307" s="34">
        <f>'Input'!D273*(1-B307)</f>
        <v>0</v>
      </c>
      <c r="G307" s="34">
        <f>'Input'!E273*(1-C307)</f>
        <v>0</v>
      </c>
      <c r="H307" s="34">
        <f>'Input'!F273*(1-B307)</f>
        <v>0</v>
      </c>
      <c r="I307" s="34">
        <f>'Input'!G273*(1-B307)</f>
        <v>0</v>
      </c>
      <c r="J307" s="34">
        <f>'Input'!H273*(1-B307)</f>
        <v>0</v>
      </c>
      <c r="K307" s="17"/>
    </row>
    <row r="308" spans="1:11">
      <c r="A308" s="4" t="s">
        <v>303</v>
      </c>
      <c r="B308" s="40">
        <f>SUMPRODUCT($B169:$F169,$B$202:$F$202)</f>
        <v>0</v>
      </c>
      <c r="C308" s="35">
        <v>1</v>
      </c>
      <c r="D308" s="34">
        <f>'Input'!B274*(1-B308)</f>
        <v>0</v>
      </c>
      <c r="E308" s="34">
        <f>'Input'!C274*(1-B308)</f>
        <v>0</v>
      </c>
      <c r="F308" s="34">
        <f>'Input'!D274*(1-B308)</f>
        <v>0</v>
      </c>
      <c r="G308" s="34">
        <f>'Input'!E274*(1-C308)</f>
        <v>0</v>
      </c>
      <c r="H308" s="34">
        <f>'Input'!F274*(1-B308)</f>
        <v>0</v>
      </c>
      <c r="I308" s="34">
        <f>'Input'!G274*(1-B308)</f>
        <v>0</v>
      </c>
      <c r="J308" s="34">
        <f>'Input'!H274*(1-B308)</f>
        <v>0</v>
      </c>
      <c r="K308" s="17"/>
    </row>
    <row r="309" spans="1:11">
      <c r="A309" s="28" t="s">
        <v>304</v>
      </c>
      <c r="K309" s="17"/>
    </row>
    <row r="310" spans="1:11">
      <c r="A310" s="4" t="s">
        <v>200</v>
      </c>
      <c r="B310" s="40">
        <f>SUMPRODUCT($B171:$F171,$B$202:$F$202)</f>
        <v>0</v>
      </c>
      <c r="C310" s="41">
        <f>B310</f>
        <v>0</v>
      </c>
      <c r="D310" s="34">
        <f>'Input'!B276*(1-B310)</f>
        <v>0</v>
      </c>
      <c r="E310" s="34">
        <f>'Input'!C276*(1-B310)</f>
        <v>0</v>
      </c>
      <c r="F310" s="34">
        <f>'Input'!D276*(1-B310)</f>
        <v>0</v>
      </c>
      <c r="G310" s="34">
        <f>'Input'!E276*(1-C310)</f>
        <v>0</v>
      </c>
      <c r="H310" s="34">
        <f>'Input'!F276*(1-B310)</f>
        <v>0</v>
      </c>
      <c r="I310" s="34">
        <f>'Input'!G276*(1-B310)</f>
        <v>0</v>
      </c>
      <c r="J310" s="34">
        <f>'Input'!H276*(1-B310)</f>
        <v>0</v>
      </c>
      <c r="K310" s="17"/>
    </row>
    <row r="311" spans="1:11">
      <c r="A311" s="28" t="s">
        <v>305</v>
      </c>
      <c r="K311" s="17"/>
    </row>
    <row r="312" spans="1:11">
      <c r="A312" s="4" t="s">
        <v>201</v>
      </c>
      <c r="B312" s="40">
        <f>SUMPRODUCT($B173:$F173,$B$202:$F$202)</f>
        <v>0</v>
      </c>
      <c r="C312" s="41">
        <f>B312</f>
        <v>0</v>
      </c>
      <c r="D312" s="34">
        <f>'Input'!B278*(1-B312)</f>
        <v>0</v>
      </c>
      <c r="E312" s="34">
        <f>'Input'!C278*(1-B312)</f>
        <v>0</v>
      </c>
      <c r="F312" s="34">
        <f>'Input'!D278*(1-B312)</f>
        <v>0</v>
      </c>
      <c r="G312" s="34">
        <f>'Input'!E278*(1-C312)</f>
        <v>0</v>
      </c>
      <c r="H312" s="34">
        <f>'Input'!F278*(1-B312)</f>
        <v>0</v>
      </c>
      <c r="I312" s="34">
        <f>'Input'!G278*(1-B312)</f>
        <v>0</v>
      </c>
      <c r="J312" s="34">
        <f>'Input'!H278*(1-B312)</f>
        <v>0</v>
      </c>
      <c r="K312" s="17"/>
    </row>
    <row r="313" spans="1:11">
      <c r="A313" s="4" t="s">
        <v>306</v>
      </c>
      <c r="B313" s="40">
        <f>SUMPRODUCT($B174:$F174,$B$202:$F$202)</f>
        <v>0</v>
      </c>
      <c r="C313" s="35">
        <v>1</v>
      </c>
      <c r="D313" s="34">
        <f>'Input'!B279*(1-B313)</f>
        <v>0</v>
      </c>
      <c r="E313" s="34">
        <f>'Input'!C279*(1-B313)</f>
        <v>0</v>
      </c>
      <c r="F313" s="34">
        <f>'Input'!D279*(1-B313)</f>
        <v>0</v>
      </c>
      <c r="G313" s="34">
        <f>'Input'!E279*(1-C313)</f>
        <v>0</v>
      </c>
      <c r="H313" s="34">
        <f>'Input'!F279*(1-B313)</f>
        <v>0</v>
      </c>
      <c r="I313" s="34">
        <f>'Input'!G279*(1-B313)</f>
        <v>0</v>
      </c>
      <c r="J313" s="34">
        <f>'Input'!H279*(1-B313)</f>
        <v>0</v>
      </c>
      <c r="K313" s="17"/>
    </row>
    <row r="314" spans="1:11">
      <c r="A314" s="28" t="s">
        <v>307</v>
      </c>
      <c r="K314" s="17"/>
    </row>
    <row r="315" spans="1:11">
      <c r="A315" s="4" t="s">
        <v>202</v>
      </c>
      <c r="B315" s="40">
        <f>SUMPRODUCT($B176:$F176,$B$202:$F$202)</f>
        <v>0</v>
      </c>
      <c r="C315" s="41">
        <f>B315</f>
        <v>0</v>
      </c>
      <c r="D315" s="34">
        <f>'Input'!B281*(1-B315)</f>
        <v>0</v>
      </c>
      <c r="E315" s="34">
        <f>'Input'!C281*(1-B315)</f>
        <v>0</v>
      </c>
      <c r="F315" s="34">
        <f>'Input'!D281*(1-B315)</f>
        <v>0</v>
      </c>
      <c r="G315" s="34">
        <f>'Input'!E281*(1-C315)</f>
        <v>0</v>
      </c>
      <c r="H315" s="34">
        <f>'Input'!F281*(1-B315)</f>
        <v>0</v>
      </c>
      <c r="I315" s="34">
        <f>'Input'!G281*(1-B315)</f>
        <v>0</v>
      </c>
      <c r="J315" s="34">
        <f>'Input'!H281*(1-B315)</f>
        <v>0</v>
      </c>
      <c r="K315" s="17"/>
    </row>
    <row r="316" spans="1:11">
      <c r="A316" s="28" t="s">
        <v>308</v>
      </c>
      <c r="K316" s="17"/>
    </row>
    <row r="317" spans="1:11">
      <c r="A317" s="4" t="s">
        <v>203</v>
      </c>
      <c r="B317" s="40">
        <f>SUMPRODUCT($B178:$F178,$B$202:$F$202)</f>
        <v>0</v>
      </c>
      <c r="C317" s="41">
        <f>B317</f>
        <v>0</v>
      </c>
      <c r="D317" s="34">
        <f>'Input'!B283*(1-B317)</f>
        <v>0</v>
      </c>
      <c r="E317" s="34">
        <f>'Input'!C283*(1-B317)</f>
        <v>0</v>
      </c>
      <c r="F317" s="34">
        <f>'Input'!D283*(1-B317)</f>
        <v>0</v>
      </c>
      <c r="G317" s="34">
        <f>'Input'!E283*(1-C317)</f>
        <v>0</v>
      </c>
      <c r="H317" s="34">
        <f>'Input'!F283*(1-B317)</f>
        <v>0</v>
      </c>
      <c r="I317" s="34">
        <f>'Input'!G283*(1-B317)</f>
        <v>0</v>
      </c>
      <c r="J317" s="34">
        <f>'Input'!H283*(1-B317)</f>
        <v>0</v>
      </c>
      <c r="K317" s="17"/>
    </row>
    <row r="318" spans="1:11">
      <c r="A318" s="4" t="s">
        <v>309</v>
      </c>
      <c r="B318" s="40">
        <f>SUMPRODUCT($B179:$F179,$B$202:$F$202)</f>
        <v>0</v>
      </c>
      <c r="C318" s="35">
        <v>1</v>
      </c>
      <c r="D318" s="34">
        <f>'Input'!B284*(1-B318)</f>
        <v>0</v>
      </c>
      <c r="E318" s="34">
        <f>'Input'!C284*(1-B318)</f>
        <v>0</v>
      </c>
      <c r="F318" s="34">
        <f>'Input'!D284*(1-B318)</f>
        <v>0</v>
      </c>
      <c r="G318" s="34">
        <f>'Input'!E284*(1-C318)</f>
        <v>0</v>
      </c>
      <c r="H318" s="34">
        <f>'Input'!F284*(1-B318)</f>
        <v>0</v>
      </c>
      <c r="I318" s="34">
        <f>'Input'!G284*(1-B318)</f>
        <v>0</v>
      </c>
      <c r="J318" s="34">
        <f>'Input'!H284*(1-B318)</f>
        <v>0</v>
      </c>
      <c r="K318" s="17"/>
    </row>
    <row r="319" spans="1:11">
      <c r="A319" s="28" t="s">
        <v>310</v>
      </c>
      <c r="K319" s="17"/>
    </row>
    <row r="320" spans="1:11">
      <c r="A320" s="4" t="s">
        <v>204</v>
      </c>
      <c r="B320" s="40">
        <f>SUMPRODUCT($B181:$F181,$B$202:$F$202)</f>
        <v>0</v>
      </c>
      <c r="C320" s="41">
        <f>B320</f>
        <v>0</v>
      </c>
      <c r="D320" s="34">
        <f>'Input'!B286*(1-B320)</f>
        <v>0</v>
      </c>
      <c r="E320" s="34">
        <f>'Input'!C286*(1-B320)</f>
        <v>0</v>
      </c>
      <c r="F320" s="34">
        <f>'Input'!D286*(1-B320)</f>
        <v>0</v>
      </c>
      <c r="G320" s="34">
        <f>'Input'!E286*(1-C320)</f>
        <v>0</v>
      </c>
      <c r="H320" s="34">
        <f>'Input'!F286*(1-B320)</f>
        <v>0</v>
      </c>
      <c r="I320" s="34">
        <f>'Input'!G286*(1-B320)</f>
        <v>0</v>
      </c>
      <c r="J320" s="34">
        <f>'Input'!H286*(1-B320)</f>
        <v>0</v>
      </c>
      <c r="K320" s="17"/>
    </row>
    <row r="321" spans="1:11">
      <c r="A321" s="28" t="s">
        <v>311</v>
      </c>
      <c r="K321" s="17"/>
    </row>
    <row r="322" spans="1:11">
      <c r="A322" s="4" t="s">
        <v>212</v>
      </c>
      <c r="B322" s="40">
        <f>SUMPRODUCT($B183:$F183,$B$202:$F$202)</f>
        <v>0</v>
      </c>
      <c r="C322" s="41">
        <f>B322</f>
        <v>0</v>
      </c>
      <c r="D322" s="34">
        <f>'Input'!B288*(1-B322)</f>
        <v>0</v>
      </c>
      <c r="E322" s="34">
        <f>'Input'!C288*(1-B322)</f>
        <v>0</v>
      </c>
      <c r="F322" s="34">
        <f>'Input'!D288*(1-B322)</f>
        <v>0</v>
      </c>
      <c r="G322" s="34">
        <f>'Input'!E288*(1-C322)</f>
        <v>0</v>
      </c>
      <c r="H322" s="34">
        <f>'Input'!F288*(1-B322)</f>
        <v>0</v>
      </c>
      <c r="I322" s="34">
        <f>'Input'!G288*(1-B322)</f>
        <v>0</v>
      </c>
      <c r="J322" s="34">
        <f>'Input'!H288*(1-B322)</f>
        <v>0</v>
      </c>
      <c r="K322" s="17"/>
    </row>
    <row r="323" spans="1:11">
      <c r="A323" s="4" t="s">
        <v>312</v>
      </c>
      <c r="B323" s="40">
        <f>SUMPRODUCT($B184:$F184,$B$202:$F$202)</f>
        <v>0</v>
      </c>
      <c r="C323" s="35">
        <v>1</v>
      </c>
      <c r="D323" s="34">
        <f>'Input'!B289*(1-B323)</f>
        <v>0</v>
      </c>
      <c r="E323" s="34">
        <f>'Input'!C289*(1-B323)</f>
        <v>0</v>
      </c>
      <c r="F323" s="34">
        <f>'Input'!D289*(1-B323)</f>
        <v>0</v>
      </c>
      <c r="G323" s="34">
        <f>'Input'!E289*(1-C323)</f>
        <v>0</v>
      </c>
      <c r="H323" s="34">
        <f>'Input'!F289*(1-B323)</f>
        <v>0</v>
      </c>
      <c r="I323" s="34">
        <f>'Input'!G289*(1-B323)</f>
        <v>0</v>
      </c>
      <c r="J323" s="34">
        <f>'Input'!H289*(1-B323)</f>
        <v>0</v>
      </c>
      <c r="K323" s="17"/>
    </row>
    <row r="324" spans="1:11">
      <c r="A324" s="28" t="s">
        <v>313</v>
      </c>
      <c r="K324" s="17"/>
    </row>
    <row r="325" spans="1:11">
      <c r="A325" s="4" t="s">
        <v>213</v>
      </c>
      <c r="B325" s="40">
        <f>SUMPRODUCT($B186:$F186,$B$202:$F$202)</f>
        <v>0</v>
      </c>
      <c r="C325" s="41">
        <f>B325</f>
        <v>0</v>
      </c>
      <c r="D325" s="34">
        <f>'Input'!B291*(1-B325)</f>
        <v>0</v>
      </c>
      <c r="E325" s="34">
        <f>'Input'!C291*(1-B325)</f>
        <v>0</v>
      </c>
      <c r="F325" s="34">
        <f>'Input'!D291*(1-B325)</f>
        <v>0</v>
      </c>
      <c r="G325" s="34">
        <f>'Input'!E291*(1-C325)</f>
        <v>0</v>
      </c>
      <c r="H325" s="34">
        <f>'Input'!F291*(1-B325)</f>
        <v>0</v>
      </c>
      <c r="I325" s="34">
        <f>'Input'!G291*(1-B325)</f>
        <v>0</v>
      </c>
      <c r="J325" s="34">
        <f>'Input'!H291*(1-B325)</f>
        <v>0</v>
      </c>
      <c r="K325" s="17"/>
    </row>
    <row r="326" spans="1:11">
      <c r="A326" s="28" t="s">
        <v>314</v>
      </c>
      <c r="K326" s="17"/>
    </row>
    <row r="327" spans="1:11">
      <c r="A327" s="4" t="s">
        <v>214</v>
      </c>
      <c r="B327" s="40">
        <f>SUMPRODUCT($B188:$F188,$B$202:$F$202)</f>
        <v>0</v>
      </c>
      <c r="C327" s="41">
        <f>B327</f>
        <v>0</v>
      </c>
      <c r="D327" s="34">
        <f>'Input'!B293*(1-B327)</f>
        <v>0</v>
      </c>
      <c r="E327" s="34">
        <f>'Input'!C293*(1-B327)</f>
        <v>0</v>
      </c>
      <c r="F327" s="34">
        <f>'Input'!D293*(1-B327)</f>
        <v>0</v>
      </c>
      <c r="G327" s="34">
        <f>'Input'!E293*(1-C327)</f>
        <v>0</v>
      </c>
      <c r="H327" s="34">
        <f>'Input'!F293*(1-B327)</f>
        <v>0</v>
      </c>
      <c r="I327" s="34">
        <f>'Input'!G293*(1-B327)</f>
        <v>0</v>
      </c>
      <c r="J327" s="34">
        <f>'Input'!H293*(1-B327)</f>
        <v>0</v>
      </c>
      <c r="K327" s="17"/>
    </row>
    <row r="328" spans="1:11">
      <c r="A328" s="4" t="s">
        <v>315</v>
      </c>
      <c r="B328" s="40">
        <f>SUMPRODUCT($B189:$F189,$B$202:$F$202)</f>
        <v>0</v>
      </c>
      <c r="C328" s="35">
        <v>1</v>
      </c>
      <c r="D328" s="34">
        <f>'Input'!B294*(1-B328)</f>
        <v>0</v>
      </c>
      <c r="E328" s="34">
        <f>'Input'!C294*(1-B328)</f>
        <v>0</v>
      </c>
      <c r="F328" s="34">
        <f>'Input'!D294*(1-B328)</f>
        <v>0</v>
      </c>
      <c r="G328" s="34">
        <f>'Input'!E294*(1-C328)</f>
        <v>0</v>
      </c>
      <c r="H328" s="34">
        <f>'Input'!F294*(1-B328)</f>
        <v>0</v>
      </c>
      <c r="I328" s="34">
        <f>'Input'!G294*(1-B328)</f>
        <v>0</v>
      </c>
      <c r="J328" s="34">
        <f>'Input'!H294*(1-B328)</f>
        <v>0</v>
      </c>
      <c r="K328" s="17"/>
    </row>
    <row r="329" spans="1:11">
      <c r="A329" s="28" t="s">
        <v>316</v>
      </c>
      <c r="K329" s="17"/>
    </row>
    <row r="330" spans="1:11">
      <c r="A330" s="4" t="s">
        <v>215</v>
      </c>
      <c r="B330" s="40">
        <f>SUMPRODUCT($B191:$F191,$B$202:$F$202)</f>
        <v>0</v>
      </c>
      <c r="C330" s="41">
        <f>B330</f>
        <v>0</v>
      </c>
      <c r="D330" s="34">
        <f>'Input'!B296*(1-B330)</f>
        <v>0</v>
      </c>
      <c r="E330" s="34">
        <f>'Input'!C296*(1-B330)</f>
        <v>0</v>
      </c>
      <c r="F330" s="34">
        <f>'Input'!D296*(1-B330)</f>
        <v>0</v>
      </c>
      <c r="G330" s="34">
        <f>'Input'!E296*(1-C330)</f>
        <v>0</v>
      </c>
      <c r="H330" s="34">
        <f>'Input'!F296*(1-B330)</f>
        <v>0</v>
      </c>
      <c r="I330" s="34">
        <f>'Input'!G296*(1-B330)</f>
        <v>0</v>
      </c>
      <c r="J330" s="34">
        <f>'Input'!H296*(1-B330)</f>
        <v>0</v>
      </c>
      <c r="K330" s="17"/>
    </row>
    <row r="332" spans="1:11" ht="21" customHeight="1">
      <c r="A332" s="1" t="s">
        <v>1049</v>
      </c>
    </row>
    <row r="333" spans="1:11">
      <c r="A333" s="3" t="s">
        <v>546</v>
      </c>
    </row>
    <row r="334" spans="1:11">
      <c r="A334" s="31" t="s">
        <v>1050</v>
      </c>
    </row>
    <row r="335" spans="1:11">
      <c r="A335" s="31" t="s">
        <v>1051</v>
      </c>
    </row>
    <row r="336" spans="1:11">
      <c r="A336" s="31" t="s">
        <v>1052</v>
      </c>
    </row>
    <row r="337" spans="1:9">
      <c r="A337" s="31" t="s">
        <v>1053</v>
      </c>
    </row>
    <row r="338" spans="1:9">
      <c r="A338" s="31" t="s">
        <v>1054</v>
      </c>
    </row>
    <row r="339" spans="1:9">
      <c r="A339" s="31" t="s">
        <v>1055</v>
      </c>
    </row>
    <row r="340" spans="1:9">
      <c r="A340" s="31" t="s">
        <v>1056</v>
      </c>
    </row>
    <row r="341" spans="1:9">
      <c r="A341" s="33" t="s">
        <v>553</v>
      </c>
      <c r="B341" s="33" t="s">
        <v>555</v>
      </c>
      <c r="C341" s="33" t="s">
        <v>555</v>
      </c>
      <c r="D341" s="33" t="s">
        <v>555</v>
      </c>
      <c r="E341" s="33" t="s">
        <v>555</v>
      </c>
      <c r="F341" s="33" t="s">
        <v>555</v>
      </c>
      <c r="G341" s="33" t="s">
        <v>555</v>
      </c>
      <c r="H341" s="33" t="s">
        <v>555</v>
      </c>
    </row>
    <row r="342" spans="1:9">
      <c r="A342" s="33" t="s">
        <v>556</v>
      </c>
      <c r="B342" s="33" t="s">
        <v>1057</v>
      </c>
      <c r="C342" s="33" t="s">
        <v>558</v>
      </c>
      <c r="D342" s="33" t="s">
        <v>1058</v>
      </c>
      <c r="E342" s="33" t="s">
        <v>1059</v>
      </c>
      <c r="F342" s="33" t="s">
        <v>1000</v>
      </c>
      <c r="G342" s="33" t="s">
        <v>1060</v>
      </c>
      <c r="H342" s="33" t="s">
        <v>1061</v>
      </c>
    </row>
    <row r="344" spans="1:9">
      <c r="B344" s="15" t="s">
        <v>234</v>
      </c>
      <c r="C344" s="15" t="s">
        <v>235</v>
      </c>
      <c r="D344" s="15" t="s">
        <v>236</v>
      </c>
      <c r="E344" s="15" t="s">
        <v>237</v>
      </c>
      <c r="F344" s="15" t="s">
        <v>238</v>
      </c>
      <c r="G344" s="15" t="s">
        <v>239</v>
      </c>
      <c r="H344" s="15" t="s">
        <v>240</v>
      </c>
    </row>
    <row r="345" spans="1:9">
      <c r="A345" s="4" t="s">
        <v>185</v>
      </c>
      <c r="B345" s="34">
        <f>SUM(D$223:D$225)</f>
        <v>0</v>
      </c>
      <c r="C345" s="34">
        <f>SUM(E$223:E$225)</f>
        <v>0</v>
      </c>
      <c r="D345" s="34">
        <f>SUM(F$223:F$225)</f>
        <v>0</v>
      </c>
      <c r="E345" s="34">
        <f>SUM(G$223:G$225)</f>
        <v>0</v>
      </c>
      <c r="F345" s="34">
        <f>SUM(H$223:H$225)</f>
        <v>0</v>
      </c>
      <c r="G345" s="34">
        <f>SUM(I$223:I$225)</f>
        <v>0</v>
      </c>
      <c r="H345" s="34">
        <f>SUM(J$223:J$225)</f>
        <v>0</v>
      </c>
      <c r="I345" s="17"/>
    </row>
    <row r="346" spans="1:9">
      <c r="A346" s="4" t="s">
        <v>186</v>
      </c>
      <c r="B346" s="34">
        <f>SUM(D$227:D$229)</f>
        <v>0</v>
      </c>
      <c r="C346" s="34">
        <f>SUM(E$227:E$229)</f>
        <v>0</v>
      </c>
      <c r="D346" s="34">
        <f>SUM(F$227:F$229)</f>
        <v>0</v>
      </c>
      <c r="E346" s="34">
        <f>SUM(G$227:G$229)</f>
        <v>0</v>
      </c>
      <c r="F346" s="34">
        <f>SUM(H$227:H$229)</f>
        <v>0</v>
      </c>
      <c r="G346" s="34">
        <f>SUM(I$227:I$229)</f>
        <v>0</v>
      </c>
      <c r="H346" s="34">
        <f>SUM(J$227:J$229)</f>
        <v>0</v>
      </c>
      <c r="I346" s="17"/>
    </row>
    <row r="347" spans="1:9">
      <c r="A347" s="4" t="s">
        <v>223</v>
      </c>
      <c r="B347" s="34">
        <f>SUM(D$231:D$233)</f>
        <v>0</v>
      </c>
      <c r="C347" s="34">
        <f>SUM(E$231:E$233)</f>
        <v>0</v>
      </c>
      <c r="D347" s="34">
        <f>SUM(F$231:F$233)</f>
        <v>0</v>
      </c>
      <c r="E347" s="34">
        <f>SUM(G$231:G$233)</f>
        <v>0</v>
      </c>
      <c r="F347" s="34">
        <f>SUM(H$231:H$233)</f>
        <v>0</v>
      </c>
      <c r="G347" s="34">
        <f>SUM(I$231:I$233)</f>
        <v>0</v>
      </c>
      <c r="H347" s="34">
        <f>SUM(J$231:J$233)</f>
        <v>0</v>
      </c>
      <c r="I347" s="17"/>
    </row>
    <row r="348" spans="1:9">
      <c r="A348" s="4" t="s">
        <v>187</v>
      </c>
      <c r="B348" s="34">
        <f>SUM(D$235:D$237)</f>
        <v>0</v>
      </c>
      <c r="C348" s="34">
        <f>SUM(E$235:E$237)</f>
        <v>0</v>
      </c>
      <c r="D348" s="34">
        <f>SUM(F$235:F$237)</f>
        <v>0</v>
      </c>
      <c r="E348" s="34">
        <f>SUM(G$235:G$237)</f>
        <v>0</v>
      </c>
      <c r="F348" s="34">
        <f>SUM(H$235:H$237)</f>
        <v>0</v>
      </c>
      <c r="G348" s="34">
        <f>SUM(I$235:I$237)</f>
        <v>0</v>
      </c>
      <c r="H348" s="34">
        <f>SUM(J$235:J$237)</f>
        <v>0</v>
      </c>
      <c r="I348" s="17"/>
    </row>
    <row r="349" spans="1:9">
      <c r="A349" s="4" t="s">
        <v>188</v>
      </c>
      <c r="B349" s="34">
        <f>SUM(D$239:D$241)</f>
        <v>0</v>
      </c>
      <c r="C349" s="34">
        <f>SUM(E$239:E$241)</f>
        <v>0</v>
      </c>
      <c r="D349" s="34">
        <f>SUM(F$239:F$241)</f>
        <v>0</v>
      </c>
      <c r="E349" s="34">
        <f>SUM(G$239:G$241)</f>
        <v>0</v>
      </c>
      <c r="F349" s="34">
        <f>SUM(H$239:H$241)</f>
        <v>0</v>
      </c>
      <c r="G349" s="34">
        <f>SUM(I$239:I$241)</f>
        <v>0</v>
      </c>
      <c r="H349" s="34">
        <f>SUM(J$239:J$241)</f>
        <v>0</v>
      </c>
      <c r="I349" s="17"/>
    </row>
    <row r="350" spans="1:9">
      <c r="A350" s="4" t="s">
        <v>224</v>
      </c>
      <c r="B350" s="34">
        <f>SUM(D$243:D$245)</f>
        <v>0</v>
      </c>
      <c r="C350" s="34">
        <f>SUM(E$243:E$245)</f>
        <v>0</v>
      </c>
      <c r="D350" s="34">
        <f>SUM(F$243:F$245)</f>
        <v>0</v>
      </c>
      <c r="E350" s="34">
        <f>SUM(G$243:G$245)</f>
        <v>0</v>
      </c>
      <c r="F350" s="34">
        <f>SUM(H$243:H$245)</f>
        <v>0</v>
      </c>
      <c r="G350" s="34">
        <f>SUM(I$243:I$245)</f>
        <v>0</v>
      </c>
      <c r="H350" s="34">
        <f>SUM(J$243:J$245)</f>
        <v>0</v>
      </c>
      <c r="I350" s="17"/>
    </row>
    <row r="351" spans="1:9">
      <c r="A351" s="4" t="s">
        <v>189</v>
      </c>
      <c r="B351" s="34">
        <f>SUM(D$247:D$249)</f>
        <v>0</v>
      </c>
      <c r="C351" s="34">
        <f>SUM(E$247:E$249)</f>
        <v>0</v>
      </c>
      <c r="D351" s="34">
        <f>SUM(F$247:F$249)</f>
        <v>0</v>
      </c>
      <c r="E351" s="34">
        <f>SUM(G$247:G$249)</f>
        <v>0</v>
      </c>
      <c r="F351" s="34">
        <f>SUM(H$247:H$249)</f>
        <v>0</v>
      </c>
      <c r="G351" s="34">
        <f>SUM(I$247:I$249)</f>
        <v>0</v>
      </c>
      <c r="H351" s="34">
        <f>SUM(J$247:J$249)</f>
        <v>0</v>
      </c>
      <c r="I351" s="17"/>
    </row>
    <row r="352" spans="1:9">
      <c r="A352" s="4" t="s">
        <v>190</v>
      </c>
      <c r="B352" s="34">
        <f>SUM(D$251:D$251)</f>
        <v>0</v>
      </c>
      <c r="C352" s="34">
        <f>SUM(E$251:E$251)</f>
        <v>0</v>
      </c>
      <c r="D352" s="34">
        <f>SUM(F$251:F$251)</f>
        <v>0</v>
      </c>
      <c r="E352" s="34">
        <f>SUM(G$251:G$251)</f>
        <v>0</v>
      </c>
      <c r="F352" s="34">
        <f>SUM(H$251:H$251)</f>
        <v>0</v>
      </c>
      <c r="G352" s="34">
        <f>SUM(I$251:I$251)</f>
        <v>0</v>
      </c>
      <c r="H352" s="34">
        <f>SUM(J$251:J$251)</f>
        <v>0</v>
      </c>
      <c r="I352" s="17"/>
    </row>
    <row r="353" spans="1:9">
      <c r="A353" s="4" t="s">
        <v>210</v>
      </c>
      <c r="B353" s="34">
        <f>SUM(D$253:D$253)</f>
        <v>0</v>
      </c>
      <c r="C353" s="34">
        <f>SUM(E$253:E$253)</f>
        <v>0</v>
      </c>
      <c r="D353" s="34">
        <f>SUM(F$253:F$253)</f>
        <v>0</v>
      </c>
      <c r="E353" s="34">
        <f>SUM(G$253:G$253)</f>
        <v>0</v>
      </c>
      <c r="F353" s="34">
        <f>SUM(H$253:H$253)</f>
        <v>0</v>
      </c>
      <c r="G353" s="34">
        <f>SUM(I$253:I$253)</f>
        <v>0</v>
      </c>
      <c r="H353" s="34">
        <f>SUM(J$253:J$253)</f>
        <v>0</v>
      </c>
      <c r="I353" s="17"/>
    </row>
    <row r="354" spans="1:9">
      <c r="A354" s="4" t="s">
        <v>191</v>
      </c>
      <c r="B354" s="34">
        <f>SUM(D$255:D$257)</f>
        <v>0</v>
      </c>
      <c r="C354" s="34">
        <f>SUM(E$255:E$257)</f>
        <v>0</v>
      </c>
      <c r="D354" s="34">
        <f>SUM(F$255:F$257)</f>
        <v>0</v>
      </c>
      <c r="E354" s="34">
        <f>SUM(G$255:G$257)</f>
        <v>0</v>
      </c>
      <c r="F354" s="34">
        <f>SUM(H$255:H$257)</f>
        <v>0</v>
      </c>
      <c r="G354" s="34">
        <f>SUM(I$255:I$257)</f>
        <v>0</v>
      </c>
      <c r="H354" s="34">
        <f>SUM(J$255:J$257)</f>
        <v>0</v>
      </c>
      <c r="I354" s="17"/>
    </row>
    <row r="355" spans="1:9">
      <c r="A355" s="4" t="s">
        <v>192</v>
      </c>
      <c r="B355" s="34">
        <f>SUM(D$259:D$261)</f>
        <v>0</v>
      </c>
      <c r="C355" s="34">
        <f>SUM(E$259:E$261)</f>
        <v>0</v>
      </c>
      <c r="D355" s="34">
        <f>SUM(F$259:F$261)</f>
        <v>0</v>
      </c>
      <c r="E355" s="34">
        <f>SUM(G$259:G$261)</f>
        <v>0</v>
      </c>
      <c r="F355" s="34">
        <f>SUM(H$259:H$261)</f>
        <v>0</v>
      </c>
      <c r="G355" s="34">
        <f>SUM(I$259:I$261)</f>
        <v>0</v>
      </c>
      <c r="H355" s="34">
        <f>SUM(J$259:J$261)</f>
        <v>0</v>
      </c>
      <c r="I355" s="17"/>
    </row>
    <row r="356" spans="1:9">
      <c r="A356" s="4" t="s">
        <v>193</v>
      </c>
      <c r="B356" s="34">
        <f>SUM(D$263:D$265)</f>
        <v>0</v>
      </c>
      <c r="C356" s="34">
        <f>SUM(E$263:E$265)</f>
        <v>0</v>
      </c>
      <c r="D356" s="34">
        <f>SUM(F$263:F$265)</f>
        <v>0</v>
      </c>
      <c r="E356" s="34">
        <f>SUM(G$263:G$265)</f>
        <v>0</v>
      </c>
      <c r="F356" s="34">
        <f>SUM(H$263:H$265)</f>
        <v>0</v>
      </c>
      <c r="G356" s="34">
        <f>SUM(I$263:I$265)</f>
        <v>0</v>
      </c>
      <c r="H356" s="34">
        <f>SUM(J$263:J$265)</f>
        <v>0</v>
      </c>
      <c r="I356" s="17"/>
    </row>
    <row r="357" spans="1:9">
      <c r="A357" s="4" t="s">
        <v>194</v>
      </c>
      <c r="B357" s="34">
        <f>SUM(D$267:D$268)</f>
        <v>0</v>
      </c>
      <c r="C357" s="34">
        <f>SUM(E$267:E$268)</f>
        <v>0</v>
      </c>
      <c r="D357" s="34">
        <f>SUM(F$267:F$268)</f>
        <v>0</v>
      </c>
      <c r="E357" s="34">
        <f>SUM(G$267:G$268)</f>
        <v>0</v>
      </c>
      <c r="F357" s="34">
        <f>SUM(H$267:H$268)</f>
        <v>0</v>
      </c>
      <c r="G357" s="34">
        <f>SUM(I$267:I$268)</f>
        <v>0</v>
      </c>
      <c r="H357" s="34">
        <f>SUM(J$267:J$268)</f>
        <v>0</v>
      </c>
      <c r="I357" s="17"/>
    </row>
    <row r="358" spans="1:9">
      <c r="A358" s="4" t="s">
        <v>211</v>
      </c>
      <c r="B358" s="34">
        <f>SUM(D$270:D$271)</f>
        <v>0</v>
      </c>
      <c r="C358" s="34">
        <f>SUM(E$270:E$271)</f>
        <v>0</v>
      </c>
      <c r="D358" s="34">
        <f>SUM(F$270:F$271)</f>
        <v>0</v>
      </c>
      <c r="E358" s="34">
        <f>SUM(G$270:G$271)</f>
        <v>0</v>
      </c>
      <c r="F358" s="34">
        <f>SUM(H$270:H$271)</f>
        <v>0</v>
      </c>
      <c r="G358" s="34">
        <f>SUM(I$270:I$271)</f>
        <v>0</v>
      </c>
      <c r="H358" s="34">
        <f>SUM(J$270:J$271)</f>
        <v>0</v>
      </c>
      <c r="I358" s="17"/>
    </row>
    <row r="359" spans="1:9">
      <c r="A359" s="4" t="s">
        <v>225</v>
      </c>
      <c r="B359" s="34">
        <f>SUM(D$273:D$275)</f>
        <v>0</v>
      </c>
      <c r="C359" s="34">
        <f>SUM(E$273:E$275)</f>
        <v>0</v>
      </c>
      <c r="D359" s="34">
        <f>SUM(F$273:F$275)</f>
        <v>0</v>
      </c>
      <c r="E359" s="34">
        <f>SUM(G$273:G$275)</f>
        <v>0</v>
      </c>
      <c r="F359" s="34">
        <f>SUM(H$273:H$275)</f>
        <v>0</v>
      </c>
      <c r="G359" s="34">
        <f>SUM(I$273:I$275)</f>
        <v>0</v>
      </c>
      <c r="H359" s="34">
        <f>SUM(J$273:J$275)</f>
        <v>0</v>
      </c>
      <c r="I359" s="17"/>
    </row>
    <row r="360" spans="1:9">
      <c r="A360" s="4" t="s">
        <v>226</v>
      </c>
      <c r="B360" s="34">
        <f>SUM(D$277:D$279)</f>
        <v>0</v>
      </c>
      <c r="C360" s="34">
        <f>SUM(E$277:E$279)</f>
        <v>0</v>
      </c>
      <c r="D360" s="34">
        <f>SUM(F$277:F$279)</f>
        <v>0</v>
      </c>
      <c r="E360" s="34">
        <f>SUM(G$277:G$279)</f>
        <v>0</v>
      </c>
      <c r="F360" s="34">
        <f>SUM(H$277:H$279)</f>
        <v>0</v>
      </c>
      <c r="G360" s="34">
        <f>SUM(I$277:I$279)</f>
        <v>0</v>
      </c>
      <c r="H360" s="34">
        <f>SUM(J$277:J$279)</f>
        <v>0</v>
      </c>
      <c r="I360" s="17"/>
    </row>
    <row r="361" spans="1:9">
      <c r="A361" s="4" t="s">
        <v>227</v>
      </c>
      <c r="B361" s="34">
        <f>SUM(D$281:D$283)</f>
        <v>0</v>
      </c>
      <c r="C361" s="34">
        <f>SUM(E$281:E$283)</f>
        <v>0</v>
      </c>
      <c r="D361" s="34">
        <f>SUM(F$281:F$283)</f>
        <v>0</v>
      </c>
      <c r="E361" s="34">
        <f>SUM(G$281:G$283)</f>
        <v>0</v>
      </c>
      <c r="F361" s="34">
        <f>SUM(H$281:H$283)</f>
        <v>0</v>
      </c>
      <c r="G361" s="34">
        <f>SUM(I$281:I$283)</f>
        <v>0</v>
      </c>
      <c r="H361" s="34">
        <f>SUM(J$281:J$283)</f>
        <v>0</v>
      </c>
      <c r="I361" s="17"/>
    </row>
    <row r="362" spans="1:9">
      <c r="A362" s="4" t="s">
        <v>228</v>
      </c>
      <c r="B362" s="34">
        <f>SUM(D$285:D$287)</f>
        <v>0</v>
      </c>
      <c r="C362" s="34">
        <f>SUM(E$285:E$287)</f>
        <v>0</v>
      </c>
      <c r="D362" s="34">
        <f>SUM(F$285:F$287)</f>
        <v>0</v>
      </c>
      <c r="E362" s="34">
        <f>SUM(G$285:G$287)</f>
        <v>0</v>
      </c>
      <c r="F362" s="34">
        <f>SUM(H$285:H$287)</f>
        <v>0</v>
      </c>
      <c r="G362" s="34">
        <f>SUM(I$285:I$287)</f>
        <v>0</v>
      </c>
      <c r="H362" s="34">
        <f>SUM(J$285:J$287)</f>
        <v>0</v>
      </c>
      <c r="I362" s="17"/>
    </row>
    <row r="363" spans="1:9">
      <c r="A363" s="4" t="s">
        <v>229</v>
      </c>
      <c r="B363" s="34">
        <f>SUM(D$289:D$291)</f>
        <v>0</v>
      </c>
      <c r="C363" s="34">
        <f>SUM(E$289:E$291)</f>
        <v>0</v>
      </c>
      <c r="D363" s="34">
        <f>SUM(F$289:F$291)</f>
        <v>0</v>
      </c>
      <c r="E363" s="34">
        <f>SUM(G$289:G$291)</f>
        <v>0</v>
      </c>
      <c r="F363" s="34">
        <f>SUM(H$289:H$291)</f>
        <v>0</v>
      </c>
      <c r="G363" s="34">
        <f>SUM(I$289:I$291)</f>
        <v>0</v>
      </c>
      <c r="H363" s="34">
        <f>SUM(J$289:J$291)</f>
        <v>0</v>
      </c>
      <c r="I363" s="17"/>
    </row>
    <row r="364" spans="1:9">
      <c r="A364" s="4" t="s">
        <v>195</v>
      </c>
      <c r="B364" s="34">
        <f>SUM(D$293:D$295)</f>
        <v>0</v>
      </c>
      <c r="C364" s="34">
        <f>SUM(E$293:E$295)</f>
        <v>0</v>
      </c>
      <c r="D364" s="34">
        <f>SUM(F$293:F$295)</f>
        <v>0</v>
      </c>
      <c r="E364" s="34">
        <f>SUM(G$293:G$295)</f>
        <v>0</v>
      </c>
      <c r="F364" s="34">
        <f>SUM(H$293:H$295)</f>
        <v>0</v>
      </c>
      <c r="G364" s="34">
        <f>SUM(I$293:I$295)</f>
        <v>0</v>
      </c>
      <c r="H364" s="34">
        <f>SUM(J$293:J$295)</f>
        <v>0</v>
      </c>
      <c r="I364" s="17"/>
    </row>
    <row r="365" spans="1:9">
      <c r="A365" s="4" t="s">
        <v>196</v>
      </c>
      <c r="B365" s="34">
        <f>SUM(D$297:D$298)</f>
        <v>0</v>
      </c>
      <c r="C365" s="34">
        <f>SUM(E$297:E$298)</f>
        <v>0</v>
      </c>
      <c r="D365" s="34">
        <f>SUM(F$297:F$298)</f>
        <v>0</v>
      </c>
      <c r="E365" s="34">
        <f>SUM(G$297:G$298)</f>
        <v>0</v>
      </c>
      <c r="F365" s="34">
        <f>SUM(H$297:H$298)</f>
        <v>0</v>
      </c>
      <c r="G365" s="34">
        <f>SUM(I$297:I$298)</f>
        <v>0</v>
      </c>
      <c r="H365" s="34">
        <f>SUM(J$297:J$298)</f>
        <v>0</v>
      </c>
      <c r="I365" s="17"/>
    </row>
    <row r="366" spans="1:9">
      <c r="A366" s="4" t="s">
        <v>197</v>
      </c>
      <c r="B366" s="34">
        <f>SUM(D$300:D$302)</f>
        <v>0</v>
      </c>
      <c r="C366" s="34">
        <f>SUM(E$300:E$302)</f>
        <v>0</v>
      </c>
      <c r="D366" s="34">
        <f>SUM(F$300:F$302)</f>
        <v>0</v>
      </c>
      <c r="E366" s="34">
        <f>SUM(G$300:G$302)</f>
        <v>0</v>
      </c>
      <c r="F366" s="34">
        <f>SUM(H$300:H$302)</f>
        <v>0</v>
      </c>
      <c r="G366" s="34">
        <f>SUM(I$300:I$302)</f>
        <v>0</v>
      </c>
      <c r="H366" s="34">
        <f>SUM(J$300:J$302)</f>
        <v>0</v>
      </c>
      <c r="I366" s="17"/>
    </row>
    <row r="367" spans="1:9">
      <c r="A367" s="4" t="s">
        <v>198</v>
      </c>
      <c r="B367" s="34">
        <f>SUM(D$304:D$304)</f>
        <v>0</v>
      </c>
      <c r="C367" s="34">
        <f>SUM(E$304:E$304)</f>
        <v>0</v>
      </c>
      <c r="D367" s="34">
        <f>SUM(F$304:F$304)</f>
        <v>0</v>
      </c>
      <c r="E367" s="34">
        <f>SUM(G$304:G$304)</f>
        <v>0</v>
      </c>
      <c r="F367" s="34">
        <f>SUM(H$304:H$304)</f>
        <v>0</v>
      </c>
      <c r="G367" s="34">
        <f>SUM(I$304:I$304)</f>
        <v>0</v>
      </c>
      <c r="H367" s="34">
        <f>SUM(J$304:J$304)</f>
        <v>0</v>
      </c>
      <c r="I367" s="17"/>
    </row>
    <row r="368" spans="1:9">
      <c r="A368" s="4" t="s">
        <v>199</v>
      </c>
      <c r="B368" s="34">
        <f>SUM(D$306:D$308)</f>
        <v>0</v>
      </c>
      <c r="C368" s="34">
        <f>SUM(E$306:E$308)</f>
        <v>0</v>
      </c>
      <c r="D368" s="34">
        <f>SUM(F$306:F$308)</f>
        <v>0</v>
      </c>
      <c r="E368" s="34">
        <f>SUM(G$306:G$308)</f>
        <v>0</v>
      </c>
      <c r="F368" s="34">
        <f>SUM(H$306:H$308)</f>
        <v>0</v>
      </c>
      <c r="G368" s="34">
        <f>SUM(I$306:I$308)</f>
        <v>0</v>
      </c>
      <c r="H368" s="34">
        <f>SUM(J$306:J$308)</f>
        <v>0</v>
      </c>
      <c r="I368" s="17"/>
    </row>
    <row r="369" spans="1:9">
      <c r="A369" s="4" t="s">
        <v>200</v>
      </c>
      <c r="B369" s="34">
        <f>SUM(D$310:D$310)</f>
        <v>0</v>
      </c>
      <c r="C369" s="34">
        <f>SUM(E$310:E$310)</f>
        <v>0</v>
      </c>
      <c r="D369" s="34">
        <f>SUM(F$310:F$310)</f>
        <v>0</v>
      </c>
      <c r="E369" s="34">
        <f>SUM(G$310:G$310)</f>
        <v>0</v>
      </c>
      <c r="F369" s="34">
        <f>SUM(H$310:H$310)</f>
        <v>0</v>
      </c>
      <c r="G369" s="34">
        <f>SUM(I$310:I$310)</f>
        <v>0</v>
      </c>
      <c r="H369" s="34">
        <f>SUM(J$310:J$310)</f>
        <v>0</v>
      </c>
      <c r="I369" s="17"/>
    </row>
    <row r="370" spans="1:9">
      <c r="A370" s="4" t="s">
        <v>201</v>
      </c>
      <c r="B370" s="34">
        <f>SUM(D$312:D$313)</f>
        <v>0</v>
      </c>
      <c r="C370" s="34">
        <f>SUM(E$312:E$313)</f>
        <v>0</v>
      </c>
      <c r="D370" s="34">
        <f>SUM(F$312:F$313)</f>
        <v>0</v>
      </c>
      <c r="E370" s="34">
        <f>SUM(G$312:G$313)</f>
        <v>0</v>
      </c>
      <c r="F370" s="34">
        <f>SUM(H$312:H$313)</f>
        <v>0</v>
      </c>
      <c r="G370" s="34">
        <f>SUM(I$312:I$313)</f>
        <v>0</v>
      </c>
      <c r="H370" s="34">
        <f>SUM(J$312:J$313)</f>
        <v>0</v>
      </c>
      <c r="I370" s="17"/>
    </row>
    <row r="371" spans="1:9">
      <c r="A371" s="4" t="s">
        <v>202</v>
      </c>
      <c r="B371" s="34">
        <f>SUM(D$315:D$315)</f>
        <v>0</v>
      </c>
      <c r="C371" s="34">
        <f>SUM(E$315:E$315)</f>
        <v>0</v>
      </c>
      <c r="D371" s="34">
        <f>SUM(F$315:F$315)</f>
        <v>0</v>
      </c>
      <c r="E371" s="34">
        <f>SUM(G$315:G$315)</f>
        <v>0</v>
      </c>
      <c r="F371" s="34">
        <f>SUM(H$315:H$315)</f>
        <v>0</v>
      </c>
      <c r="G371" s="34">
        <f>SUM(I$315:I$315)</f>
        <v>0</v>
      </c>
      <c r="H371" s="34">
        <f>SUM(J$315:J$315)</f>
        <v>0</v>
      </c>
      <c r="I371" s="17"/>
    </row>
    <row r="372" spans="1:9">
      <c r="A372" s="4" t="s">
        <v>203</v>
      </c>
      <c r="B372" s="34">
        <f>SUM(D$317:D$318)</f>
        <v>0</v>
      </c>
      <c r="C372" s="34">
        <f>SUM(E$317:E$318)</f>
        <v>0</v>
      </c>
      <c r="D372" s="34">
        <f>SUM(F$317:F$318)</f>
        <v>0</v>
      </c>
      <c r="E372" s="34">
        <f>SUM(G$317:G$318)</f>
        <v>0</v>
      </c>
      <c r="F372" s="34">
        <f>SUM(H$317:H$318)</f>
        <v>0</v>
      </c>
      <c r="G372" s="34">
        <f>SUM(I$317:I$318)</f>
        <v>0</v>
      </c>
      <c r="H372" s="34">
        <f>SUM(J$317:J$318)</f>
        <v>0</v>
      </c>
      <c r="I372" s="17"/>
    </row>
    <row r="373" spans="1:9">
      <c r="A373" s="4" t="s">
        <v>204</v>
      </c>
      <c r="B373" s="34">
        <f>SUM(D$320:D$320)</f>
        <v>0</v>
      </c>
      <c r="C373" s="34">
        <f>SUM(E$320:E$320)</f>
        <v>0</v>
      </c>
      <c r="D373" s="34">
        <f>SUM(F$320:F$320)</f>
        <v>0</v>
      </c>
      <c r="E373" s="34">
        <f>SUM(G$320:G$320)</f>
        <v>0</v>
      </c>
      <c r="F373" s="34">
        <f>SUM(H$320:H$320)</f>
        <v>0</v>
      </c>
      <c r="G373" s="34">
        <f>SUM(I$320:I$320)</f>
        <v>0</v>
      </c>
      <c r="H373" s="34">
        <f>SUM(J$320:J$320)</f>
        <v>0</v>
      </c>
      <c r="I373" s="17"/>
    </row>
    <row r="374" spans="1:9">
      <c r="A374" s="4" t="s">
        <v>212</v>
      </c>
      <c r="B374" s="34">
        <f>SUM(D$322:D$323)</f>
        <v>0</v>
      </c>
      <c r="C374" s="34">
        <f>SUM(E$322:E$323)</f>
        <v>0</v>
      </c>
      <c r="D374" s="34">
        <f>SUM(F$322:F$323)</f>
        <v>0</v>
      </c>
      <c r="E374" s="34">
        <f>SUM(G$322:G$323)</f>
        <v>0</v>
      </c>
      <c r="F374" s="34">
        <f>SUM(H$322:H$323)</f>
        <v>0</v>
      </c>
      <c r="G374" s="34">
        <f>SUM(I$322:I$323)</f>
        <v>0</v>
      </c>
      <c r="H374" s="34">
        <f>SUM(J$322:J$323)</f>
        <v>0</v>
      </c>
      <c r="I374" s="17"/>
    </row>
    <row r="375" spans="1:9">
      <c r="A375" s="4" t="s">
        <v>213</v>
      </c>
      <c r="B375" s="34">
        <f>SUM(D$325:D$325)</f>
        <v>0</v>
      </c>
      <c r="C375" s="34">
        <f>SUM(E$325:E$325)</f>
        <v>0</v>
      </c>
      <c r="D375" s="34">
        <f>SUM(F$325:F$325)</f>
        <v>0</v>
      </c>
      <c r="E375" s="34">
        <f>SUM(G$325:G$325)</f>
        <v>0</v>
      </c>
      <c r="F375" s="34">
        <f>SUM(H$325:H$325)</f>
        <v>0</v>
      </c>
      <c r="G375" s="34">
        <f>SUM(I$325:I$325)</f>
        <v>0</v>
      </c>
      <c r="H375" s="34">
        <f>SUM(J$325:J$325)</f>
        <v>0</v>
      </c>
      <c r="I375" s="17"/>
    </row>
    <row r="376" spans="1:9">
      <c r="A376" s="4" t="s">
        <v>214</v>
      </c>
      <c r="B376" s="34">
        <f>SUM(D$327:D$328)</f>
        <v>0</v>
      </c>
      <c r="C376" s="34">
        <f>SUM(E$327:E$328)</f>
        <v>0</v>
      </c>
      <c r="D376" s="34">
        <f>SUM(F$327:F$328)</f>
        <v>0</v>
      </c>
      <c r="E376" s="34">
        <f>SUM(G$327:G$328)</f>
        <v>0</v>
      </c>
      <c r="F376" s="34">
        <f>SUM(H$327:H$328)</f>
        <v>0</v>
      </c>
      <c r="G376" s="34">
        <f>SUM(I$327:I$328)</f>
        <v>0</v>
      </c>
      <c r="H376" s="34">
        <f>SUM(J$327:J$328)</f>
        <v>0</v>
      </c>
      <c r="I376" s="17"/>
    </row>
    <row r="377" spans="1:9">
      <c r="A377" s="4" t="s">
        <v>215</v>
      </c>
      <c r="B377" s="34">
        <f>SUM(D$330:D$330)</f>
        <v>0</v>
      </c>
      <c r="C377" s="34">
        <f>SUM(E$330:E$330)</f>
        <v>0</v>
      </c>
      <c r="D377" s="34">
        <f>SUM(F$330:F$330)</f>
        <v>0</v>
      </c>
      <c r="E377" s="34">
        <f>SUM(G$330:G$330)</f>
        <v>0</v>
      </c>
      <c r="F377" s="34">
        <f>SUM(H$330:H$330)</f>
        <v>0</v>
      </c>
      <c r="G377" s="34">
        <f>SUM(I$330:I$330)</f>
        <v>0</v>
      </c>
      <c r="H377" s="34">
        <f>SUM(J$330:J$330)</f>
        <v>0</v>
      </c>
      <c r="I377" s="17"/>
    </row>
  </sheetData>
  <sheetProtection sheet="1" objects="1" scenarios="1"/>
  <hyperlinks>
    <hyperlink ref="A14" location="'Input'!B161" display="x1 = 1041. Coincidence factor to system maximum load for each type of demand user (in Load profile data for demand users)"/>
    <hyperlink ref="A15" location="'Input'!C161" display="x2 = 1041. Load factor for each type of demand user (in Load profile data for demand users)"/>
    <hyperlink ref="A41" location="'Loads'!B18" display="x1 = 2501. Demand coefficient (load at time of system maximum load divided by average load)"/>
    <hyperlink ref="A195" location="'M(CDCM)'!C902" display="x1 = 2048. LDNO LV: LV user (in LDNO discounts (CDCM) ⇒1037. For CDCM model)"/>
    <hyperlink ref="A196" location="'M(CDCM)'!D902" display="x2 = 2048. LDNO HV: LV user (in LDNO discounts (CDCM) ⇒1037. For CDCM model)"/>
    <hyperlink ref="A197" location="'M(CDCM)'!E902" display="x3 = 2048. LDNO HV: LV Sub user (in LDNO discounts (CDCM) ⇒1037. For CDCM model)"/>
    <hyperlink ref="A198" location="'M(CDCM)'!F902" display="x4 = 2048. LDNO HV: HV user (in LDNO discounts (CDCM) ⇒1037. For CDCM model)"/>
    <hyperlink ref="A206" location="'Loads'!B82" display="x1 = 2503. Discount map"/>
    <hyperlink ref="A207" location="'Loads'!B201" display="x2 = 2504. Embedded network (LDNO) discounts"/>
    <hyperlink ref="A209" location="'Loads'!B221" display="x4 = Discount for each tariff (except for fixed charges) (in LDNO discounts and volumes adjusted for discount)"/>
    <hyperlink ref="A210" location="'Input'!B187" display="x5 = 1053. Rate 1 units (MWh) by tariff (in Volume forecasts for the charging year)"/>
    <hyperlink ref="A211" location="'Input'!C187" display="x6 = 1053. Rate 2 units (MWh) by tariff (in Volume forecasts for the charging year)"/>
    <hyperlink ref="A212" location="'Input'!D187" display="x7 = 1053. Rate 3 units (MWh) by tariff (in Volume forecasts for the charging year)"/>
    <hyperlink ref="A213" location="'Input'!E187" display="x8 = 1053. MPANs by tariff (in Volume forecasts for the charging year)"/>
    <hyperlink ref="A214" location="'Loads'!C221" display="x9 = Discount for each tariff for fixed charges only (in LDNO discounts and volumes adjusted for discount)"/>
    <hyperlink ref="A215" location="'Input'!F187" display="x10 = 1053. Import capacity (kVA) by tariff (in Volume forecasts for the charging year)"/>
    <hyperlink ref="A216" location="'Input'!G187" display="x11 = 1053. Exceeded capacity (kVA) by tariff (in Volume forecasts for the charging year)"/>
    <hyperlink ref="A217" location="'Input'!H187" display="x12 = 1053. Reactive power units (MVArh) by tariff (in Volume forecasts for the charging year)"/>
    <hyperlink ref="A334" location="'Loads'!D221" display="x1 = 2505. Rate 1 units (MWh) (in LDNO discounts and volumes adjusted for discount)"/>
    <hyperlink ref="A335" location="'Loads'!E221" display="x2 = 2505. Rate 2 units (MWh) (in LDNO discounts and volumes adjusted for discount)"/>
    <hyperlink ref="A336" location="'Loads'!F221" display="x3 = 2505. Rate 3 units (MWh) (in LDNO discounts and volumes adjusted for discount)"/>
    <hyperlink ref="A337" location="'Loads'!G221" display="x4 = 2505. MPANs (in LDNO discounts and volumes adjusted for discount)"/>
    <hyperlink ref="A338" location="'Loads'!H221" display="x5 = 2505. Import capacity (kVA) (in LDNO discounts and volumes adjusted for discount)"/>
    <hyperlink ref="A339" location="'Loads'!I221" display="x6 = 2505. Exceeded capacity (kVA) (in LDNO discounts and volumes adjusted for discount)"/>
    <hyperlink ref="A340" location="'Loads'!J221" display="x7 = 2505. Reactive power units (MVArh) (in LDNO discounts and volumes adjusted for discount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95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 ht="21" customHeight="1">
      <c r="A1" s="1">
        <f>"Load characteristics for multiple unit rates for "&amp;'Input'!B7&amp;" in "&amp;'Input'!C7&amp;" ("&amp;'Input'!D7&amp;")"</f>
        <v>0</v>
      </c>
    </row>
    <row r="3" spans="1:6" ht="21" customHeight="1">
      <c r="A3" s="1" t="s">
        <v>1062</v>
      </c>
    </row>
    <row r="4" spans="1:6">
      <c r="A4" s="3" t="s">
        <v>546</v>
      </c>
    </row>
    <row r="5" spans="1:6">
      <c r="A5" s="31" t="s">
        <v>1063</v>
      </c>
    </row>
    <row r="6" spans="1:6">
      <c r="A6" s="31" t="s">
        <v>1064</v>
      </c>
    </row>
    <row r="7" spans="1:6">
      <c r="A7" s="31" t="s">
        <v>1065</v>
      </c>
    </row>
    <row r="8" spans="1:6">
      <c r="A8" s="33" t="s">
        <v>553</v>
      </c>
      <c r="B8" s="33" t="s">
        <v>555</v>
      </c>
      <c r="C8" s="33" t="s">
        <v>570</v>
      </c>
      <c r="D8" s="33"/>
      <c r="E8" s="33"/>
    </row>
    <row r="9" spans="1:6">
      <c r="A9" s="33" t="s">
        <v>556</v>
      </c>
      <c r="B9" s="33" t="s">
        <v>1057</v>
      </c>
      <c r="C9" s="33" t="s">
        <v>1066</v>
      </c>
      <c r="D9" s="33"/>
      <c r="E9" s="33"/>
    </row>
    <row r="11" spans="1:6">
      <c r="C11" s="30" t="s">
        <v>1068</v>
      </c>
      <c r="D11" s="30"/>
      <c r="E11" s="30"/>
    </row>
    <row r="12" spans="1:6">
      <c r="B12" s="15" t="s">
        <v>1067</v>
      </c>
      <c r="C12" s="15" t="s">
        <v>343</v>
      </c>
      <c r="D12" s="15" t="s">
        <v>344</v>
      </c>
      <c r="E12" s="15" t="s">
        <v>345</v>
      </c>
    </row>
    <row r="13" spans="1:6">
      <c r="A13" s="4" t="s">
        <v>1069</v>
      </c>
      <c r="B13" s="45">
        <f>SUM('Input'!$B362:$D362)</f>
        <v>0</v>
      </c>
      <c r="C13" s="45">
        <f>'Input'!B362*24*'Input'!$F60/$B13</f>
        <v>0</v>
      </c>
      <c r="D13" s="45">
        <f>'Input'!C362*24*'Input'!$F60/$B13</f>
        <v>0</v>
      </c>
      <c r="E13" s="45">
        <f>'Input'!D362*24*'Input'!$F60/$B13</f>
        <v>0</v>
      </c>
      <c r="F13" s="17"/>
    </row>
    <row r="15" spans="1:6" ht="21" customHeight="1">
      <c r="A15" s="1" t="s">
        <v>1070</v>
      </c>
    </row>
    <row r="16" spans="1:6">
      <c r="A16" s="3" t="s">
        <v>546</v>
      </c>
    </row>
    <row r="17" spans="1:6">
      <c r="A17" s="31" t="s">
        <v>1071</v>
      </c>
    </row>
    <row r="18" spans="1:6">
      <c r="A18" s="31" t="s">
        <v>1072</v>
      </c>
    </row>
    <row r="19" spans="1:6">
      <c r="A19" s="31" t="s">
        <v>1073</v>
      </c>
    </row>
    <row r="20" spans="1:6">
      <c r="A20" s="31" t="s">
        <v>1074</v>
      </c>
    </row>
    <row r="21" spans="1:6">
      <c r="A21" s="33" t="s">
        <v>553</v>
      </c>
      <c r="B21" s="33" t="s">
        <v>555</v>
      </c>
      <c r="C21" s="33" t="s">
        <v>570</v>
      </c>
      <c r="D21" s="33"/>
      <c r="E21" s="33"/>
    </row>
    <row r="22" spans="1:6">
      <c r="A22" s="33" t="s">
        <v>556</v>
      </c>
      <c r="B22" s="33" t="s">
        <v>1057</v>
      </c>
      <c r="C22" s="33" t="s">
        <v>1075</v>
      </c>
      <c r="D22" s="33"/>
      <c r="E22" s="33"/>
    </row>
    <row r="24" spans="1:6">
      <c r="C24" s="30" t="s">
        <v>1077</v>
      </c>
      <c r="D24" s="30"/>
      <c r="E24" s="30"/>
    </row>
    <row r="25" spans="1:6">
      <c r="B25" s="15" t="s">
        <v>1076</v>
      </c>
      <c r="C25" s="15" t="s">
        <v>343</v>
      </c>
      <c r="D25" s="15" t="s">
        <v>344</v>
      </c>
      <c r="E25" s="15" t="s">
        <v>345</v>
      </c>
    </row>
    <row r="26" spans="1:6">
      <c r="A26" s="4" t="s">
        <v>185</v>
      </c>
      <c r="B26" s="40">
        <f>SUM('Input'!$B323:$D323)</f>
        <v>0</v>
      </c>
      <c r="C26" s="40">
        <f>IF($B26,'Input'!B323/$B26,C$13/'Input'!$F$60/24)</f>
        <v>0</v>
      </c>
      <c r="D26" s="40">
        <f>IF($B26,'Input'!C323/$B26,D$13/'Input'!$F$60/24)</f>
        <v>0</v>
      </c>
      <c r="E26" s="40">
        <f>IF($B26,'Input'!D323/$B26,E$13/'Input'!$F$60/24)</f>
        <v>0</v>
      </c>
      <c r="F26" s="17"/>
    </row>
    <row r="27" spans="1:6">
      <c r="A27" s="4" t="s">
        <v>186</v>
      </c>
      <c r="B27" s="40">
        <f>SUM('Input'!$B324:$D324)</f>
        <v>0</v>
      </c>
      <c r="C27" s="40">
        <f>IF($B27,'Input'!B324/$B27,C$13/'Input'!$F$60/24)</f>
        <v>0</v>
      </c>
      <c r="D27" s="40">
        <f>IF($B27,'Input'!C324/$B27,D$13/'Input'!$F$60/24)</f>
        <v>0</v>
      </c>
      <c r="E27" s="40">
        <f>IF($B27,'Input'!D324/$B27,E$13/'Input'!$F$60/24)</f>
        <v>0</v>
      </c>
      <c r="F27" s="17"/>
    </row>
    <row r="28" spans="1:6">
      <c r="A28" s="4" t="s">
        <v>223</v>
      </c>
      <c r="B28" s="40">
        <f>SUM('Input'!$B325:$D325)</f>
        <v>0</v>
      </c>
      <c r="C28" s="40">
        <f>IF($B28,'Input'!B325/$B28,C$13/'Input'!$F$60/24)</f>
        <v>0</v>
      </c>
      <c r="D28" s="40">
        <f>IF($B28,'Input'!C325/$B28,D$13/'Input'!$F$60/24)</f>
        <v>0</v>
      </c>
      <c r="E28" s="40">
        <f>IF($B28,'Input'!D325/$B28,E$13/'Input'!$F$60/24)</f>
        <v>0</v>
      </c>
      <c r="F28" s="17"/>
    </row>
    <row r="29" spans="1:6">
      <c r="A29" s="4" t="s">
        <v>187</v>
      </c>
      <c r="B29" s="40">
        <f>SUM('Input'!$B326:$D326)</f>
        <v>0</v>
      </c>
      <c r="C29" s="40">
        <f>IF($B29,'Input'!B326/$B29,C$13/'Input'!$F$60/24)</f>
        <v>0</v>
      </c>
      <c r="D29" s="40">
        <f>IF($B29,'Input'!C326/$B29,D$13/'Input'!$F$60/24)</f>
        <v>0</v>
      </c>
      <c r="E29" s="40">
        <f>IF($B29,'Input'!D326/$B29,E$13/'Input'!$F$60/24)</f>
        <v>0</v>
      </c>
      <c r="F29" s="17"/>
    </row>
    <row r="30" spans="1:6">
      <c r="A30" s="4" t="s">
        <v>188</v>
      </c>
      <c r="B30" s="40">
        <f>SUM('Input'!$B327:$D327)</f>
        <v>0</v>
      </c>
      <c r="C30" s="40">
        <f>IF($B30,'Input'!B327/$B30,C$13/'Input'!$F$60/24)</f>
        <v>0</v>
      </c>
      <c r="D30" s="40">
        <f>IF($B30,'Input'!C327/$B30,D$13/'Input'!$F$60/24)</f>
        <v>0</v>
      </c>
      <c r="E30" s="40">
        <f>IF($B30,'Input'!D327/$B30,E$13/'Input'!$F$60/24)</f>
        <v>0</v>
      </c>
      <c r="F30" s="17"/>
    </row>
    <row r="31" spans="1:6">
      <c r="A31" s="4" t="s">
        <v>224</v>
      </c>
      <c r="B31" s="40">
        <f>SUM('Input'!$B328:$D328)</f>
        <v>0</v>
      </c>
      <c r="C31" s="40">
        <f>IF($B31,'Input'!B328/$B31,C$13/'Input'!$F$60/24)</f>
        <v>0</v>
      </c>
      <c r="D31" s="40">
        <f>IF($B31,'Input'!C328/$B31,D$13/'Input'!$F$60/24)</f>
        <v>0</v>
      </c>
      <c r="E31" s="40">
        <f>IF($B31,'Input'!D328/$B31,E$13/'Input'!$F$60/24)</f>
        <v>0</v>
      </c>
      <c r="F31" s="17"/>
    </row>
    <row r="32" spans="1:6">
      <c r="A32" s="4" t="s">
        <v>189</v>
      </c>
      <c r="B32" s="40">
        <f>SUM('Input'!$B329:$D329)</f>
        <v>0</v>
      </c>
      <c r="C32" s="40">
        <f>IF($B32,'Input'!B329/$B32,C$13/'Input'!$F$60/24)</f>
        <v>0</v>
      </c>
      <c r="D32" s="40">
        <f>IF($B32,'Input'!C329/$B32,D$13/'Input'!$F$60/24)</f>
        <v>0</v>
      </c>
      <c r="E32" s="40">
        <f>IF($B32,'Input'!D329/$B32,E$13/'Input'!$F$60/24)</f>
        <v>0</v>
      </c>
      <c r="F32" s="17"/>
    </row>
    <row r="33" spans="1:6">
      <c r="A33" s="4" t="s">
        <v>190</v>
      </c>
      <c r="B33" s="40">
        <f>SUM('Input'!$B330:$D330)</f>
        <v>0</v>
      </c>
      <c r="C33" s="40">
        <f>IF($B33,'Input'!B330/$B33,C$13/'Input'!$F$60/24)</f>
        <v>0</v>
      </c>
      <c r="D33" s="40">
        <f>IF($B33,'Input'!C330/$B33,D$13/'Input'!$F$60/24)</f>
        <v>0</v>
      </c>
      <c r="E33" s="40">
        <f>IF($B33,'Input'!D330/$B33,E$13/'Input'!$F$60/24)</f>
        <v>0</v>
      </c>
      <c r="F33" s="17"/>
    </row>
    <row r="34" spans="1:6">
      <c r="A34" s="4" t="s">
        <v>210</v>
      </c>
      <c r="B34" s="40">
        <f>SUM('Input'!$B331:$D331)</f>
        <v>0</v>
      </c>
      <c r="C34" s="40">
        <f>IF($B34,'Input'!B331/$B34,C$13/'Input'!$F$60/24)</f>
        <v>0</v>
      </c>
      <c r="D34" s="40">
        <f>IF($B34,'Input'!C331/$B34,D$13/'Input'!$F$60/24)</f>
        <v>0</v>
      </c>
      <c r="E34" s="40">
        <f>IF($B34,'Input'!D331/$B34,E$13/'Input'!$F$60/24)</f>
        <v>0</v>
      </c>
      <c r="F34" s="17"/>
    </row>
    <row r="36" spans="1:6" ht="21" customHeight="1">
      <c r="A36" s="1" t="s">
        <v>1078</v>
      </c>
    </row>
    <row r="37" spans="1:6">
      <c r="A37" s="3" t="s">
        <v>546</v>
      </c>
    </row>
    <row r="38" spans="1:6">
      <c r="A38" s="31" t="s">
        <v>1079</v>
      </c>
    </row>
    <row r="39" spans="1:6">
      <c r="A39" s="3" t="s">
        <v>1080</v>
      </c>
    </row>
    <row r="40" spans="1:6">
      <c r="A40" s="3" t="s">
        <v>549</v>
      </c>
    </row>
    <row r="42" spans="1:6">
      <c r="B42" s="15" t="s">
        <v>343</v>
      </c>
      <c r="C42" s="15" t="s">
        <v>344</v>
      </c>
      <c r="D42" s="15" t="s">
        <v>345</v>
      </c>
    </row>
    <row r="43" spans="1:6">
      <c r="A43" s="4" t="s">
        <v>185</v>
      </c>
      <c r="B43" s="41">
        <f>C$26</f>
        <v>0</v>
      </c>
      <c r="C43" s="41">
        <f>D$26</f>
        <v>0</v>
      </c>
      <c r="D43" s="41">
        <f>E$26</f>
        <v>0</v>
      </c>
      <c r="E43" s="17"/>
    </row>
    <row r="44" spans="1:6">
      <c r="A44" s="4" t="s">
        <v>186</v>
      </c>
      <c r="B44" s="41">
        <f>C$27</f>
        <v>0</v>
      </c>
      <c r="C44" s="41">
        <f>D$27</f>
        <v>0</v>
      </c>
      <c r="D44" s="41">
        <f>E$27</f>
        <v>0</v>
      </c>
      <c r="E44" s="17"/>
    </row>
    <row r="45" spans="1:6">
      <c r="A45" s="4" t="s">
        <v>223</v>
      </c>
      <c r="B45" s="41">
        <f>C$28</f>
        <v>0</v>
      </c>
      <c r="C45" s="41">
        <f>D$28</f>
        <v>0</v>
      </c>
      <c r="D45" s="41">
        <f>E$28</f>
        <v>0</v>
      </c>
      <c r="E45" s="17"/>
    </row>
    <row r="46" spans="1:6">
      <c r="A46" s="4" t="s">
        <v>187</v>
      </c>
      <c r="B46" s="41">
        <f>C$29</f>
        <v>0</v>
      </c>
      <c r="C46" s="41">
        <f>D$29</f>
        <v>0</v>
      </c>
      <c r="D46" s="41">
        <f>E$29</f>
        <v>0</v>
      </c>
      <c r="E46" s="17"/>
    </row>
    <row r="47" spans="1:6">
      <c r="A47" s="4" t="s">
        <v>188</v>
      </c>
      <c r="B47" s="41">
        <f>C$30</f>
        <v>0</v>
      </c>
      <c r="C47" s="41">
        <f>D$30</f>
        <v>0</v>
      </c>
      <c r="D47" s="41">
        <f>E$30</f>
        <v>0</v>
      </c>
      <c r="E47" s="17"/>
    </row>
    <row r="48" spans="1:6">
      <c r="A48" s="4" t="s">
        <v>224</v>
      </c>
      <c r="B48" s="41">
        <f>C$31</f>
        <v>0</v>
      </c>
      <c r="C48" s="41">
        <f>D$31</f>
        <v>0</v>
      </c>
      <c r="D48" s="41">
        <f>E$31</f>
        <v>0</v>
      </c>
      <c r="E48" s="17"/>
    </row>
    <row r="49" spans="1:5">
      <c r="A49" s="4" t="s">
        <v>189</v>
      </c>
      <c r="B49" s="41">
        <f>C$32</f>
        <v>0</v>
      </c>
      <c r="C49" s="41">
        <f>D$32</f>
        <v>0</v>
      </c>
      <c r="D49" s="41">
        <f>E$32</f>
        <v>0</v>
      </c>
      <c r="E49" s="17"/>
    </row>
    <row r="50" spans="1:5">
      <c r="A50" s="4" t="s">
        <v>190</v>
      </c>
      <c r="B50" s="41">
        <f>C$33</f>
        <v>0</v>
      </c>
      <c r="C50" s="41">
        <f>D$33</f>
        <v>0</v>
      </c>
      <c r="D50" s="41">
        <f>E$33</f>
        <v>0</v>
      </c>
      <c r="E50" s="17"/>
    </row>
    <row r="51" spans="1:5">
      <c r="A51" s="4" t="s">
        <v>210</v>
      </c>
      <c r="B51" s="41">
        <f>C$34</f>
        <v>0</v>
      </c>
      <c r="C51" s="41">
        <f>D$34</f>
        <v>0</v>
      </c>
      <c r="D51" s="41">
        <f>E$34</f>
        <v>0</v>
      </c>
      <c r="E51" s="17"/>
    </row>
    <row r="52" spans="1:5">
      <c r="A52" s="4" t="s">
        <v>191</v>
      </c>
      <c r="B52" s="35">
        <v>1</v>
      </c>
      <c r="C52" s="35">
        <v>0</v>
      </c>
      <c r="D52" s="35">
        <v>0</v>
      </c>
      <c r="E52" s="17"/>
    </row>
    <row r="53" spans="1:5">
      <c r="A53" s="4" t="s">
        <v>192</v>
      </c>
      <c r="B53" s="35">
        <v>1</v>
      </c>
      <c r="C53" s="35">
        <v>0</v>
      </c>
      <c r="D53" s="35">
        <v>0</v>
      </c>
      <c r="E53" s="17"/>
    </row>
    <row r="54" spans="1:5">
      <c r="A54" s="4" t="s">
        <v>193</v>
      </c>
      <c r="B54" s="35">
        <v>1</v>
      </c>
      <c r="C54" s="35">
        <v>0</v>
      </c>
      <c r="D54" s="35">
        <v>0</v>
      </c>
      <c r="E54" s="17"/>
    </row>
    <row r="55" spans="1:5">
      <c r="A55" s="4" t="s">
        <v>194</v>
      </c>
      <c r="B55" s="35">
        <v>1</v>
      </c>
      <c r="C55" s="35">
        <v>0</v>
      </c>
      <c r="D55" s="35">
        <v>0</v>
      </c>
      <c r="E55" s="17"/>
    </row>
    <row r="56" spans="1:5">
      <c r="A56" s="4" t="s">
        <v>211</v>
      </c>
      <c r="B56" s="35">
        <v>1</v>
      </c>
      <c r="C56" s="35">
        <v>0</v>
      </c>
      <c r="D56" s="35">
        <v>0</v>
      </c>
      <c r="E56" s="17"/>
    </row>
    <row r="57" spans="1:5">
      <c r="A57" s="4" t="s">
        <v>199</v>
      </c>
      <c r="B57" s="35">
        <v>1</v>
      </c>
      <c r="C57" s="35">
        <v>0</v>
      </c>
      <c r="D57" s="35">
        <v>0</v>
      </c>
      <c r="E57" s="17"/>
    </row>
    <row r="58" spans="1:5">
      <c r="A58" s="4" t="s">
        <v>200</v>
      </c>
      <c r="B58" s="35">
        <v>1</v>
      </c>
      <c r="C58" s="35">
        <v>0</v>
      </c>
      <c r="D58" s="35">
        <v>0</v>
      </c>
      <c r="E58" s="17"/>
    </row>
    <row r="59" spans="1:5">
      <c r="A59" s="4" t="s">
        <v>203</v>
      </c>
      <c r="B59" s="35">
        <v>1</v>
      </c>
      <c r="C59" s="35">
        <v>0</v>
      </c>
      <c r="D59" s="35">
        <v>0</v>
      </c>
      <c r="E59" s="17"/>
    </row>
    <row r="60" spans="1:5">
      <c r="A60" s="4" t="s">
        <v>204</v>
      </c>
      <c r="B60" s="35">
        <v>1</v>
      </c>
      <c r="C60" s="35">
        <v>0</v>
      </c>
      <c r="D60" s="35">
        <v>0</v>
      </c>
      <c r="E60" s="17"/>
    </row>
    <row r="61" spans="1:5">
      <c r="A61" s="4" t="s">
        <v>214</v>
      </c>
      <c r="B61" s="35">
        <v>1</v>
      </c>
      <c r="C61" s="35">
        <v>0</v>
      </c>
      <c r="D61" s="35">
        <v>0</v>
      </c>
      <c r="E61" s="17"/>
    </row>
    <row r="62" spans="1:5">
      <c r="A62" s="4" t="s">
        <v>215</v>
      </c>
      <c r="B62" s="35">
        <v>1</v>
      </c>
      <c r="C62" s="35">
        <v>0</v>
      </c>
      <c r="D62" s="35">
        <v>0</v>
      </c>
      <c r="E62" s="17"/>
    </row>
    <row r="64" spans="1:5" ht="21" customHeight="1">
      <c r="A64" s="1" t="s">
        <v>1081</v>
      </c>
    </row>
    <row r="65" spans="1:6">
      <c r="A65" s="3" t="s">
        <v>546</v>
      </c>
    </row>
    <row r="66" spans="1:6">
      <c r="A66" s="31" t="s">
        <v>1082</v>
      </c>
    </row>
    <row r="67" spans="1:6">
      <c r="A67" s="31" t="s">
        <v>1083</v>
      </c>
    </row>
    <row r="68" spans="1:6">
      <c r="A68" s="31" t="s">
        <v>1073</v>
      </c>
    </row>
    <row r="69" spans="1:6">
      <c r="A69" s="31" t="s">
        <v>1074</v>
      </c>
    </row>
    <row r="70" spans="1:6">
      <c r="A70" s="33" t="s">
        <v>553</v>
      </c>
      <c r="B70" s="33" t="s">
        <v>555</v>
      </c>
      <c r="C70" s="33" t="s">
        <v>570</v>
      </c>
      <c r="D70" s="33"/>
      <c r="E70" s="33"/>
    </row>
    <row r="71" spans="1:6">
      <c r="A71" s="33" t="s">
        <v>556</v>
      </c>
      <c r="B71" s="33" t="s">
        <v>1057</v>
      </c>
      <c r="C71" s="33" t="s">
        <v>1075</v>
      </c>
      <c r="D71" s="33"/>
      <c r="E71" s="33"/>
    </row>
    <row r="73" spans="1:6">
      <c r="C73" s="30" t="s">
        <v>1084</v>
      </c>
      <c r="D73" s="30"/>
      <c r="E73" s="30"/>
    </row>
    <row r="74" spans="1:6">
      <c r="B74" s="15" t="s">
        <v>1076</v>
      </c>
      <c r="C74" s="15" t="s">
        <v>343</v>
      </c>
      <c r="D74" s="15" t="s">
        <v>344</v>
      </c>
      <c r="E74" s="15" t="s">
        <v>345</v>
      </c>
    </row>
    <row r="75" spans="1:6">
      <c r="A75" s="4" t="s">
        <v>186</v>
      </c>
      <c r="B75" s="40">
        <f>SUM('Input'!$B336:$D336)</f>
        <v>0</v>
      </c>
      <c r="C75" s="40">
        <f>IF($B75,'Input'!B336/$B75,C$13/'Input'!$F$60/24)</f>
        <v>0</v>
      </c>
      <c r="D75" s="40">
        <f>IF($B75,'Input'!C336/$B75,D$13/'Input'!$F$60/24)</f>
        <v>0</v>
      </c>
      <c r="E75" s="40">
        <f>IF($B75,'Input'!D336/$B75,E$13/'Input'!$F$60/24)</f>
        <v>0</v>
      </c>
      <c r="F75" s="17"/>
    </row>
    <row r="76" spans="1:6">
      <c r="A76" s="4" t="s">
        <v>188</v>
      </c>
      <c r="B76" s="40">
        <f>SUM('Input'!$B337:$D337)</f>
        <v>0</v>
      </c>
      <c r="C76" s="40">
        <f>IF($B76,'Input'!B337/$B76,C$13/'Input'!$F$60/24)</f>
        <v>0</v>
      </c>
      <c r="D76" s="40">
        <f>IF($B76,'Input'!C337/$B76,D$13/'Input'!$F$60/24)</f>
        <v>0</v>
      </c>
      <c r="E76" s="40">
        <f>IF($B76,'Input'!D337/$B76,E$13/'Input'!$F$60/24)</f>
        <v>0</v>
      </c>
      <c r="F76" s="17"/>
    </row>
    <row r="77" spans="1:6">
      <c r="A77" s="4" t="s">
        <v>189</v>
      </c>
      <c r="B77" s="40">
        <f>SUM('Input'!$B338:$D338)</f>
        <v>0</v>
      </c>
      <c r="C77" s="40">
        <f>IF($B77,'Input'!B338/$B77,C$13/'Input'!$F$60/24)</f>
        <v>0</v>
      </c>
      <c r="D77" s="40">
        <f>IF($B77,'Input'!C338/$B77,D$13/'Input'!$F$60/24)</f>
        <v>0</v>
      </c>
      <c r="E77" s="40">
        <f>IF($B77,'Input'!D338/$B77,E$13/'Input'!$F$60/24)</f>
        <v>0</v>
      </c>
      <c r="F77" s="17"/>
    </row>
    <row r="78" spans="1:6">
      <c r="A78" s="4" t="s">
        <v>190</v>
      </c>
      <c r="B78" s="40">
        <f>SUM('Input'!$B339:$D339)</f>
        <v>0</v>
      </c>
      <c r="C78" s="40">
        <f>IF($B78,'Input'!B339/$B78,C$13/'Input'!$F$60/24)</f>
        <v>0</v>
      </c>
      <c r="D78" s="40">
        <f>IF($B78,'Input'!C339/$B78,D$13/'Input'!$F$60/24)</f>
        <v>0</v>
      </c>
      <c r="E78" s="40">
        <f>IF($B78,'Input'!D339/$B78,E$13/'Input'!$F$60/24)</f>
        <v>0</v>
      </c>
      <c r="F78" s="17"/>
    </row>
    <row r="79" spans="1:6">
      <c r="A79" s="4" t="s">
        <v>210</v>
      </c>
      <c r="B79" s="40">
        <f>SUM('Input'!$B340:$D340)</f>
        <v>0</v>
      </c>
      <c r="C79" s="40">
        <f>IF($B79,'Input'!B340/$B79,C$13/'Input'!$F$60/24)</f>
        <v>0</v>
      </c>
      <c r="D79" s="40">
        <f>IF($B79,'Input'!C340/$B79,D$13/'Input'!$F$60/24)</f>
        <v>0</v>
      </c>
      <c r="E79" s="40">
        <f>IF($B79,'Input'!D340/$B79,E$13/'Input'!$F$60/24)</f>
        <v>0</v>
      </c>
      <c r="F79" s="17"/>
    </row>
    <row r="81" spans="1:5" ht="21" customHeight="1">
      <c r="A81" s="1" t="s">
        <v>1085</v>
      </c>
    </row>
    <row r="82" spans="1:5">
      <c r="A82" s="3" t="s">
        <v>546</v>
      </c>
    </row>
    <row r="83" spans="1:5">
      <c r="A83" s="31" t="s">
        <v>1086</v>
      </c>
    </row>
    <row r="84" spans="1:5">
      <c r="A84" s="3" t="s">
        <v>1087</v>
      </c>
    </row>
    <row r="85" spans="1:5">
      <c r="A85" s="3" t="s">
        <v>549</v>
      </c>
    </row>
    <row r="87" spans="1:5">
      <c r="B87" s="15" t="s">
        <v>343</v>
      </c>
      <c r="C87" s="15" t="s">
        <v>344</v>
      </c>
      <c r="D87" s="15" t="s">
        <v>345</v>
      </c>
    </row>
    <row r="88" spans="1:5">
      <c r="A88" s="4" t="s">
        <v>186</v>
      </c>
      <c r="B88" s="41">
        <f>C$75</f>
        <v>0</v>
      </c>
      <c r="C88" s="41">
        <f>D$75</f>
        <v>0</v>
      </c>
      <c r="D88" s="41">
        <f>E$75</f>
        <v>0</v>
      </c>
      <c r="E88" s="17"/>
    </row>
    <row r="89" spans="1:5">
      <c r="A89" s="4" t="s">
        <v>188</v>
      </c>
      <c r="B89" s="41">
        <f>C$76</f>
        <v>0</v>
      </c>
      <c r="C89" s="41">
        <f>D$76</f>
        <v>0</v>
      </c>
      <c r="D89" s="41">
        <f>E$76</f>
        <v>0</v>
      </c>
      <c r="E89" s="17"/>
    </row>
    <row r="90" spans="1:5">
      <c r="A90" s="4" t="s">
        <v>189</v>
      </c>
      <c r="B90" s="41">
        <f>C$77</f>
        <v>0</v>
      </c>
      <c r="C90" s="41">
        <f>D$77</f>
        <v>0</v>
      </c>
      <c r="D90" s="41">
        <f>E$77</f>
        <v>0</v>
      </c>
      <c r="E90" s="17"/>
    </row>
    <row r="91" spans="1:5">
      <c r="A91" s="4" t="s">
        <v>190</v>
      </c>
      <c r="B91" s="41">
        <f>C$78</f>
        <v>0</v>
      </c>
      <c r="C91" s="41">
        <f>D$78</f>
        <v>0</v>
      </c>
      <c r="D91" s="41">
        <f>E$78</f>
        <v>0</v>
      </c>
      <c r="E91" s="17"/>
    </row>
    <row r="92" spans="1:5">
      <c r="A92" s="4" t="s">
        <v>210</v>
      </c>
      <c r="B92" s="41">
        <f>C$79</f>
        <v>0</v>
      </c>
      <c r="C92" s="41">
        <f>D$79</f>
        <v>0</v>
      </c>
      <c r="D92" s="41">
        <f>E$79</f>
        <v>0</v>
      </c>
      <c r="E92" s="17"/>
    </row>
    <row r="93" spans="1:5">
      <c r="A93" s="4" t="s">
        <v>191</v>
      </c>
      <c r="B93" s="35">
        <v>0</v>
      </c>
      <c r="C93" s="35">
        <v>1</v>
      </c>
      <c r="D93" s="35">
        <v>0</v>
      </c>
      <c r="E93" s="17"/>
    </row>
    <row r="94" spans="1:5">
      <c r="A94" s="4" t="s">
        <v>192</v>
      </c>
      <c r="B94" s="35">
        <v>0</v>
      </c>
      <c r="C94" s="35">
        <v>1</v>
      </c>
      <c r="D94" s="35">
        <v>0</v>
      </c>
      <c r="E94" s="17"/>
    </row>
    <row r="95" spans="1:5">
      <c r="A95" s="4" t="s">
        <v>193</v>
      </c>
      <c r="B95" s="35">
        <v>0</v>
      </c>
      <c r="C95" s="35">
        <v>1</v>
      </c>
      <c r="D95" s="35">
        <v>0</v>
      </c>
      <c r="E95" s="17"/>
    </row>
    <row r="96" spans="1:5">
      <c r="A96" s="4" t="s">
        <v>194</v>
      </c>
      <c r="B96" s="35">
        <v>0</v>
      </c>
      <c r="C96" s="35">
        <v>1</v>
      </c>
      <c r="D96" s="35">
        <v>0</v>
      </c>
      <c r="E96" s="17"/>
    </row>
    <row r="97" spans="1:5">
      <c r="A97" s="4" t="s">
        <v>211</v>
      </c>
      <c r="B97" s="35">
        <v>0</v>
      </c>
      <c r="C97" s="35">
        <v>1</v>
      </c>
      <c r="D97" s="35">
        <v>0</v>
      </c>
      <c r="E97" s="17"/>
    </row>
    <row r="98" spans="1:5">
      <c r="A98" s="4" t="s">
        <v>199</v>
      </c>
      <c r="B98" s="35">
        <v>0</v>
      </c>
      <c r="C98" s="35">
        <v>1</v>
      </c>
      <c r="D98" s="35">
        <v>0</v>
      </c>
      <c r="E98" s="17"/>
    </row>
    <row r="99" spans="1:5">
      <c r="A99" s="4" t="s">
        <v>200</v>
      </c>
      <c r="B99" s="35">
        <v>0</v>
      </c>
      <c r="C99" s="35">
        <v>1</v>
      </c>
      <c r="D99" s="35">
        <v>0</v>
      </c>
      <c r="E99" s="17"/>
    </row>
    <row r="100" spans="1:5">
      <c r="A100" s="4" t="s">
        <v>203</v>
      </c>
      <c r="B100" s="35">
        <v>0</v>
      </c>
      <c r="C100" s="35">
        <v>1</v>
      </c>
      <c r="D100" s="35">
        <v>0</v>
      </c>
      <c r="E100" s="17"/>
    </row>
    <row r="101" spans="1:5">
      <c r="A101" s="4" t="s">
        <v>204</v>
      </c>
      <c r="B101" s="35">
        <v>0</v>
      </c>
      <c r="C101" s="35">
        <v>1</v>
      </c>
      <c r="D101" s="35">
        <v>0</v>
      </c>
      <c r="E101" s="17"/>
    </row>
    <row r="102" spans="1:5">
      <c r="A102" s="4" t="s">
        <v>214</v>
      </c>
      <c r="B102" s="35">
        <v>0</v>
      </c>
      <c r="C102" s="35">
        <v>1</v>
      </c>
      <c r="D102" s="35">
        <v>0</v>
      </c>
      <c r="E102" s="17"/>
    </row>
    <row r="103" spans="1:5">
      <c r="A103" s="4" t="s">
        <v>215</v>
      </c>
      <c r="B103" s="35">
        <v>0</v>
      </c>
      <c r="C103" s="35">
        <v>1</v>
      </c>
      <c r="D103" s="35">
        <v>0</v>
      </c>
      <c r="E103" s="17"/>
    </row>
    <row r="105" spans="1:5" ht="21" customHeight="1">
      <c r="A105" s="1" t="s">
        <v>1088</v>
      </c>
    </row>
    <row r="107" spans="1:5">
      <c r="B107" s="15" t="s">
        <v>343</v>
      </c>
      <c r="C107" s="15" t="s">
        <v>344</v>
      </c>
      <c r="D107" s="15" t="s">
        <v>345</v>
      </c>
    </row>
    <row r="108" spans="1:5">
      <c r="A108" s="4" t="s">
        <v>191</v>
      </c>
      <c r="B108" s="35">
        <v>0</v>
      </c>
      <c r="C108" s="35">
        <v>0</v>
      </c>
      <c r="D108" s="35">
        <v>1</v>
      </c>
      <c r="E108" s="17"/>
    </row>
    <row r="109" spans="1:5">
      <c r="A109" s="4" t="s">
        <v>192</v>
      </c>
      <c r="B109" s="35">
        <v>0</v>
      </c>
      <c r="C109" s="35">
        <v>0</v>
      </c>
      <c r="D109" s="35">
        <v>1</v>
      </c>
      <c r="E109" s="17"/>
    </row>
    <row r="110" spans="1:5">
      <c r="A110" s="4" t="s">
        <v>193</v>
      </c>
      <c r="B110" s="35">
        <v>0</v>
      </c>
      <c r="C110" s="35">
        <v>0</v>
      </c>
      <c r="D110" s="35">
        <v>1</v>
      </c>
      <c r="E110" s="17"/>
    </row>
    <row r="111" spans="1:5">
      <c r="A111" s="4" t="s">
        <v>194</v>
      </c>
      <c r="B111" s="35">
        <v>0</v>
      </c>
      <c r="C111" s="35">
        <v>0</v>
      </c>
      <c r="D111" s="35">
        <v>1</v>
      </c>
      <c r="E111" s="17"/>
    </row>
    <row r="112" spans="1:5">
      <c r="A112" s="4" t="s">
        <v>211</v>
      </c>
      <c r="B112" s="35">
        <v>0</v>
      </c>
      <c r="C112" s="35">
        <v>0</v>
      </c>
      <c r="D112" s="35">
        <v>1</v>
      </c>
      <c r="E112" s="17"/>
    </row>
    <row r="113" spans="1:5">
      <c r="A113" s="4" t="s">
        <v>199</v>
      </c>
      <c r="B113" s="35">
        <v>0</v>
      </c>
      <c r="C113" s="35">
        <v>0</v>
      </c>
      <c r="D113" s="35">
        <v>1</v>
      </c>
      <c r="E113" s="17"/>
    </row>
    <row r="114" spans="1:5">
      <c r="A114" s="4" t="s">
        <v>200</v>
      </c>
      <c r="B114" s="35">
        <v>0</v>
      </c>
      <c r="C114" s="35">
        <v>0</v>
      </c>
      <c r="D114" s="35">
        <v>1</v>
      </c>
      <c r="E114" s="17"/>
    </row>
    <row r="115" spans="1:5">
      <c r="A115" s="4" t="s">
        <v>203</v>
      </c>
      <c r="B115" s="35">
        <v>0</v>
      </c>
      <c r="C115" s="35">
        <v>0</v>
      </c>
      <c r="D115" s="35">
        <v>1</v>
      </c>
      <c r="E115" s="17"/>
    </row>
    <row r="116" spans="1:5">
      <c r="A116" s="4" t="s">
        <v>204</v>
      </c>
      <c r="B116" s="35">
        <v>0</v>
      </c>
      <c r="C116" s="35">
        <v>0</v>
      </c>
      <c r="D116" s="35">
        <v>1</v>
      </c>
      <c r="E116" s="17"/>
    </row>
    <row r="117" spans="1:5">
      <c r="A117" s="4" t="s">
        <v>214</v>
      </c>
      <c r="B117" s="35">
        <v>0</v>
      </c>
      <c r="C117" s="35">
        <v>0</v>
      </c>
      <c r="D117" s="35">
        <v>1</v>
      </c>
      <c r="E117" s="17"/>
    </row>
    <row r="118" spans="1:5">
      <c r="A118" s="4" t="s">
        <v>215</v>
      </c>
      <c r="B118" s="35">
        <v>0</v>
      </c>
      <c r="C118" s="35">
        <v>0</v>
      </c>
      <c r="D118" s="35">
        <v>1</v>
      </c>
      <c r="E118" s="17"/>
    </row>
    <row r="120" spans="1:5" ht="21" customHeight="1">
      <c r="A120" s="1" t="s">
        <v>1089</v>
      </c>
    </row>
    <row r="121" spans="1:5">
      <c r="A121" s="3" t="s">
        <v>546</v>
      </c>
    </row>
    <row r="122" spans="1:5">
      <c r="A122" s="31" t="s">
        <v>1090</v>
      </c>
    </row>
    <row r="123" spans="1:5">
      <c r="A123" s="31" t="s">
        <v>1091</v>
      </c>
    </row>
    <row r="124" spans="1:5">
      <c r="A124" s="31" t="s">
        <v>1092</v>
      </c>
    </row>
    <row r="125" spans="1:5">
      <c r="A125" s="3" t="s">
        <v>1093</v>
      </c>
    </row>
    <row r="127" spans="1:5">
      <c r="B127" s="15" t="s">
        <v>1094</v>
      </c>
    </row>
    <row r="128" spans="1:5">
      <c r="A128" s="4" t="s">
        <v>185</v>
      </c>
      <c r="B128" s="34">
        <f>'Loads'!B345+'Loads'!C345+'Loads'!D345</f>
        <v>0</v>
      </c>
      <c r="C128" s="17"/>
    </row>
    <row r="129" spans="1:3">
      <c r="A129" s="4" t="s">
        <v>186</v>
      </c>
      <c r="B129" s="34">
        <f>'Loads'!B346+'Loads'!C346+'Loads'!D346</f>
        <v>0</v>
      </c>
      <c r="C129" s="17"/>
    </row>
    <row r="130" spans="1:3">
      <c r="A130" s="4" t="s">
        <v>223</v>
      </c>
      <c r="B130" s="34">
        <f>'Loads'!B347+'Loads'!C347+'Loads'!D347</f>
        <v>0</v>
      </c>
      <c r="C130" s="17"/>
    </row>
    <row r="131" spans="1:3">
      <c r="A131" s="4" t="s">
        <v>187</v>
      </c>
      <c r="B131" s="34">
        <f>'Loads'!B348+'Loads'!C348+'Loads'!D348</f>
        <v>0</v>
      </c>
      <c r="C131" s="17"/>
    </row>
    <row r="132" spans="1:3">
      <c r="A132" s="4" t="s">
        <v>188</v>
      </c>
      <c r="B132" s="34">
        <f>'Loads'!B349+'Loads'!C349+'Loads'!D349</f>
        <v>0</v>
      </c>
      <c r="C132" s="17"/>
    </row>
    <row r="133" spans="1:3">
      <c r="A133" s="4" t="s">
        <v>224</v>
      </c>
      <c r="B133" s="34">
        <f>'Loads'!B350+'Loads'!C350+'Loads'!D350</f>
        <v>0</v>
      </c>
      <c r="C133" s="17"/>
    </row>
    <row r="134" spans="1:3">
      <c r="A134" s="4" t="s">
        <v>189</v>
      </c>
      <c r="B134" s="34">
        <f>'Loads'!B351+'Loads'!C351+'Loads'!D351</f>
        <v>0</v>
      </c>
      <c r="C134" s="17"/>
    </row>
    <row r="135" spans="1:3">
      <c r="A135" s="4" t="s">
        <v>190</v>
      </c>
      <c r="B135" s="34">
        <f>'Loads'!B352+'Loads'!C352+'Loads'!D352</f>
        <v>0</v>
      </c>
      <c r="C135" s="17"/>
    </row>
    <row r="136" spans="1:3">
      <c r="A136" s="4" t="s">
        <v>210</v>
      </c>
      <c r="B136" s="34">
        <f>'Loads'!B353+'Loads'!C353+'Loads'!D353</f>
        <v>0</v>
      </c>
      <c r="C136" s="17"/>
    </row>
    <row r="137" spans="1:3">
      <c r="A137" s="4" t="s">
        <v>191</v>
      </c>
      <c r="B137" s="34">
        <f>'Loads'!B354+'Loads'!C354+'Loads'!D354</f>
        <v>0</v>
      </c>
      <c r="C137" s="17"/>
    </row>
    <row r="138" spans="1:3">
      <c r="A138" s="4" t="s">
        <v>192</v>
      </c>
      <c r="B138" s="34">
        <f>'Loads'!B355+'Loads'!C355+'Loads'!D355</f>
        <v>0</v>
      </c>
      <c r="C138" s="17"/>
    </row>
    <row r="139" spans="1:3">
      <c r="A139" s="4" t="s">
        <v>193</v>
      </c>
      <c r="B139" s="34">
        <f>'Loads'!B356+'Loads'!C356+'Loads'!D356</f>
        <v>0</v>
      </c>
      <c r="C139" s="17"/>
    </row>
    <row r="140" spans="1:3">
      <c r="A140" s="4" t="s">
        <v>194</v>
      </c>
      <c r="B140" s="34">
        <f>'Loads'!B357+'Loads'!C357+'Loads'!D357</f>
        <v>0</v>
      </c>
      <c r="C140" s="17"/>
    </row>
    <row r="141" spans="1:3">
      <c r="A141" s="4" t="s">
        <v>211</v>
      </c>
      <c r="B141" s="34">
        <f>'Loads'!B358+'Loads'!C358+'Loads'!D358</f>
        <v>0</v>
      </c>
      <c r="C141" s="17"/>
    </row>
    <row r="142" spans="1:3">
      <c r="A142" s="4" t="s">
        <v>225</v>
      </c>
      <c r="B142" s="34">
        <f>'Loads'!B359+'Loads'!C359+'Loads'!D359</f>
        <v>0</v>
      </c>
      <c r="C142" s="17"/>
    </row>
    <row r="143" spans="1:3">
      <c r="A143" s="4" t="s">
        <v>226</v>
      </c>
      <c r="B143" s="34">
        <f>'Loads'!B360+'Loads'!C360+'Loads'!D360</f>
        <v>0</v>
      </c>
      <c r="C143" s="17"/>
    </row>
    <row r="144" spans="1:3">
      <c r="A144" s="4" t="s">
        <v>227</v>
      </c>
      <c r="B144" s="34">
        <f>'Loads'!B361+'Loads'!C361+'Loads'!D361</f>
        <v>0</v>
      </c>
      <c r="C144" s="17"/>
    </row>
    <row r="145" spans="1:3">
      <c r="A145" s="4" t="s">
        <v>228</v>
      </c>
      <c r="B145" s="34">
        <f>'Loads'!B362+'Loads'!C362+'Loads'!D362</f>
        <v>0</v>
      </c>
      <c r="C145" s="17"/>
    </row>
    <row r="146" spans="1:3">
      <c r="A146" s="4" t="s">
        <v>229</v>
      </c>
      <c r="B146" s="34">
        <f>'Loads'!B363+'Loads'!C363+'Loads'!D363</f>
        <v>0</v>
      </c>
      <c r="C146" s="17"/>
    </row>
    <row r="147" spans="1:3">
      <c r="A147" s="4" t="s">
        <v>195</v>
      </c>
      <c r="B147" s="34">
        <f>'Loads'!B364+'Loads'!C364+'Loads'!D364</f>
        <v>0</v>
      </c>
      <c r="C147" s="17"/>
    </row>
    <row r="148" spans="1:3">
      <c r="A148" s="4" t="s">
        <v>196</v>
      </c>
      <c r="B148" s="34">
        <f>'Loads'!B365+'Loads'!C365+'Loads'!D365</f>
        <v>0</v>
      </c>
      <c r="C148" s="17"/>
    </row>
    <row r="149" spans="1:3">
      <c r="A149" s="4" t="s">
        <v>197</v>
      </c>
      <c r="B149" s="34">
        <f>'Loads'!B366+'Loads'!C366+'Loads'!D366</f>
        <v>0</v>
      </c>
      <c r="C149" s="17"/>
    </row>
    <row r="150" spans="1:3">
      <c r="A150" s="4" t="s">
        <v>198</v>
      </c>
      <c r="B150" s="34">
        <f>'Loads'!B367+'Loads'!C367+'Loads'!D367</f>
        <v>0</v>
      </c>
      <c r="C150" s="17"/>
    </row>
    <row r="151" spans="1:3">
      <c r="A151" s="4" t="s">
        <v>199</v>
      </c>
      <c r="B151" s="34">
        <f>'Loads'!B368+'Loads'!C368+'Loads'!D368</f>
        <v>0</v>
      </c>
      <c r="C151" s="17"/>
    </row>
    <row r="152" spans="1:3">
      <c r="A152" s="4" t="s">
        <v>200</v>
      </c>
      <c r="B152" s="34">
        <f>'Loads'!B369+'Loads'!C369+'Loads'!D369</f>
        <v>0</v>
      </c>
      <c r="C152" s="17"/>
    </row>
    <row r="153" spans="1:3">
      <c r="A153" s="4" t="s">
        <v>201</v>
      </c>
      <c r="B153" s="34">
        <f>'Loads'!B370+'Loads'!C370+'Loads'!D370</f>
        <v>0</v>
      </c>
      <c r="C153" s="17"/>
    </row>
    <row r="154" spans="1:3">
      <c r="A154" s="4" t="s">
        <v>202</v>
      </c>
      <c r="B154" s="34">
        <f>'Loads'!B371+'Loads'!C371+'Loads'!D371</f>
        <v>0</v>
      </c>
      <c r="C154" s="17"/>
    </row>
    <row r="155" spans="1:3">
      <c r="A155" s="4" t="s">
        <v>203</v>
      </c>
      <c r="B155" s="34">
        <f>'Loads'!B372+'Loads'!C372+'Loads'!D372</f>
        <v>0</v>
      </c>
      <c r="C155" s="17"/>
    </row>
    <row r="156" spans="1:3">
      <c r="A156" s="4" t="s">
        <v>204</v>
      </c>
      <c r="B156" s="34">
        <f>'Loads'!B373+'Loads'!C373+'Loads'!D373</f>
        <v>0</v>
      </c>
      <c r="C156" s="17"/>
    </row>
    <row r="157" spans="1:3">
      <c r="A157" s="4" t="s">
        <v>212</v>
      </c>
      <c r="B157" s="34">
        <f>'Loads'!B374+'Loads'!C374+'Loads'!D374</f>
        <v>0</v>
      </c>
      <c r="C157" s="17"/>
    </row>
    <row r="158" spans="1:3">
      <c r="A158" s="4" t="s">
        <v>213</v>
      </c>
      <c r="B158" s="34">
        <f>'Loads'!B375+'Loads'!C375+'Loads'!D375</f>
        <v>0</v>
      </c>
      <c r="C158" s="17"/>
    </row>
    <row r="159" spans="1:3">
      <c r="A159" s="4" t="s">
        <v>214</v>
      </c>
      <c r="B159" s="34">
        <f>'Loads'!B376+'Loads'!C376+'Loads'!D376</f>
        <v>0</v>
      </c>
      <c r="C159" s="17"/>
    </row>
    <row r="160" spans="1:3">
      <c r="A160" s="4" t="s">
        <v>215</v>
      </c>
      <c r="B160" s="34">
        <f>'Loads'!B377+'Loads'!C377+'Loads'!D377</f>
        <v>0</v>
      </c>
      <c r="C160" s="17"/>
    </row>
    <row r="162" spans="1:6" ht="21" customHeight="1">
      <c r="A162" s="1" t="s">
        <v>1095</v>
      </c>
    </row>
    <row r="163" spans="1:6">
      <c r="A163" s="3" t="s">
        <v>546</v>
      </c>
    </row>
    <row r="164" spans="1:6">
      <c r="A164" s="31" t="s">
        <v>1096</v>
      </c>
    </row>
    <row r="165" spans="1:6">
      <c r="A165" s="31" t="s">
        <v>1097</v>
      </c>
    </row>
    <row r="166" spans="1:6">
      <c r="A166" s="31" t="s">
        <v>1098</v>
      </c>
    </row>
    <row r="167" spans="1:6">
      <c r="A167" s="31" t="s">
        <v>1099</v>
      </c>
    </row>
    <row r="168" spans="1:6">
      <c r="A168" s="31" t="s">
        <v>1100</v>
      </c>
    </row>
    <row r="169" spans="1:6">
      <c r="A169" s="31" t="s">
        <v>1101</v>
      </c>
    </row>
    <row r="170" spans="1:6">
      <c r="A170" s="33" t="s">
        <v>553</v>
      </c>
      <c r="B170" s="33" t="s">
        <v>570</v>
      </c>
      <c r="C170" s="33"/>
      <c r="D170" s="33"/>
      <c r="E170" s="33" t="s">
        <v>570</v>
      </c>
    </row>
    <row r="171" spans="1:6">
      <c r="A171" s="33" t="s">
        <v>556</v>
      </c>
      <c r="B171" s="33" t="s">
        <v>1102</v>
      </c>
      <c r="C171" s="33"/>
      <c r="D171" s="33"/>
      <c r="E171" s="33" t="s">
        <v>1103</v>
      </c>
    </row>
    <row r="173" spans="1:6">
      <c r="B173" s="30" t="s">
        <v>1104</v>
      </c>
      <c r="C173" s="30"/>
      <c r="D173" s="30"/>
    </row>
    <row r="174" spans="1:6">
      <c r="B174" s="15" t="s">
        <v>343</v>
      </c>
      <c r="C174" s="15" t="s">
        <v>344</v>
      </c>
      <c r="D174" s="15" t="s">
        <v>345</v>
      </c>
      <c r="E174" s="15" t="s">
        <v>1105</v>
      </c>
    </row>
    <row r="175" spans="1:6">
      <c r="A175" s="4" t="s">
        <v>185</v>
      </c>
      <c r="B175" s="40">
        <f>IF($B$128&gt;0,('Loads'!$B$345*B$43)/$B$128,0)</f>
        <v>0</v>
      </c>
      <c r="C175" s="40">
        <f>IF($B$128&gt;0,('Loads'!$B$345*C$43)/$B$128,0)</f>
        <v>0</v>
      </c>
      <c r="D175" s="40">
        <f>IF($B$128&gt;0,('Loads'!$B$345*D$43)/$B$128,0)</f>
        <v>0</v>
      </c>
      <c r="E175" s="42">
        <f>IF($C$13&gt;0,$B175*'Input'!$F$60*24/$C$13,0)</f>
        <v>0</v>
      </c>
      <c r="F175" s="17"/>
    </row>
    <row r="176" spans="1:6">
      <c r="A176" s="4" t="s">
        <v>187</v>
      </c>
      <c r="B176" s="40">
        <f>IF($B$131&gt;0,('Loads'!$B$348*B$46)/$B$131,0)</f>
        <v>0</v>
      </c>
      <c r="C176" s="40">
        <f>IF($B$131&gt;0,('Loads'!$B$348*C$46)/$B$131,0)</f>
        <v>0</v>
      </c>
      <c r="D176" s="40">
        <f>IF($B$131&gt;0,('Loads'!$B$348*D$46)/$B$131,0)</f>
        <v>0</v>
      </c>
      <c r="E176" s="42">
        <f>IF($C$13&gt;0,$B176*'Input'!$F$60*24/$C$13,0)</f>
        <v>0</v>
      </c>
      <c r="F176" s="17"/>
    </row>
    <row r="178" spans="1:5" ht="21" customHeight="1">
      <c r="A178" s="1" t="s">
        <v>1106</v>
      </c>
    </row>
    <row r="179" spans="1:5">
      <c r="A179" s="3" t="s">
        <v>546</v>
      </c>
    </row>
    <row r="180" spans="1:5">
      <c r="A180" s="31" t="s">
        <v>1096</v>
      </c>
    </row>
    <row r="181" spans="1:5">
      <c r="A181" s="31" t="s">
        <v>1097</v>
      </c>
    </row>
    <row r="182" spans="1:5">
      <c r="A182" s="31" t="s">
        <v>1098</v>
      </c>
    </row>
    <row r="183" spans="1:5">
      <c r="A183" s="31" t="s">
        <v>1107</v>
      </c>
    </row>
    <row r="184" spans="1:5">
      <c r="A184" s="31" t="s">
        <v>1108</v>
      </c>
    </row>
    <row r="185" spans="1:5">
      <c r="A185" s="31" t="s">
        <v>1109</v>
      </c>
    </row>
    <row r="186" spans="1:5">
      <c r="A186" s="31" t="s">
        <v>1110</v>
      </c>
    </row>
    <row r="187" spans="1:5">
      <c r="A187" s="31" t="s">
        <v>1111</v>
      </c>
    </row>
    <row r="188" spans="1:5">
      <c r="A188" s="33" t="s">
        <v>553</v>
      </c>
      <c r="B188" s="33" t="s">
        <v>570</v>
      </c>
      <c r="C188" s="33"/>
      <c r="D188" s="33"/>
      <c r="E188" s="33" t="s">
        <v>570</v>
      </c>
    </row>
    <row r="189" spans="1:5">
      <c r="A189" s="33" t="s">
        <v>556</v>
      </c>
      <c r="B189" s="33" t="s">
        <v>1112</v>
      </c>
      <c r="C189" s="33"/>
      <c r="D189" s="33"/>
      <c r="E189" s="33" t="s">
        <v>1113</v>
      </c>
    </row>
    <row r="191" spans="1:5">
      <c r="B191" s="30" t="s">
        <v>1114</v>
      </c>
      <c r="C191" s="30"/>
      <c r="D191" s="30"/>
    </row>
    <row r="192" spans="1:5">
      <c r="B192" s="15" t="s">
        <v>343</v>
      </c>
      <c r="C192" s="15" t="s">
        <v>344</v>
      </c>
      <c r="D192" s="15" t="s">
        <v>345</v>
      </c>
      <c r="E192" s="15" t="s">
        <v>1115</v>
      </c>
    </row>
    <row r="193" spans="1:6">
      <c r="A193" s="4" t="s">
        <v>186</v>
      </c>
      <c r="B193" s="40">
        <f>IF($B$129&gt;0,('Loads'!$B$346*B$44+'Loads'!$C$346*B$88)/$B$129,0)</f>
        <v>0</v>
      </c>
      <c r="C193" s="40">
        <f>IF($B$129&gt;0,('Loads'!$B$346*C$44+'Loads'!$C$346*C$88)/$B$129,0)</f>
        <v>0</v>
      </c>
      <c r="D193" s="40">
        <f>IF($B$129&gt;0,('Loads'!$B$346*D$44+'Loads'!$C$346*D$88)/$B$129,0)</f>
        <v>0</v>
      </c>
      <c r="E193" s="42">
        <f>IF($C$13&gt;0,$B193*'Input'!$F$60*24/$C$13,0)</f>
        <v>0</v>
      </c>
      <c r="F193" s="17"/>
    </row>
    <row r="194" spans="1:6">
      <c r="A194" s="4" t="s">
        <v>188</v>
      </c>
      <c r="B194" s="40">
        <f>IF($B$132&gt;0,('Loads'!$B$349*B$47+'Loads'!$C$349*B$89)/$B$132,0)</f>
        <v>0</v>
      </c>
      <c r="C194" s="40">
        <f>IF($B$132&gt;0,('Loads'!$B$349*C$47+'Loads'!$C$349*C$89)/$B$132,0)</f>
        <v>0</v>
      </c>
      <c r="D194" s="40">
        <f>IF($B$132&gt;0,('Loads'!$B$349*D$47+'Loads'!$C$349*D$89)/$B$132,0)</f>
        <v>0</v>
      </c>
      <c r="E194" s="42">
        <f>IF($C$13&gt;0,$B194*'Input'!$F$60*24/$C$13,0)</f>
        <v>0</v>
      </c>
      <c r="F194" s="17"/>
    </row>
    <row r="195" spans="1:6">
      <c r="A195" s="4" t="s">
        <v>189</v>
      </c>
      <c r="B195" s="40">
        <f>IF($B$134&gt;0,('Loads'!$B$351*B$49+'Loads'!$C$351*B$90)/$B$134,0)</f>
        <v>0</v>
      </c>
      <c r="C195" s="40">
        <f>IF($B$134&gt;0,('Loads'!$B$351*C$49+'Loads'!$C$351*C$90)/$B$134,0)</f>
        <v>0</v>
      </c>
      <c r="D195" s="40">
        <f>IF($B$134&gt;0,('Loads'!$B$351*D$49+'Loads'!$C$351*D$90)/$B$134,0)</f>
        <v>0</v>
      </c>
      <c r="E195" s="42">
        <f>IF($C$13&gt;0,$B195*'Input'!$F$60*24/$C$13,0)</f>
        <v>0</v>
      </c>
      <c r="F195" s="17"/>
    </row>
    <row r="196" spans="1:6">
      <c r="A196" s="4" t="s">
        <v>190</v>
      </c>
      <c r="B196" s="40">
        <f>IF($B$135&gt;0,('Loads'!$B$352*B$50+'Loads'!$C$352*B$91)/$B$135,0)</f>
        <v>0</v>
      </c>
      <c r="C196" s="40">
        <f>IF($B$135&gt;0,('Loads'!$B$352*C$50+'Loads'!$C$352*C$91)/$B$135,0)</f>
        <v>0</v>
      </c>
      <c r="D196" s="40">
        <f>IF($B$135&gt;0,('Loads'!$B$352*D$50+'Loads'!$C$352*D$91)/$B$135,0)</f>
        <v>0</v>
      </c>
      <c r="E196" s="42">
        <f>IF($C$13&gt;0,$B196*'Input'!$F$60*24/$C$13,0)</f>
        <v>0</v>
      </c>
      <c r="F196" s="17"/>
    </row>
    <row r="197" spans="1:6">
      <c r="A197" s="4" t="s">
        <v>210</v>
      </c>
      <c r="B197" s="40">
        <f>IF($B$136&gt;0,('Loads'!$B$353*B$51+'Loads'!$C$353*B$92)/$B$136,0)</f>
        <v>0</v>
      </c>
      <c r="C197" s="40">
        <f>IF($B$136&gt;0,('Loads'!$B$353*C$51+'Loads'!$C$353*C$92)/$B$136,0)</f>
        <v>0</v>
      </c>
      <c r="D197" s="40">
        <f>IF($B$136&gt;0,('Loads'!$B$353*D$51+'Loads'!$C$353*D$92)/$B$136,0)</f>
        <v>0</v>
      </c>
      <c r="E197" s="42">
        <f>IF($C$13&gt;0,$B197*'Input'!$F$60*24/$C$13,0)</f>
        <v>0</v>
      </c>
      <c r="F197" s="17"/>
    </row>
    <row r="199" spans="1:6" ht="21" customHeight="1">
      <c r="A199" s="1" t="s">
        <v>1116</v>
      </c>
    </row>
    <row r="200" spans="1:6">
      <c r="A200" s="3" t="s">
        <v>546</v>
      </c>
    </row>
    <row r="201" spans="1:6">
      <c r="A201" s="31" t="s">
        <v>1096</v>
      </c>
    </row>
    <row r="202" spans="1:6">
      <c r="A202" s="31" t="s">
        <v>1097</v>
      </c>
    </row>
    <row r="203" spans="1:6">
      <c r="A203" s="31" t="s">
        <v>1098</v>
      </c>
    </row>
    <row r="204" spans="1:6">
      <c r="A204" s="31" t="s">
        <v>1107</v>
      </c>
    </row>
    <row r="205" spans="1:6">
      <c r="A205" s="31" t="s">
        <v>1108</v>
      </c>
    </row>
    <row r="206" spans="1:6">
      <c r="A206" s="31" t="s">
        <v>1117</v>
      </c>
    </row>
    <row r="207" spans="1:6">
      <c r="A207" s="31" t="s">
        <v>1118</v>
      </c>
    </row>
    <row r="208" spans="1:6">
      <c r="A208" s="31" t="s">
        <v>1119</v>
      </c>
    </row>
    <row r="209" spans="1:6">
      <c r="A209" s="31" t="s">
        <v>1120</v>
      </c>
    </row>
    <row r="210" spans="1:6">
      <c r="A210" s="31" t="s">
        <v>1121</v>
      </c>
    </row>
    <row r="211" spans="1:6">
      <c r="A211" s="33" t="s">
        <v>553</v>
      </c>
      <c r="B211" s="33" t="s">
        <v>570</v>
      </c>
      <c r="C211" s="33"/>
      <c r="D211" s="33"/>
      <c r="E211" s="33" t="s">
        <v>570</v>
      </c>
    </row>
    <row r="212" spans="1:6">
      <c r="A212" s="33" t="s">
        <v>556</v>
      </c>
      <c r="B212" s="33" t="s">
        <v>1122</v>
      </c>
      <c r="C212" s="33"/>
      <c r="D212" s="33"/>
      <c r="E212" s="33" t="s">
        <v>1123</v>
      </c>
    </row>
    <row r="214" spans="1:6">
      <c r="B214" s="30" t="s">
        <v>1124</v>
      </c>
      <c r="C214" s="30"/>
      <c r="D214" s="30"/>
    </row>
    <row r="215" spans="1:6">
      <c r="B215" s="15" t="s">
        <v>343</v>
      </c>
      <c r="C215" s="15" t="s">
        <v>344</v>
      </c>
      <c r="D215" s="15" t="s">
        <v>345</v>
      </c>
      <c r="E215" s="15" t="s">
        <v>1125</v>
      </c>
    </row>
    <row r="216" spans="1:6">
      <c r="A216" s="4" t="s">
        <v>191</v>
      </c>
      <c r="B216" s="40">
        <f>IF($B$137&gt;0,('Loads'!$B$354*B$52+'Loads'!$C$354*B$93+'Loads'!$D$354*B$108)/$B$137,0)</f>
        <v>0</v>
      </c>
      <c r="C216" s="40">
        <f>IF($B$137&gt;0,('Loads'!$B$354*C$52+'Loads'!$C$354*C$93+'Loads'!$D$354*C$108)/$B$137,0)</f>
        <v>0</v>
      </c>
      <c r="D216" s="40">
        <f>IF($B$137&gt;0,('Loads'!$B$354*D$52+'Loads'!$C$354*D$93+'Loads'!$D$354*D$108)/$B$137,0)</f>
        <v>0</v>
      </c>
      <c r="E216" s="42">
        <f>IF($C$13&gt;0,$B216*'Input'!$F$60*24/$C$13,0)</f>
        <v>0</v>
      </c>
      <c r="F216" s="17"/>
    </row>
    <row r="217" spans="1:6">
      <c r="A217" s="4" t="s">
        <v>192</v>
      </c>
      <c r="B217" s="40">
        <f>IF($B$138&gt;0,('Loads'!$B$355*B$53+'Loads'!$C$355*B$94+'Loads'!$D$355*B$109)/$B$138,0)</f>
        <v>0</v>
      </c>
      <c r="C217" s="40">
        <f>IF($B$138&gt;0,('Loads'!$B$355*C$53+'Loads'!$C$355*C$94+'Loads'!$D$355*C$109)/$B$138,0)</f>
        <v>0</v>
      </c>
      <c r="D217" s="40">
        <f>IF($B$138&gt;0,('Loads'!$B$355*D$53+'Loads'!$C$355*D$94+'Loads'!$D$355*D$109)/$B$138,0)</f>
        <v>0</v>
      </c>
      <c r="E217" s="42">
        <f>IF($C$13&gt;0,$B217*'Input'!$F$60*24/$C$13,0)</f>
        <v>0</v>
      </c>
      <c r="F217" s="17"/>
    </row>
    <row r="218" spans="1:6">
      <c r="A218" s="4" t="s">
        <v>193</v>
      </c>
      <c r="B218" s="40">
        <f>IF($B$139&gt;0,('Loads'!$B$356*B$54+'Loads'!$C$356*B$95+'Loads'!$D$356*B$110)/$B$139,0)</f>
        <v>0</v>
      </c>
      <c r="C218" s="40">
        <f>IF($B$139&gt;0,('Loads'!$B$356*C$54+'Loads'!$C$356*C$95+'Loads'!$D$356*C$110)/$B$139,0)</f>
        <v>0</v>
      </c>
      <c r="D218" s="40">
        <f>IF($B$139&gt;0,('Loads'!$B$356*D$54+'Loads'!$C$356*D$95+'Loads'!$D$356*D$110)/$B$139,0)</f>
        <v>0</v>
      </c>
      <c r="E218" s="42">
        <f>IF($C$13&gt;0,$B218*'Input'!$F$60*24/$C$13,0)</f>
        <v>0</v>
      </c>
      <c r="F218" s="17"/>
    </row>
    <row r="219" spans="1:6">
      <c r="A219" s="4" t="s">
        <v>194</v>
      </c>
      <c r="B219" s="40">
        <f>IF($B$140&gt;0,('Loads'!$B$357*B$55+'Loads'!$C$357*B$96+'Loads'!$D$357*B$111)/$B$140,0)</f>
        <v>0</v>
      </c>
      <c r="C219" s="40">
        <f>IF($B$140&gt;0,('Loads'!$B$357*C$55+'Loads'!$C$357*C$96+'Loads'!$D$357*C$111)/$B$140,0)</f>
        <v>0</v>
      </c>
      <c r="D219" s="40">
        <f>IF($B$140&gt;0,('Loads'!$B$357*D$55+'Loads'!$C$357*D$96+'Loads'!$D$357*D$111)/$B$140,0)</f>
        <v>0</v>
      </c>
      <c r="E219" s="42">
        <f>IF($C$13&gt;0,$B219*'Input'!$F$60*24/$C$13,0)</f>
        <v>0</v>
      </c>
      <c r="F219" s="17"/>
    </row>
    <row r="220" spans="1:6">
      <c r="A220" s="4" t="s">
        <v>211</v>
      </c>
      <c r="B220" s="40">
        <f>IF($B$141&gt;0,('Loads'!$B$358*B$56+'Loads'!$C$358*B$97+'Loads'!$D$358*B$112)/$B$141,0)</f>
        <v>0</v>
      </c>
      <c r="C220" s="40">
        <f>IF($B$141&gt;0,('Loads'!$B$358*C$56+'Loads'!$C$358*C$97+'Loads'!$D$358*C$112)/$B$141,0)</f>
        <v>0</v>
      </c>
      <c r="D220" s="40">
        <f>IF($B$141&gt;0,('Loads'!$B$358*D$56+'Loads'!$C$358*D$97+'Loads'!$D$358*D$112)/$B$141,0)</f>
        <v>0</v>
      </c>
      <c r="E220" s="42">
        <f>IF($C$13&gt;0,$B220*'Input'!$F$60*24/$C$13,0)</f>
        <v>0</v>
      </c>
      <c r="F220" s="17"/>
    </row>
    <row r="222" spans="1:6" ht="21" customHeight="1">
      <c r="A222" s="1" t="s">
        <v>1126</v>
      </c>
    </row>
    <row r="223" spans="1:6">
      <c r="A223" s="3" t="s">
        <v>546</v>
      </c>
    </row>
    <row r="224" spans="1:6">
      <c r="A224" s="31" t="s">
        <v>1127</v>
      </c>
    </row>
    <row r="225" spans="1:4">
      <c r="A225" s="31" t="s">
        <v>1128</v>
      </c>
    </row>
    <row r="226" spans="1:4">
      <c r="A226" s="31" t="s">
        <v>1129</v>
      </c>
    </row>
    <row r="227" spans="1:4">
      <c r="A227" s="31" t="s">
        <v>1130</v>
      </c>
    </row>
    <row r="228" spans="1:4">
      <c r="A228" s="31" t="s">
        <v>1131</v>
      </c>
    </row>
    <row r="229" spans="1:4">
      <c r="A229" s="33" t="s">
        <v>553</v>
      </c>
      <c r="B229" s="33" t="s">
        <v>1038</v>
      </c>
      <c r="C229" s="33" t="s">
        <v>570</v>
      </c>
    </row>
    <row r="230" spans="1:4">
      <c r="A230" s="33" t="s">
        <v>556</v>
      </c>
      <c r="B230" s="33" t="s">
        <v>1132</v>
      </c>
      <c r="C230" s="33" t="s">
        <v>1133</v>
      </c>
    </row>
    <row r="232" spans="1:4">
      <c r="B232" s="15" t="s">
        <v>1134</v>
      </c>
      <c r="C232" s="15" t="s">
        <v>1135</v>
      </c>
    </row>
    <row r="233" spans="1:4">
      <c r="A233" s="4" t="s">
        <v>185</v>
      </c>
      <c r="B233" s="43">
        <f>E$175</f>
        <v>0</v>
      </c>
      <c r="C233" s="42">
        <f>IF($B233&lt;&gt;0,'Loads'!B$46/$B233,IF('Loads'!B$46&lt;0,-1,1))</f>
        <v>0</v>
      </c>
      <c r="D233" s="17"/>
    </row>
    <row r="234" spans="1:4">
      <c r="A234" s="4" t="s">
        <v>186</v>
      </c>
      <c r="B234" s="43">
        <f>E$193</f>
        <v>0</v>
      </c>
      <c r="C234" s="42">
        <f>IF($B234&lt;&gt;0,'Loads'!B$47/$B234,IF('Loads'!B$47&lt;0,-1,1))</f>
        <v>0</v>
      </c>
      <c r="D234" s="17"/>
    </row>
    <row r="235" spans="1:4">
      <c r="A235" s="4" t="s">
        <v>223</v>
      </c>
      <c r="B235" s="10"/>
      <c r="C235" s="42">
        <f>IF($B235&lt;&gt;0,'Loads'!B$48/$B235,IF('Loads'!B$48&lt;0,-1,1))</f>
        <v>0</v>
      </c>
      <c r="D235" s="17"/>
    </row>
    <row r="236" spans="1:4">
      <c r="A236" s="4" t="s">
        <v>187</v>
      </c>
      <c r="B236" s="43">
        <f>E$176</f>
        <v>0</v>
      </c>
      <c r="C236" s="42">
        <f>IF($B236&lt;&gt;0,'Loads'!B$49/$B236,IF('Loads'!B$49&lt;0,-1,1))</f>
        <v>0</v>
      </c>
      <c r="D236" s="17"/>
    </row>
    <row r="237" spans="1:4">
      <c r="A237" s="4" t="s">
        <v>188</v>
      </c>
      <c r="B237" s="43">
        <f>E$194</f>
        <v>0</v>
      </c>
      <c r="C237" s="42">
        <f>IF($B237&lt;&gt;0,'Loads'!B$50/$B237,IF('Loads'!B$50&lt;0,-1,1))</f>
        <v>0</v>
      </c>
      <c r="D237" s="17"/>
    </row>
    <row r="238" spans="1:4">
      <c r="A238" s="4" t="s">
        <v>224</v>
      </c>
      <c r="B238" s="10"/>
      <c r="C238" s="42">
        <f>IF($B238&lt;&gt;0,'Loads'!B$51/$B238,IF('Loads'!B$51&lt;0,-1,1))</f>
        <v>0</v>
      </c>
      <c r="D238" s="17"/>
    </row>
    <row r="239" spans="1:4">
      <c r="A239" s="4" t="s">
        <v>189</v>
      </c>
      <c r="B239" s="43">
        <f>E$195</f>
        <v>0</v>
      </c>
      <c r="C239" s="42">
        <f>IF($B239&lt;&gt;0,'Loads'!B$52/$B239,IF('Loads'!B$52&lt;0,-1,1))</f>
        <v>0</v>
      </c>
      <c r="D239" s="17"/>
    </row>
    <row r="240" spans="1:4">
      <c r="A240" s="4" t="s">
        <v>190</v>
      </c>
      <c r="B240" s="43">
        <f>E$196</f>
        <v>0</v>
      </c>
      <c r="C240" s="42">
        <f>IF($B240&lt;&gt;0,'Loads'!B$53/$B240,IF('Loads'!B$53&lt;0,-1,1))</f>
        <v>0</v>
      </c>
      <c r="D240" s="17"/>
    </row>
    <row r="241" spans="1:4">
      <c r="A241" s="4" t="s">
        <v>210</v>
      </c>
      <c r="B241" s="43">
        <f>E$197</f>
        <v>0</v>
      </c>
      <c r="C241" s="42">
        <f>IF($B241&lt;&gt;0,'Loads'!B$54/$B241,IF('Loads'!B$54&lt;0,-1,1))</f>
        <v>0</v>
      </c>
      <c r="D241" s="17"/>
    </row>
    <row r="242" spans="1:4">
      <c r="A242" s="4" t="s">
        <v>191</v>
      </c>
      <c r="B242" s="43">
        <f>E$216</f>
        <v>0</v>
      </c>
      <c r="C242" s="42">
        <f>IF($B242&lt;&gt;0,'Loads'!B$55/$B242,IF('Loads'!B$55&lt;0,-1,1))</f>
        <v>0</v>
      </c>
      <c r="D242" s="17"/>
    </row>
    <row r="243" spans="1:4">
      <c r="A243" s="4" t="s">
        <v>192</v>
      </c>
      <c r="B243" s="43">
        <f>E$217</f>
        <v>0</v>
      </c>
      <c r="C243" s="42">
        <f>IF($B243&lt;&gt;0,'Loads'!B$56/$B243,IF('Loads'!B$56&lt;0,-1,1))</f>
        <v>0</v>
      </c>
      <c r="D243" s="17"/>
    </row>
    <row r="244" spans="1:4">
      <c r="A244" s="4" t="s">
        <v>193</v>
      </c>
      <c r="B244" s="43">
        <f>E$218</f>
        <v>0</v>
      </c>
      <c r="C244" s="42">
        <f>IF($B244&lt;&gt;0,'Loads'!B$57/$B244,IF('Loads'!B$57&lt;0,-1,1))</f>
        <v>0</v>
      </c>
      <c r="D244" s="17"/>
    </row>
    <row r="245" spans="1:4">
      <c r="A245" s="4" t="s">
        <v>194</v>
      </c>
      <c r="B245" s="43">
        <f>E$219</f>
        <v>0</v>
      </c>
      <c r="C245" s="42">
        <f>IF($B245&lt;&gt;0,'Loads'!B$58/$B245,IF('Loads'!B$58&lt;0,-1,1))</f>
        <v>0</v>
      </c>
      <c r="D245" s="17"/>
    </row>
    <row r="246" spans="1:4">
      <c r="A246" s="4" t="s">
        <v>211</v>
      </c>
      <c r="B246" s="43">
        <f>E$220</f>
        <v>0</v>
      </c>
      <c r="C246" s="42">
        <f>IF($B246&lt;&gt;0,'Loads'!B$59/$B246,IF('Loads'!B$59&lt;0,-1,1))</f>
        <v>0</v>
      </c>
      <c r="D246" s="17"/>
    </row>
    <row r="247" spans="1:4">
      <c r="A247" s="4" t="s">
        <v>199</v>
      </c>
      <c r="B247" s="10"/>
      <c r="C247" s="42">
        <f>IF($B247&lt;&gt;0,'Loads'!B$69/$B247,IF('Loads'!B$69&lt;0,-1,1))</f>
        <v>0</v>
      </c>
      <c r="D247" s="17"/>
    </row>
    <row r="248" spans="1:4">
      <c r="A248" s="4" t="s">
        <v>200</v>
      </c>
      <c r="B248" s="10"/>
      <c r="C248" s="42">
        <f>IF($B248&lt;&gt;0,'Loads'!B$70/$B248,IF('Loads'!B$70&lt;0,-1,1))</f>
        <v>0</v>
      </c>
      <c r="D248" s="17"/>
    </row>
    <row r="249" spans="1:4">
      <c r="A249" s="4" t="s">
        <v>203</v>
      </c>
      <c r="B249" s="10"/>
      <c r="C249" s="42">
        <f>IF($B249&lt;&gt;0,'Loads'!B$73/$B249,IF('Loads'!B$73&lt;0,-1,1))</f>
        <v>0</v>
      </c>
      <c r="D249" s="17"/>
    </row>
    <row r="250" spans="1:4">
      <c r="A250" s="4" t="s">
        <v>204</v>
      </c>
      <c r="B250" s="10"/>
      <c r="C250" s="42">
        <f>IF($B250&lt;&gt;0,'Loads'!B$74/$B250,IF('Loads'!B$74&lt;0,-1,1))</f>
        <v>0</v>
      </c>
      <c r="D250" s="17"/>
    </row>
    <row r="251" spans="1:4">
      <c r="A251" s="4" t="s">
        <v>214</v>
      </c>
      <c r="B251" s="10"/>
      <c r="C251" s="42">
        <f>IF($B251&lt;&gt;0,'Loads'!B$77/$B251,IF('Loads'!B$77&lt;0,-1,1))</f>
        <v>0</v>
      </c>
      <c r="D251" s="17"/>
    </row>
    <row r="252" spans="1:4">
      <c r="A252" s="4" t="s">
        <v>215</v>
      </c>
      <c r="B252" s="10"/>
      <c r="C252" s="42">
        <f>IF($B252&lt;&gt;0,'Loads'!B$78/$B252,IF('Loads'!B$78&lt;0,-1,1))</f>
        <v>0</v>
      </c>
      <c r="D252" s="17"/>
    </row>
    <row r="254" spans="1:4" ht="21" customHeight="1">
      <c r="A254" s="1" t="s">
        <v>1136</v>
      </c>
    </row>
    <row r="255" spans="1:4">
      <c r="A255" s="3" t="s">
        <v>546</v>
      </c>
    </row>
    <row r="256" spans="1:4">
      <c r="A256" s="31" t="s">
        <v>1137</v>
      </c>
    </row>
    <row r="257" spans="1:6">
      <c r="A257" s="31" t="s">
        <v>1138</v>
      </c>
    </row>
    <row r="258" spans="1:6">
      <c r="A258" s="31" t="s">
        <v>1139</v>
      </c>
    </row>
    <row r="259" spans="1:6">
      <c r="A259" s="31" t="s">
        <v>1140</v>
      </c>
    </row>
    <row r="260" spans="1:6">
      <c r="A260" s="33" t="s">
        <v>553</v>
      </c>
      <c r="B260" s="33" t="s">
        <v>555</v>
      </c>
      <c r="C260" s="33" t="s">
        <v>570</v>
      </c>
      <c r="D260" s="33"/>
      <c r="E260" s="33"/>
    </row>
    <row r="261" spans="1:6">
      <c r="A261" s="33" t="s">
        <v>556</v>
      </c>
      <c r="B261" s="33" t="s">
        <v>1057</v>
      </c>
      <c r="C261" s="33" t="s">
        <v>1141</v>
      </c>
      <c r="D261" s="33"/>
      <c r="E261" s="33"/>
    </row>
    <row r="263" spans="1:6">
      <c r="C263" s="30" t="s">
        <v>1143</v>
      </c>
      <c r="D263" s="30"/>
      <c r="E263" s="30"/>
    </row>
    <row r="264" spans="1:6">
      <c r="B264" s="15" t="s">
        <v>1142</v>
      </c>
      <c r="C264" s="15" t="s">
        <v>343</v>
      </c>
      <c r="D264" s="15" t="s">
        <v>344</v>
      </c>
      <c r="E264" s="15" t="s">
        <v>345</v>
      </c>
    </row>
    <row r="265" spans="1:6">
      <c r="A265" s="4" t="s">
        <v>153</v>
      </c>
      <c r="B265" s="40">
        <f>SUM('Input'!$B369:$D369)</f>
        <v>0</v>
      </c>
      <c r="C265" s="40">
        <f>IF($B265,'Input'!B369/$B265,'Input'!B$362/$B$13)</f>
        <v>0</v>
      </c>
      <c r="D265" s="40">
        <f>IF($B265,'Input'!C369/$B265,'Input'!C$362/$B$13)</f>
        <v>0</v>
      </c>
      <c r="E265" s="40">
        <f>IF($B265,'Input'!D369/$B265,'Input'!D$362/$B$13)</f>
        <v>0</v>
      </c>
      <c r="F265" s="17"/>
    </row>
    <row r="266" spans="1:6">
      <c r="A266" s="4" t="s">
        <v>154</v>
      </c>
      <c r="B266" s="40">
        <f>SUM('Input'!$B370:$D370)</f>
        <v>0</v>
      </c>
      <c r="C266" s="40">
        <f>IF($B266,'Input'!B370/$B266,'Input'!B$362/$B$13)</f>
        <v>0</v>
      </c>
      <c r="D266" s="40">
        <f>IF($B266,'Input'!C370/$B266,'Input'!C$362/$B$13)</f>
        <v>0</v>
      </c>
      <c r="E266" s="40">
        <f>IF($B266,'Input'!D370/$B266,'Input'!D$362/$B$13)</f>
        <v>0</v>
      </c>
      <c r="F266" s="17"/>
    </row>
    <row r="267" spans="1:6">
      <c r="A267" s="4" t="s">
        <v>155</v>
      </c>
      <c r="B267" s="40">
        <f>SUM('Input'!$B371:$D371)</f>
        <v>0</v>
      </c>
      <c r="C267" s="40">
        <f>IF($B267,'Input'!B371/$B267,'Input'!B$362/$B$13)</f>
        <v>0</v>
      </c>
      <c r="D267" s="40">
        <f>IF($B267,'Input'!C371/$B267,'Input'!C$362/$B$13)</f>
        <v>0</v>
      </c>
      <c r="E267" s="40">
        <f>IF($B267,'Input'!D371/$B267,'Input'!D$362/$B$13)</f>
        <v>0</v>
      </c>
      <c r="F267" s="17"/>
    </row>
    <row r="268" spans="1:6">
      <c r="A268" s="4" t="s">
        <v>156</v>
      </c>
      <c r="B268" s="40">
        <f>SUM('Input'!$B372:$D372)</f>
        <v>0</v>
      </c>
      <c r="C268" s="40">
        <f>IF($B268,'Input'!B372/$B268,'Input'!B$362/$B$13)</f>
        <v>0</v>
      </c>
      <c r="D268" s="40">
        <f>IF($B268,'Input'!C372/$B268,'Input'!C$362/$B$13)</f>
        <v>0</v>
      </c>
      <c r="E268" s="40">
        <f>IF($B268,'Input'!D372/$B268,'Input'!D$362/$B$13)</f>
        <v>0</v>
      </c>
      <c r="F268" s="17"/>
    </row>
    <row r="269" spans="1:6">
      <c r="A269" s="4" t="s">
        <v>157</v>
      </c>
      <c r="B269" s="40">
        <f>SUM('Input'!$B373:$D373)</f>
        <v>0</v>
      </c>
      <c r="C269" s="40">
        <f>IF($B269,'Input'!B373/$B269,'Input'!B$362/$B$13)</f>
        <v>0</v>
      </c>
      <c r="D269" s="40">
        <f>IF($B269,'Input'!C373/$B269,'Input'!C$362/$B$13)</f>
        <v>0</v>
      </c>
      <c r="E269" s="40">
        <f>IF($B269,'Input'!D373/$B269,'Input'!D$362/$B$13)</f>
        <v>0</v>
      </c>
      <c r="F269" s="17"/>
    </row>
    <row r="270" spans="1:6">
      <c r="A270" s="4" t="s">
        <v>162</v>
      </c>
      <c r="B270" s="40">
        <f>SUM('Input'!$B374:$D374)</f>
        <v>0</v>
      </c>
      <c r="C270" s="40">
        <f>IF($B270,'Input'!B374/$B270,'Input'!B$362/$B$13)</f>
        <v>0</v>
      </c>
      <c r="D270" s="40">
        <f>IF($B270,'Input'!C374/$B270,'Input'!C$362/$B$13)</f>
        <v>0</v>
      </c>
      <c r="E270" s="40">
        <f>IF($B270,'Input'!D374/$B270,'Input'!D$362/$B$13)</f>
        <v>0</v>
      </c>
      <c r="F270" s="17"/>
    </row>
    <row r="271" spans="1:6">
      <c r="A271" s="4" t="s">
        <v>158</v>
      </c>
      <c r="B271" s="40">
        <f>SUM('Input'!$B375:$D375)</f>
        <v>0</v>
      </c>
      <c r="C271" s="40">
        <f>IF($B271,'Input'!B375/$B271,'Input'!B$362/$B$13)</f>
        <v>0</v>
      </c>
      <c r="D271" s="40">
        <f>IF($B271,'Input'!C375/$B271,'Input'!C$362/$B$13)</f>
        <v>0</v>
      </c>
      <c r="E271" s="40">
        <f>IF($B271,'Input'!D375/$B271,'Input'!D$362/$B$13)</f>
        <v>0</v>
      </c>
      <c r="F271" s="17"/>
    </row>
    <row r="272" spans="1:6">
      <c r="A272" s="4" t="s">
        <v>159</v>
      </c>
      <c r="B272" s="40">
        <f>SUM('Input'!$B376:$D376)</f>
        <v>0</v>
      </c>
      <c r="C272" s="40">
        <f>IF($B272,'Input'!B376/$B272,'Input'!B$362/$B$13)</f>
        <v>0</v>
      </c>
      <c r="D272" s="40">
        <f>IF($B272,'Input'!C376/$B272,'Input'!C$362/$B$13)</f>
        <v>0</v>
      </c>
      <c r="E272" s="40">
        <f>IF($B272,'Input'!D376/$B272,'Input'!D$362/$B$13)</f>
        <v>0</v>
      </c>
      <c r="F272" s="17"/>
    </row>
    <row r="273" spans="1:38">
      <c r="A273" s="4" t="s">
        <v>160</v>
      </c>
      <c r="B273" s="40">
        <f>SUM('Input'!$B377:$D377)</f>
        <v>0</v>
      </c>
      <c r="C273" s="40">
        <f>IF($B273,'Input'!B377/$B273,'Input'!B$362/$B$13)</f>
        <v>0</v>
      </c>
      <c r="D273" s="40">
        <f>IF($B273,'Input'!C377/$B273,'Input'!C$362/$B$13)</f>
        <v>0</v>
      </c>
      <c r="E273" s="40">
        <f>IF($B273,'Input'!D377/$B273,'Input'!D$362/$B$13)</f>
        <v>0</v>
      </c>
      <c r="F273" s="17"/>
    </row>
    <row r="275" spans="1:38" ht="21" customHeight="1">
      <c r="A275" s="1" t="s">
        <v>1144</v>
      </c>
    </row>
    <row r="276" spans="1:38">
      <c r="A276" s="3" t="s">
        <v>546</v>
      </c>
    </row>
    <row r="277" spans="1:38">
      <c r="A277" s="31" t="s">
        <v>1145</v>
      </c>
    </row>
    <row r="278" spans="1:38">
      <c r="A278" s="3" t="s">
        <v>1146</v>
      </c>
    </row>
    <row r="280" spans="1:38">
      <c r="B280" s="28" t="s">
        <v>153</v>
      </c>
      <c r="C280" s="15" t="s">
        <v>343</v>
      </c>
      <c r="D280" s="15" t="s">
        <v>344</v>
      </c>
      <c r="E280" s="15" t="s">
        <v>345</v>
      </c>
      <c r="F280" s="28" t="s">
        <v>154</v>
      </c>
      <c r="G280" s="15" t="s">
        <v>343</v>
      </c>
      <c r="H280" s="15" t="s">
        <v>344</v>
      </c>
      <c r="I280" s="15" t="s">
        <v>345</v>
      </c>
      <c r="J280" s="28" t="s">
        <v>155</v>
      </c>
      <c r="K280" s="15" t="s">
        <v>343</v>
      </c>
      <c r="L280" s="15" t="s">
        <v>344</v>
      </c>
      <c r="M280" s="15" t="s">
        <v>345</v>
      </c>
      <c r="N280" s="28" t="s">
        <v>156</v>
      </c>
      <c r="O280" s="15" t="s">
        <v>343</v>
      </c>
      <c r="P280" s="15" t="s">
        <v>344</v>
      </c>
      <c r="Q280" s="15" t="s">
        <v>345</v>
      </c>
      <c r="R280" s="28" t="s">
        <v>157</v>
      </c>
      <c r="S280" s="15" t="s">
        <v>343</v>
      </c>
      <c r="T280" s="15" t="s">
        <v>344</v>
      </c>
      <c r="U280" s="15" t="s">
        <v>345</v>
      </c>
      <c r="V280" s="28" t="s">
        <v>162</v>
      </c>
      <c r="W280" s="15" t="s">
        <v>343</v>
      </c>
      <c r="X280" s="15" t="s">
        <v>344</v>
      </c>
      <c r="Y280" s="15" t="s">
        <v>345</v>
      </c>
      <c r="Z280" s="28" t="s">
        <v>158</v>
      </c>
      <c r="AA280" s="15" t="s">
        <v>343</v>
      </c>
      <c r="AB280" s="15" t="s">
        <v>344</v>
      </c>
      <c r="AC280" s="15" t="s">
        <v>345</v>
      </c>
      <c r="AD280" s="28" t="s">
        <v>159</v>
      </c>
      <c r="AE280" s="15" t="s">
        <v>343</v>
      </c>
      <c r="AF280" s="15" t="s">
        <v>344</v>
      </c>
      <c r="AG280" s="15" t="s">
        <v>345</v>
      </c>
      <c r="AH280" s="28" t="s">
        <v>160</v>
      </c>
      <c r="AI280" s="15" t="s">
        <v>343</v>
      </c>
      <c r="AJ280" s="15" t="s">
        <v>344</v>
      </c>
      <c r="AK280" s="15" t="s">
        <v>345</v>
      </c>
    </row>
    <row r="281" spans="1:38">
      <c r="A281" s="4" t="s">
        <v>1147</v>
      </c>
      <c r="C281" s="41">
        <f>C$265</f>
        <v>0</v>
      </c>
      <c r="D281" s="41">
        <f>D$265</f>
        <v>0</v>
      </c>
      <c r="E281" s="41">
        <f>E$265</f>
        <v>0</v>
      </c>
      <c r="G281" s="41">
        <f>C$266</f>
        <v>0</v>
      </c>
      <c r="H281" s="41">
        <f>D$266</f>
        <v>0</v>
      </c>
      <c r="I281" s="41">
        <f>E$266</f>
        <v>0</v>
      </c>
      <c r="K281" s="41">
        <f>C$267</f>
        <v>0</v>
      </c>
      <c r="L281" s="41">
        <f>D$267</f>
        <v>0</v>
      </c>
      <c r="M281" s="41">
        <f>E$267</f>
        <v>0</v>
      </c>
      <c r="O281" s="41">
        <f>C$268</f>
        <v>0</v>
      </c>
      <c r="P281" s="41">
        <f>D$268</f>
        <v>0</v>
      </c>
      <c r="Q281" s="41">
        <f>E$268</f>
        <v>0</v>
      </c>
      <c r="S281" s="41">
        <f>C$269</f>
        <v>0</v>
      </c>
      <c r="T281" s="41">
        <f>D$269</f>
        <v>0</v>
      </c>
      <c r="U281" s="41">
        <f>E$269</f>
        <v>0</v>
      </c>
      <c r="W281" s="41">
        <f>C$270</f>
        <v>0</v>
      </c>
      <c r="X281" s="41">
        <f>D$270</f>
        <v>0</v>
      </c>
      <c r="Y281" s="41">
        <f>E$270</f>
        <v>0</v>
      </c>
      <c r="AA281" s="41">
        <f>C$271</f>
        <v>0</v>
      </c>
      <c r="AB281" s="41">
        <f>D$271</f>
        <v>0</v>
      </c>
      <c r="AC281" s="41">
        <f>E$271</f>
        <v>0</v>
      </c>
      <c r="AE281" s="41">
        <f>C$272</f>
        <v>0</v>
      </c>
      <c r="AF281" s="41">
        <f>D$272</f>
        <v>0</v>
      </c>
      <c r="AG281" s="41">
        <f>E$272</f>
        <v>0</v>
      </c>
      <c r="AI281" s="41">
        <f>C$273</f>
        <v>0</v>
      </c>
      <c r="AJ281" s="41">
        <f>D$273</f>
        <v>0</v>
      </c>
      <c r="AK281" s="41">
        <f>E$273</f>
        <v>0</v>
      </c>
      <c r="AL281" s="17"/>
    </row>
    <row r="283" spans="1:38" ht="21" customHeight="1">
      <c r="A283" s="1" t="s">
        <v>1148</v>
      </c>
    </row>
    <row r="284" spans="1:38">
      <c r="A284" s="3" t="s">
        <v>546</v>
      </c>
    </row>
    <row r="285" spans="1:38">
      <c r="A285" s="31" t="s">
        <v>1149</v>
      </c>
    </row>
    <row r="286" spans="1:38">
      <c r="A286" s="31" t="s">
        <v>1150</v>
      </c>
    </row>
    <row r="287" spans="1:38">
      <c r="A287" s="31" t="s">
        <v>1151</v>
      </c>
    </row>
    <row r="288" spans="1:38">
      <c r="A288" s="31" t="s">
        <v>1074</v>
      </c>
    </row>
    <row r="289" spans="1:38">
      <c r="A289" s="3" t="s">
        <v>1152</v>
      </c>
    </row>
    <row r="291" spans="1:38">
      <c r="B291" s="28" t="s">
        <v>153</v>
      </c>
      <c r="C291" s="15" t="s">
        <v>343</v>
      </c>
      <c r="D291" s="15" t="s">
        <v>344</v>
      </c>
      <c r="E291" s="15" t="s">
        <v>345</v>
      </c>
      <c r="F291" s="28" t="s">
        <v>154</v>
      </c>
      <c r="G291" s="15" t="s">
        <v>343</v>
      </c>
      <c r="H291" s="15" t="s">
        <v>344</v>
      </c>
      <c r="I291" s="15" t="s">
        <v>345</v>
      </c>
      <c r="J291" s="28" t="s">
        <v>155</v>
      </c>
      <c r="K291" s="15" t="s">
        <v>343</v>
      </c>
      <c r="L291" s="15" t="s">
        <v>344</v>
      </c>
      <c r="M291" s="15" t="s">
        <v>345</v>
      </c>
      <c r="N291" s="28" t="s">
        <v>156</v>
      </c>
      <c r="O291" s="15" t="s">
        <v>343</v>
      </c>
      <c r="P291" s="15" t="s">
        <v>344</v>
      </c>
      <c r="Q291" s="15" t="s">
        <v>345</v>
      </c>
      <c r="R291" s="28" t="s">
        <v>157</v>
      </c>
      <c r="S291" s="15" t="s">
        <v>343</v>
      </c>
      <c r="T291" s="15" t="s">
        <v>344</v>
      </c>
      <c r="U291" s="15" t="s">
        <v>345</v>
      </c>
      <c r="V291" s="28" t="s">
        <v>162</v>
      </c>
      <c r="W291" s="15" t="s">
        <v>343</v>
      </c>
      <c r="X291" s="15" t="s">
        <v>344</v>
      </c>
      <c r="Y291" s="15" t="s">
        <v>345</v>
      </c>
      <c r="Z291" s="28" t="s">
        <v>158</v>
      </c>
      <c r="AA291" s="15" t="s">
        <v>343</v>
      </c>
      <c r="AB291" s="15" t="s">
        <v>344</v>
      </c>
      <c r="AC291" s="15" t="s">
        <v>345</v>
      </c>
      <c r="AD291" s="28" t="s">
        <v>159</v>
      </c>
      <c r="AE291" s="15" t="s">
        <v>343</v>
      </c>
      <c r="AF291" s="15" t="s">
        <v>344</v>
      </c>
      <c r="AG291" s="15" t="s">
        <v>345</v>
      </c>
      <c r="AH291" s="28" t="s">
        <v>160</v>
      </c>
      <c r="AI291" s="15" t="s">
        <v>343</v>
      </c>
      <c r="AJ291" s="15" t="s">
        <v>344</v>
      </c>
      <c r="AK291" s="15" t="s">
        <v>345</v>
      </c>
    </row>
    <row r="292" spans="1:38">
      <c r="A292" s="4" t="s">
        <v>185</v>
      </c>
      <c r="C292" s="42">
        <f>IF(C$13&gt;0,$C233*C$281*24*'Input'!$F$60/C$13,0)</f>
        <v>0</v>
      </c>
      <c r="D292" s="42">
        <f>IF(D$13&gt;0,$C233*D$281*24*'Input'!$F$60/D$13,0)</f>
        <v>0</v>
      </c>
      <c r="E292" s="42">
        <f>IF(E$13&gt;0,$C233*E$281*24*'Input'!$F$60/E$13,0)</f>
        <v>0</v>
      </c>
      <c r="G292" s="42">
        <f>IF(C$13&gt;0,$C233*G$281*24*'Input'!$F$60/C$13,0)</f>
        <v>0</v>
      </c>
      <c r="H292" s="42">
        <f>IF(D$13&gt;0,$C233*H$281*24*'Input'!$F$60/D$13,0)</f>
        <v>0</v>
      </c>
      <c r="I292" s="42">
        <f>IF(E$13&gt;0,$C233*I$281*24*'Input'!$F$60/E$13,0)</f>
        <v>0</v>
      </c>
      <c r="K292" s="42">
        <f>IF(C$13&gt;0,$C233*K$281*24*'Input'!$F$60/C$13,0)</f>
        <v>0</v>
      </c>
      <c r="L292" s="42">
        <f>IF(D$13&gt;0,$C233*L$281*24*'Input'!$F$60/D$13,0)</f>
        <v>0</v>
      </c>
      <c r="M292" s="42">
        <f>IF(E$13&gt;0,$C233*M$281*24*'Input'!$F$60/E$13,0)</f>
        <v>0</v>
      </c>
      <c r="O292" s="42">
        <f>IF(C$13&gt;0,$C233*O$281*24*'Input'!$F$60/C$13,0)</f>
        <v>0</v>
      </c>
      <c r="P292" s="42">
        <f>IF(D$13&gt;0,$C233*P$281*24*'Input'!$F$60/D$13,0)</f>
        <v>0</v>
      </c>
      <c r="Q292" s="42">
        <f>IF(E$13&gt;0,$C233*Q$281*24*'Input'!$F$60/E$13,0)</f>
        <v>0</v>
      </c>
      <c r="S292" s="42">
        <f>IF(C$13&gt;0,$C233*S$281*24*'Input'!$F$60/C$13,0)</f>
        <v>0</v>
      </c>
      <c r="T292" s="42">
        <f>IF(D$13&gt;0,$C233*T$281*24*'Input'!$F$60/D$13,0)</f>
        <v>0</v>
      </c>
      <c r="U292" s="42">
        <f>IF(E$13&gt;0,$C233*U$281*24*'Input'!$F$60/E$13,0)</f>
        <v>0</v>
      </c>
      <c r="W292" s="42">
        <f>IF(C$13&gt;0,$C233*W$281*24*'Input'!$F$60/C$13,0)</f>
        <v>0</v>
      </c>
      <c r="X292" s="42">
        <f>IF(D$13&gt;0,$C233*X$281*24*'Input'!$F$60/D$13,0)</f>
        <v>0</v>
      </c>
      <c r="Y292" s="42">
        <f>IF(E$13&gt;0,$C233*Y$281*24*'Input'!$F$60/E$13,0)</f>
        <v>0</v>
      </c>
      <c r="AA292" s="42">
        <f>IF(C$13&gt;0,$C233*AA$281*24*'Input'!$F$60/C$13,0)</f>
        <v>0</v>
      </c>
      <c r="AB292" s="42">
        <f>IF(D$13&gt;0,$C233*AB$281*24*'Input'!$F$60/D$13,0)</f>
        <v>0</v>
      </c>
      <c r="AC292" s="42">
        <f>IF(E$13&gt;0,$C233*AC$281*24*'Input'!$F$60/E$13,0)</f>
        <v>0</v>
      </c>
      <c r="AE292" s="42">
        <f>IF(C$13&gt;0,$C233*AE$281*24*'Input'!$F$60/C$13,0)</f>
        <v>0</v>
      </c>
      <c r="AF292" s="42">
        <f>IF(D$13&gt;0,$C233*AF$281*24*'Input'!$F$60/D$13,0)</f>
        <v>0</v>
      </c>
      <c r="AG292" s="42">
        <f>IF(E$13&gt;0,$C233*AG$281*24*'Input'!$F$60/E$13,0)</f>
        <v>0</v>
      </c>
      <c r="AI292" s="42">
        <f>IF(C$13&gt;0,$C233*AI$281*24*'Input'!$F$60/C$13,0)</f>
        <v>0</v>
      </c>
      <c r="AJ292" s="42">
        <f>IF(D$13&gt;0,$C233*AJ$281*24*'Input'!$F$60/D$13,0)</f>
        <v>0</v>
      </c>
      <c r="AK292" s="42">
        <f>IF(E$13&gt;0,$C233*AK$281*24*'Input'!$F$60/E$13,0)</f>
        <v>0</v>
      </c>
      <c r="AL292" s="17"/>
    </row>
    <row r="293" spans="1:38">
      <c r="A293" s="4" t="s">
        <v>186</v>
      </c>
      <c r="C293" s="42">
        <f>IF(C$13&gt;0,$C234*C$281*24*'Input'!$F$60/C$13,0)</f>
        <v>0</v>
      </c>
      <c r="D293" s="42">
        <f>IF(D$13&gt;0,$C234*D$281*24*'Input'!$F$60/D$13,0)</f>
        <v>0</v>
      </c>
      <c r="E293" s="42">
        <f>IF(E$13&gt;0,$C234*E$281*24*'Input'!$F$60/E$13,0)</f>
        <v>0</v>
      </c>
      <c r="G293" s="42">
        <f>IF(C$13&gt;0,$C234*G$281*24*'Input'!$F$60/C$13,0)</f>
        <v>0</v>
      </c>
      <c r="H293" s="42">
        <f>IF(D$13&gt;0,$C234*H$281*24*'Input'!$F$60/D$13,0)</f>
        <v>0</v>
      </c>
      <c r="I293" s="42">
        <f>IF(E$13&gt;0,$C234*I$281*24*'Input'!$F$60/E$13,0)</f>
        <v>0</v>
      </c>
      <c r="K293" s="42">
        <f>IF(C$13&gt;0,$C234*K$281*24*'Input'!$F$60/C$13,0)</f>
        <v>0</v>
      </c>
      <c r="L293" s="42">
        <f>IF(D$13&gt;0,$C234*L$281*24*'Input'!$F$60/D$13,0)</f>
        <v>0</v>
      </c>
      <c r="M293" s="42">
        <f>IF(E$13&gt;0,$C234*M$281*24*'Input'!$F$60/E$13,0)</f>
        <v>0</v>
      </c>
      <c r="O293" s="42">
        <f>IF(C$13&gt;0,$C234*O$281*24*'Input'!$F$60/C$13,0)</f>
        <v>0</v>
      </c>
      <c r="P293" s="42">
        <f>IF(D$13&gt;0,$C234*P$281*24*'Input'!$F$60/D$13,0)</f>
        <v>0</v>
      </c>
      <c r="Q293" s="42">
        <f>IF(E$13&gt;0,$C234*Q$281*24*'Input'!$F$60/E$13,0)</f>
        <v>0</v>
      </c>
      <c r="S293" s="42">
        <f>IF(C$13&gt;0,$C234*S$281*24*'Input'!$F$60/C$13,0)</f>
        <v>0</v>
      </c>
      <c r="T293" s="42">
        <f>IF(D$13&gt;0,$C234*T$281*24*'Input'!$F$60/D$13,0)</f>
        <v>0</v>
      </c>
      <c r="U293" s="42">
        <f>IF(E$13&gt;0,$C234*U$281*24*'Input'!$F$60/E$13,0)</f>
        <v>0</v>
      </c>
      <c r="W293" s="42">
        <f>IF(C$13&gt;0,$C234*W$281*24*'Input'!$F$60/C$13,0)</f>
        <v>0</v>
      </c>
      <c r="X293" s="42">
        <f>IF(D$13&gt;0,$C234*X$281*24*'Input'!$F$60/D$13,0)</f>
        <v>0</v>
      </c>
      <c r="Y293" s="42">
        <f>IF(E$13&gt;0,$C234*Y$281*24*'Input'!$F$60/E$13,0)</f>
        <v>0</v>
      </c>
      <c r="AA293" s="42">
        <f>IF(C$13&gt;0,$C234*AA$281*24*'Input'!$F$60/C$13,0)</f>
        <v>0</v>
      </c>
      <c r="AB293" s="42">
        <f>IF(D$13&gt;0,$C234*AB$281*24*'Input'!$F$60/D$13,0)</f>
        <v>0</v>
      </c>
      <c r="AC293" s="42">
        <f>IF(E$13&gt;0,$C234*AC$281*24*'Input'!$F$60/E$13,0)</f>
        <v>0</v>
      </c>
      <c r="AE293" s="42">
        <f>IF(C$13&gt;0,$C234*AE$281*24*'Input'!$F$60/C$13,0)</f>
        <v>0</v>
      </c>
      <c r="AF293" s="42">
        <f>IF(D$13&gt;0,$C234*AF$281*24*'Input'!$F$60/D$13,0)</f>
        <v>0</v>
      </c>
      <c r="AG293" s="42">
        <f>IF(E$13&gt;0,$C234*AG$281*24*'Input'!$F$60/E$13,0)</f>
        <v>0</v>
      </c>
      <c r="AI293" s="42">
        <f>IF(C$13&gt;0,$C234*AI$281*24*'Input'!$F$60/C$13,0)</f>
        <v>0</v>
      </c>
      <c r="AJ293" s="42">
        <f>IF(D$13&gt;0,$C234*AJ$281*24*'Input'!$F$60/D$13,0)</f>
        <v>0</v>
      </c>
      <c r="AK293" s="42">
        <f>IF(E$13&gt;0,$C234*AK$281*24*'Input'!$F$60/E$13,0)</f>
        <v>0</v>
      </c>
      <c r="AL293" s="17"/>
    </row>
    <row r="294" spans="1:38">
      <c r="A294" s="4" t="s">
        <v>223</v>
      </c>
      <c r="C294" s="42">
        <f>IF(C$13&gt;0,$C235*C$281*24*'Input'!$F$60/C$13,0)</f>
        <v>0</v>
      </c>
      <c r="D294" s="42">
        <f>IF(D$13&gt;0,$C235*D$281*24*'Input'!$F$60/D$13,0)</f>
        <v>0</v>
      </c>
      <c r="E294" s="42">
        <f>IF(E$13&gt;0,$C235*E$281*24*'Input'!$F$60/E$13,0)</f>
        <v>0</v>
      </c>
      <c r="G294" s="42">
        <f>IF(C$13&gt;0,$C235*G$281*24*'Input'!$F$60/C$13,0)</f>
        <v>0</v>
      </c>
      <c r="H294" s="42">
        <f>IF(D$13&gt;0,$C235*H$281*24*'Input'!$F$60/D$13,0)</f>
        <v>0</v>
      </c>
      <c r="I294" s="42">
        <f>IF(E$13&gt;0,$C235*I$281*24*'Input'!$F$60/E$13,0)</f>
        <v>0</v>
      </c>
      <c r="K294" s="42">
        <f>IF(C$13&gt;0,$C235*K$281*24*'Input'!$F$60/C$13,0)</f>
        <v>0</v>
      </c>
      <c r="L294" s="42">
        <f>IF(D$13&gt;0,$C235*L$281*24*'Input'!$F$60/D$13,0)</f>
        <v>0</v>
      </c>
      <c r="M294" s="42">
        <f>IF(E$13&gt;0,$C235*M$281*24*'Input'!$F$60/E$13,0)</f>
        <v>0</v>
      </c>
      <c r="O294" s="42">
        <f>IF(C$13&gt;0,$C235*O$281*24*'Input'!$F$60/C$13,0)</f>
        <v>0</v>
      </c>
      <c r="P294" s="42">
        <f>IF(D$13&gt;0,$C235*P$281*24*'Input'!$F$60/D$13,0)</f>
        <v>0</v>
      </c>
      <c r="Q294" s="42">
        <f>IF(E$13&gt;0,$C235*Q$281*24*'Input'!$F$60/E$13,0)</f>
        <v>0</v>
      </c>
      <c r="S294" s="42">
        <f>IF(C$13&gt;0,$C235*S$281*24*'Input'!$F$60/C$13,0)</f>
        <v>0</v>
      </c>
      <c r="T294" s="42">
        <f>IF(D$13&gt;0,$C235*T$281*24*'Input'!$F$60/D$13,0)</f>
        <v>0</v>
      </c>
      <c r="U294" s="42">
        <f>IF(E$13&gt;0,$C235*U$281*24*'Input'!$F$60/E$13,0)</f>
        <v>0</v>
      </c>
      <c r="W294" s="42">
        <f>IF(C$13&gt;0,$C235*W$281*24*'Input'!$F$60/C$13,0)</f>
        <v>0</v>
      </c>
      <c r="X294" s="42">
        <f>IF(D$13&gt;0,$C235*X$281*24*'Input'!$F$60/D$13,0)</f>
        <v>0</v>
      </c>
      <c r="Y294" s="42">
        <f>IF(E$13&gt;0,$C235*Y$281*24*'Input'!$F$60/E$13,0)</f>
        <v>0</v>
      </c>
      <c r="AA294" s="42">
        <f>IF(C$13&gt;0,$C235*AA$281*24*'Input'!$F$60/C$13,0)</f>
        <v>0</v>
      </c>
      <c r="AB294" s="42">
        <f>IF(D$13&gt;0,$C235*AB$281*24*'Input'!$F$60/D$13,0)</f>
        <v>0</v>
      </c>
      <c r="AC294" s="42">
        <f>IF(E$13&gt;0,$C235*AC$281*24*'Input'!$F$60/E$13,0)</f>
        <v>0</v>
      </c>
      <c r="AE294" s="42">
        <f>IF(C$13&gt;0,$C235*AE$281*24*'Input'!$F$60/C$13,0)</f>
        <v>0</v>
      </c>
      <c r="AF294" s="42">
        <f>IF(D$13&gt;0,$C235*AF$281*24*'Input'!$F$60/D$13,0)</f>
        <v>0</v>
      </c>
      <c r="AG294" s="42">
        <f>IF(E$13&gt;0,$C235*AG$281*24*'Input'!$F$60/E$13,0)</f>
        <v>0</v>
      </c>
      <c r="AI294" s="42">
        <f>IF(C$13&gt;0,$C235*AI$281*24*'Input'!$F$60/C$13,0)</f>
        <v>0</v>
      </c>
      <c r="AJ294" s="42">
        <f>IF(D$13&gt;0,$C235*AJ$281*24*'Input'!$F$60/D$13,0)</f>
        <v>0</v>
      </c>
      <c r="AK294" s="42">
        <f>IF(E$13&gt;0,$C235*AK$281*24*'Input'!$F$60/E$13,0)</f>
        <v>0</v>
      </c>
      <c r="AL294" s="17"/>
    </row>
    <row r="295" spans="1:38">
      <c r="A295" s="4" t="s">
        <v>187</v>
      </c>
      <c r="C295" s="42">
        <f>IF(C$13&gt;0,$C236*C$281*24*'Input'!$F$60/C$13,0)</f>
        <v>0</v>
      </c>
      <c r="D295" s="42">
        <f>IF(D$13&gt;0,$C236*D$281*24*'Input'!$F$60/D$13,0)</f>
        <v>0</v>
      </c>
      <c r="E295" s="42">
        <f>IF(E$13&gt;0,$C236*E$281*24*'Input'!$F$60/E$13,0)</f>
        <v>0</v>
      </c>
      <c r="G295" s="42">
        <f>IF(C$13&gt;0,$C236*G$281*24*'Input'!$F$60/C$13,0)</f>
        <v>0</v>
      </c>
      <c r="H295" s="42">
        <f>IF(D$13&gt;0,$C236*H$281*24*'Input'!$F$60/D$13,0)</f>
        <v>0</v>
      </c>
      <c r="I295" s="42">
        <f>IF(E$13&gt;0,$C236*I$281*24*'Input'!$F$60/E$13,0)</f>
        <v>0</v>
      </c>
      <c r="K295" s="42">
        <f>IF(C$13&gt;0,$C236*K$281*24*'Input'!$F$60/C$13,0)</f>
        <v>0</v>
      </c>
      <c r="L295" s="42">
        <f>IF(D$13&gt;0,$C236*L$281*24*'Input'!$F$60/D$13,0)</f>
        <v>0</v>
      </c>
      <c r="M295" s="42">
        <f>IF(E$13&gt;0,$C236*M$281*24*'Input'!$F$60/E$13,0)</f>
        <v>0</v>
      </c>
      <c r="O295" s="42">
        <f>IF(C$13&gt;0,$C236*O$281*24*'Input'!$F$60/C$13,0)</f>
        <v>0</v>
      </c>
      <c r="P295" s="42">
        <f>IF(D$13&gt;0,$C236*P$281*24*'Input'!$F$60/D$13,0)</f>
        <v>0</v>
      </c>
      <c r="Q295" s="42">
        <f>IF(E$13&gt;0,$C236*Q$281*24*'Input'!$F$60/E$13,0)</f>
        <v>0</v>
      </c>
      <c r="S295" s="42">
        <f>IF(C$13&gt;0,$C236*S$281*24*'Input'!$F$60/C$13,0)</f>
        <v>0</v>
      </c>
      <c r="T295" s="42">
        <f>IF(D$13&gt;0,$C236*T$281*24*'Input'!$F$60/D$13,0)</f>
        <v>0</v>
      </c>
      <c r="U295" s="42">
        <f>IF(E$13&gt;0,$C236*U$281*24*'Input'!$F$60/E$13,0)</f>
        <v>0</v>
      </c>
      <c r="W295" s="42">
        <f>IF(C$13&gt;0,$C236*W$281*24*'Input'!$F$60/C$13,0)</f>
        <v>0</v>
      </c>
      <c r="X295" s="42">
        <f>IF(D$13&gt;0,$C236*X$281*24*'Input'!$F$60/D$13,0)</f>
        <v>0</v>
      </c>
      <c r="Y295" s="42">
        <f>IF(E$13&gt;0,$C236*Y$281*24*'Input'!$F$60/E$13,0)</f>
        <v>0</v>
      </c>
      <c r="AA295" s="42">
        <f>IF(C$13&gt;0,$C236*AA$281*24*'Input'!$F$60/C$13,0)</f>
        <v>0</v>
      </c>
      <c r="AB295" s="42">
        <f>IF(D$13&gt;0,$C236*AB$281*24*'Input'!$F$60/D$13,0)</f>
        <v>0</v>
      </c>
      <c r="AC295" s="42">
        <f>IF(E$13&gt;0,$C236*AC$281*24*'Input'!$F$60/E$13,0)</f>
        <v>0</v>
      </c>
      <c r="AE295" s="42">
        <f>IF(C$13&gt;0,$C236*AE$281*24*'Input'!$F$60/C$13,0)</f>
        <v>0</v>
      </c>
      <c r="AF295" s="42">
        <f>IF(D$13&gt;0,$C236*AF$281*24*'Input'!$F$60/D$13,0)</f>
        <v>0</v>
      </c>
      <c r="AG295" s="42">
        <f>IF(E$13&gt;0,$C236*AG$281*24*'Input'!$F$60/E$13,0)</f>
        <v>0</v>
      </c>
      <c r="AI295" s="42">
        <f>IF(C$13&gt;0,$C236*AI$281*24*'Input'!$F$60/C$13,0)</f>
        <v>0</v>
      </c>
      <c r="AJ295" s="42">
        <f>IF(D$13&gt;0,$C236*AJ$281*24*'Input'!$F$60/D$13,0)</f>
        <v>0</v>
      </c>
      <c r="AK295" s="42">
        <f>IF(E$13&gt;0,$C236*AK$281*24*'Input'!$F$60/E$13,0)</f>
        <v>0</v>
      </c>
      <c r="AL295" s="17"/>
    </row>
    <row r="296" spans="1:38">
      <c r="A296" s="4" t="s">
        <v>188</v>
      </c>
      <c r="C296" s="42">
        <f>IF(C$13&gt;0,$C237*C$281*24*'Input'!$F$60/C$13,0)</f>
        <v>0</v>
      </c>
      <c r="D296" s="42">
        <f>IF(D$13&gt;0,$C237*D$281*24*'Input'!$F$60/D$13,0)</f>
        <v>0</v>
      </c>
      <c r="E296" s="42">
        <f>IF(E$13&gt;0,$C237*E$281*24*'Input'!$F$60/E$13,0)</f>
        <v>0</v>
      </c>
      <c r="G296" s="42">
        <f>IF(C$13&gt;0,$C237*G$281*24*'Input'!$F$60/C$13,0)</f>
        <v>0</v>
      </c>
      <c r="H296" s="42">
        <f>IF(D$13&gt;0,$C237*H$281*24*'Input'!$F$60/D$13,0)</f>
        <v>0</v>
      </c>
      <c r="I296" s="42">
        <f>IF(E$13&gt;0,$C237*I$281*24*'Input'!$F$60/E$13,0)</f>
        <v>0</v>
      </c>
      <c r="K296" s="42">
        <f>IF(C$13&gt;0,$C237*K$281*24*'Input'!$F$60/C$13,0)</f>
        <v>0</v>
      </c>
      <c r="L296" s="42">
        <f>IF(D$13&gt;0,$C237*L$281*24*'Input'!$F$60/D$13,0)</f>
        <v>0</v>
      </c>
      <c r="M296" s="42">
        <f>IF(E$13&gt;0,$C237*M$281*24*'Input'!$F$60/E$13,0)</f>
        <v>0</v>
      </c>
      <c r="O296" s="42">
        <f>IF(C$13&gt;0,$C237*O$281*24*'Input'!$F$60/C$13,0)</f>
        <v>0</v>
      </c>
      <c r="P296" s="42">
        <f>IF(D$13&gt;0,$C237*P$281*24*'Input'!$F$60/D$13,0)</f>
        <v>0</v>
      </c>
      <c r="Q296" s="42">
        <f>IF(E$13&gt;0,$C237*Q$281*24*'Input'!$F$60/E$13,0)</f>
        <v>0</v>
      </c>
      <c r="S296" s="42">
        <f>IF(C$13&gt;0,$C237*S$281*24*'Input'!$F$60/C$13,0)</f>
        <v>0</v>
      </c>
      <c r="T296" s="42">
        <f>IF(D$13&gt;0,$C237*T$281*24*'Input'!$F$60/D$13,0)</f>
        <v>0</v>
      </c>
      <c r="U296" s="42">
        <f>IF(E$13&gt;0,$C237*U$281*24*'Input'!$F$60/E$13,0)</f>
        <v>0</v>
      </c>
      <c r="W296" s="42">
        <f>IF(C$13&gt;0,$C237*W$281*24*'Input'!$F$60/C$13,0)</f>
        <v>0</v>
      </c>
      <c r="X296" s="42">
        <f>IF(D$13&gt;0,$C237*X$281*24*'Input'!$F$60/D$13,0)</f>
        <v>0</v>
      </c>
      <c r="Y296" s="42">
        <f>IF(E$13&gt;0,$C237*Y$281*24*'Input'!$F$60/E$13,0)</f>
        <v>0</v>
      </c>
      <c r="AA296" s="42">
        <f>IF(C$13&gt;0,$C237*AA$281*24*'Input'!$F$60/C$13,0)</f>
        <v>0</v>
      </c>
      <c r="AB296" s="42">
        <f>IF(D$13&gt;0,$C237*AB$281*24*'Input'!$F$60/D$13,0)</f>
        <v>0</v>
      </c>
      <c r="AC296" s="42">
        <f>IF(E$13&gt;0,$C237*AC$281*24*'Input'!$F$60/E$13,0)</f>
        <v>0</v>
      </c>
      <c r="AE296" s="42">
        <f>IF(C$13&gt;0,$C237*AE$281*24*'Input'!$F$60/C$13,0)</f>
        <v>0</v>
      </c>
      <c r="AF296" s="42">
        <f>IF(D$13&gt;0,$C237*AF$281*24*'Input'!$F$60/D$13,0)</f>
        <v>0</v>
      </c>
      <c r="AG296" s="42">
        <f>IF(E$13&gt;0,$C237*AG$281*24*'Input'!$F$60/E$13,0)</f>
        <v>0</v>
      </c>
      <c r="AI296" s="42">
        <f>IF(C$13&gt;0,$C237*AI$281*24*'Input'!$F$60/C$13,0)</f>
        <v>0</v>
      </c>
      <c r="AJ296" s="42">
        <f>IF(D$13&gt;0,$C237*AJ$281*24*'Input'!$F$60/D$13,0)</f>
        <v>0</v>
      </c>
      <c r="AK296" s="42">
        <f>IF(E$13&gt;0,$C237*AK$281*24*'Input'!$F$60/E$13,0)</f>
        <v>0</v>
      </c>
      <c r="AL296" s="17"/>
    </row>
    <row r="297" spans="1:38">
      <c r="A297" s="4" t="s">
        <v>224</v>
      </c>
      <c r="C297" s="42">
        <f>IF(C$13&gt;0,$C238*C$281*24*'Input'!$F$60/C$13,0)</f>
        <v>0</v>
      </c>
      <c r="D297" s="42">
        <f>IF(D$13&gt;0,$C238*D$281*24*'Input'!$F$60/D$13,0)</f>
        <v>0</v>
      </c>
      <c r="E297" s="42">
        <f>IF(E$13&gt;0,$C238*E$281*24*'Input'!$F$60/E$13,0)</f>
        <v>0</v>
      </c>
      <c r="G297" s="42">
        <f>IF(C$13&gt;0,$C238*G$281*24*'Input'!$F$60/C$13,0)</f>
        <v>0</v>
      </c>
      <c r="H297" s="42">
        <f>IF(D$13&gt;0,$C238*H$281*24*'Input'!$F$60/D$13,0)</f>
        <v>0</v>
      </c>
      <c r="I297" s="42">
        <f>IF(E$13&gt;0,$C238*I$281*24*'Input'!$F$60/E$13,0)</f>
        <v>0</v>
      </c>
      <c r="K297" s="42">
        <f>IF(C$13&gt;0,$C238*K$281*24*'Input'!$F$60/C$13,0)</f>
        <v>0</v>
      </c>
      <c r="L297" s="42">
        <f>IF(D$13&gt;0,$C238*L$281*24*'Input'!$F$60/D$13,0)</f>
        <v>0</v>
      </c>
      <c r="M297" s="42">
        <f>IF(E$13&gt;0,$C238*M$281*24*'Input'!$F$60/E$13,0)</f>
        <v>0</v>
      </c>
      <c r="O297" s="42">
        <f>IF(C$13&gt;0,$C238*O$281*24*'Input'!$F$60/C$13,0)</f>
        <v>0</v>
      </c>
      <c r="P297" s="42">
        <f>IF(D$13&gt;0,$C238*P$281*24*'Input'!$F$60/D$13,0)</f>
        <v>0</v>
      </c>
      <c r="Q297" s="42">
        <f>IF(E$13&gt;0,$C238*Q$281*24*'Input'!$F$60/E$13,0)</f>
        <v>0</v>
      </c>
      <c r="S297" s="42">
        <f>IF(C$13&gt;0,$C238*S$281*24*'Input'!$F$60/C$13,0)</f>
        <v>0</v>
      </c>
      <c r="T297" s="42">
        <f>IF(D$13&gt;0,$C238*T$281*24*'Input'!$F$60/D$13,0)</f>
        <v>0</v>
      </c>
      <c r="U297" s="42">
        <f>IF(E$13&gt;0,$C238*U$281*24*'Input'!$F$60/E$13,0)</f>
        <v>0</v>
      </c>
      <c r="W297" s="42">
        <f>IF(C$13&gt;0,$C238*W$281*24*'Input'!$F$60/C$13,0)</f>
        <v>0</v>
      </c>
      <c r="X297" s="42">
        <f>IF(D$13&gt;0,$C238*X$281*24*'Input'!$F$60/D$13,0)</f>
        <v>0</v>
      </c>
      <c r="Y297" s="42">
        <f>IF(E$13&gt;0,$C238*Y$281*24*'Input'!$F$60/E$13,0)</f>
        <v>0</v>
      </c>
      <c r="AA297" s="42">
        <f>IF(C$13&gt;0,$C238*AA$281*24*'Input'!$F$60/C$13,0)</f>
        <v>0</v>
      </c>
      <c r="AB297" s="42">
        <f>IF(D$13&gt;0,$C238*AB$281*24*'Input'!$F$60/D$13,0)</f>
        <v>0</v>
      </c>
      <c r="AC297" s="42">
        <f>IF(E$13&gt;0,$C238*AC$281*24*'Input'!$F$60/E$13,0)</f>
        <v>0</v>
      </c>
      <c r="AE297" s="42">
        <f>IF(C$13&gt;0,$C238*AE$281*24*'Input'!$F$60/C$13,0)</f>
        <v>0</v>
      </c>
      <c r="AF297" s="42">
        <f>IF(D$13&gt;0,$C238*AF$281*24*'Input'!$F$60/D$13,0)</f>
        <v>0</v>
      </c>
      <c r="AG297" s="42">
        <f>IF(E$13&gt;0,$C238*AG$281*24*'Input'!$F$60/E$13,0)</f>
        <v>0</v>
      </c>
      <c r="AI297" s="42">
        <f>IF(C$13&gt;0,$C238*AI$281*24*'Input'!$F$60/C$13,0)</f>
        <v>0</v>
      </c>
      <c r="AJ297" s="42">
        <f>IF(D$13&gt;0,$C238*AJ$281*24*'Input'!$F$60/D$13,0)</f>
        <v>0</v>
      </c>
      <c r="AK297" s="42">
        <f>IF(E$13&gt;0,$C238*AK$281*24*'Input'!$F$60/E$13,0)</f>
        <v>0</v>
      </c>
      <c r="AL297" s="17"/>
    </row>
    <row r="298" spans="1:38">
      <c r="A298" s="4" t="s">
        <v>189</v>
      </c>
      <c r="C298" s="42">
        <f>IF(C$13&gt;0,$C239*C$281*24*'Input'!$F$60/C$13,0)</f>
        <v>0</v>
      </c>
      <c r="D298" s="42">
        <f>IF(D$13&gt;0,$C239*D$281*24*'Input'!$F$60/D$13,0)</f>
        <v>0</v>
      </c>
      <c r="E298" s="42">
        <f>IF(E$13&gt;0,$C239*E$281*24*'Input'!$F$60/E$13,0)</f>
        <v>0</v>
      </c>
      <c r="G298" s="42">
        <f>IF(C$13&gt;0,$C239*G$281*24*'Input'!$F$60/C$13,0)</f>
        <v>0</v>
      </c>
      <c r="H298" s="42">
        <f>IF(D$13&gt;0,$C239*H$281*24*'Input'!$F$60/D$13,0)</f>
        <v>0</v>
      </c>
      <c r="I298" s="42">
        <f>IF(E$13&gt;0,$C239*I$281*24*'Input'!$F$60/E$13,0)</f>
        <v>0</v>
      </c>
      <c r="K298" s="42">
        <f>IF(C$13&gt;0,$C239*K$281*24*'Input'!$F$60/C$13,0)</f>
        <v>0</v>
      </c>
      <c r="L298" s="42">
        <f>IF(D$13&gt;0,$C239*L$281*24*'Input'!$F$60/D$13,0)</f>
        <v>0</v>
      </c>
      <c r="M298" s="42">
        <f>IF(E$13&gt;0,$C239*M$281*24*'Input'!$F$60/E$13,0)</f>
        <v>0</v>
      </c>
      <c r="O298" s="42">
        <f>IF(C$13&gt;0,$C239*O$281*24*'Input'!$F$60/C$13,0)</f>
        <v>0</v>
      </c>
      <c r="P298" s="42">
        <f>IF(D$13&gt;0,$C239*P$281*24*'Input'!$F$60/D$13,0)</f>
        <v>0</v>
      </c>
      <c r="Q298" s="42">
        <f>IF(E$13&gt;0,$C239*Q$281*24*'Input'!$F$60/E$13,0)</f>
        <v>0</v>
      </c>
      <c r="S298" s="42">
        <f>IF(C$13&gt;0,$C239*S$281*24*'Input'!$F$60/C$13,0)</f>
        <v>0</v>
      </c>
      <c r="T298" s="42">
        <f>IF(D$13&gt;0,$C239*T$281*24*'Input'!$F$60/D$13,0)</f>
        <v>0</v>
      </c>
      <c r="U298" s="42">
        <f>IF(E$13&gt;0,$C239*U$281*24*'Input'!$F$60/E$13,0)</f>
        <v>0</v>
      </c>
      <c r="W298" s="42">
        <f>IF(C$13&gt;0,$C239*W$281*24*'Input'!$F$60/C$13,0)</f>
        <v>0</v>
      </c>
      <c r="X298" s="42">
        <f>IF(D$13&gt;0,$C239*X$281*24*'Input'!$F$60/D$13,0)</f>
        <v>0</v>
      </c>
      <c r="Y298" s="42">
        <f>IF(E$13&gt;0,$C239*Y$281*24*'Input'!$F$60/E$13,0)</f>
        <v>0</v>
      </c>
      <c r="AA298" s="42">
        <f>IF(C$13&gt;0,$C239*AA$281*24*'Input'!$F$60/C$13,0)</f>
        <v>0</v>
      </c>
      <c r="AB298" s="42">
        <f>IF(D$13&gt;0,$C239*AB$281*24*'Input'!$F$60/D$13,0)</f>
        <v>0</v>
      </c>
      <c r="AC298" s="42">
        <f>IF(E$13&gt;0,$C239*AC$281*24*'Input'!$F$60/E$13,0)</f>
        <v>0</v>
      </c>
      <c r="AE298" s="42">
        <f>IF(C$13&gt;0,$C239*AE$281*24*'Input'!$F$60/C$13,0)</f>
        <v>0</v>
      </c>
      <c r="AF298" s="42">
        <f>IF(D$13&gt;0,$C239*AF$281*24*'Input'!$F$60/D$13,0)</f>
        <v>0</v>
      </c>
      <c r="AG298" s="42">
        <f>IF(E$13&gt;0,$C239*AG$281*24*'Input'!$F$60/E$13,0)</f>
        <v>0</v>
      </c>
      <c r="AI298" s="42">
        <f>IF(C$13&gt;0,$C239*AI$281*24*'Input'!$F$60/C$13,0)</f>
        <v>0</v>
      </c>
      <c r="AJ298" s="42">
        <f>IF(D$13&gt;0,$C239*AJ$281*24*'Input'!$F$60/D$13,0)</f>
        <v>0</v>
      </c>
      <c r="AK298" s="42">
        <f>IF(E$13&gt;0,$C239*AK$281*24*'Input'!$F$60/E$13,0)</f>
        <v>0</v>
      </c>
      <c r="AL298" s="17"/>
    </row>
    <row r="299" spans="1:38">
      <c r="A299" s="4" t="s">
        <v>190</v>
      </c>
      <c r="C299" s="42">
        <f>IF(C$13&gt;0,$C240*C$281*24*'Input'!$F$60/C$13,0)</f>
        <v>0</v>
      </c>
      <c r="D299" s="42">
        <f>IF(D$13&gt;0,$C240*D$281*24*'Input'!$F$60/D$13,0)</f>
        <v>0</v>
      </c>
      <c r="E299" s="42">
        <f>IF(E$13&gt;0,$C240*E$281*24*'Input'!$F$60/E$13,0)</f>
        <v>0</v>
      </c>
      <c r="G299" s="42">
        <f>IF(C$13&gt;0,$C240*G$281*24*'Input'!$F$60/C$13,0)</f>
        <v>0</v>
      </c>
      <c r="H299" s="42">
        <f>IF(D$13&gt;0,$C240*H$281*24*'Input'!$F$60/D$13,0)</f>
        <v>0</v>
      </c>
      <c r="I299" s="42">
        <f>IF(E$13&gt;0,$C240*I$281*24*'Input'!$F$60/E$13,0)</f>
        <v>0</v>
      </c>
      <c r="K299" s="42">
        <f>IF(C$13&gt;0,$C240*K$281*24*'Input'!$F$60/C$13,0)</f>
        <v>0</v>
      </c>
      <c r="L299" s="42">
        <f>IF(D$13&gt;0,$C240*L$281*24*'Input'!$F$60/D$13,0)</f>
        <v>0</v>
      </c>
      <c r="M299" s="42">
        <f>IF(E$13&gt;0,$C240*M$281*24*'Input'!$F$60/E$13,0)</f>
        <v>0</v>
      </c>
      <c r="O299" s="42">
        <f>IF(C$13&gt;0,$C240*O$281*24*'Input'!$F$60/C$13,0)</f>
        <v>0</v>
      </c>
      <c r="P299" s="42">
        <f>IF(D$13&gt;0,$C240*P$281*24*'Input'!$F$60/D$13,0)</f>
        <v>0</v>
      </c>
      <c r="Q299" s="42">
        <f>IF(E$13&gt;0,$C240*Q$281*24*'Input'!$F$60/E$13,0)</f>
        <v>0</v>
      </c>
      <c r="S299" s="42">
        <f>IF(C$13&gt;0,$C240*S$281*24*'Input'!$F$60/C$13,0)</f>
        <v>0</v>
      </c>
      <c r="T299" s="42">
        <f>IF(D$13&gt;0,$C240*T$281*24*'Input'!$F$60/D$13,0)</f>
        <v>0</v>
      </c>
      <c r="U299" s="42">
        <f>IF(E$13&gt;0,$C240*U$281*24*'Input'!$F$60/E$13,0)</f>
        <v>0</v>
      </c>
      <c r="W299" s="42">
        <f>IF(C$13&gt;0,$C240*W$281*24*'Input'!$F$60/C$13,0)</f>
        <v>0</v>
      </c>
      <c r="X299" s="42">
        <f>IF(D$13&gt;0,$C240*X$281*24*'Input'!$F$60/D$13,0)</f>
        <v>0</v>
      </c>
      <c r="Y299" s="42">
        <f>IF(E$13&gt;0,$C240*Y$281*24*'Input'!$F$60/E$13,0)</f>
        <v>0</v>
      </c>
      <c r="AA299" s="42">
        <f>IF(C$13&gt;0,$C240*AA$281*24*'Input'!$F$60/C$13,0)</f>
        <v>0</v>
      </c>
      <c r="AB299" s="42">
        <f>IF(D$13&gt;0,$C240*AB$281*24*'Input'!$F$60/D$13,0)</f>
        <v>0</v>
      </c>
      <c r="AC299" s="42">
        <f>IF(E$13&gt;0,$C240*AC$281*24*'Input'!$F$60/E$13,0)</f>
        <v>0</v>
      </c>
      <c r="AE299" s="42">
        <f>IF(C$13&gt;0,$C240*AE$281*24*'Input'!$F$60/C$13,0)</f>
        <v>0</v>
      </c>
      <c r="AF299" s="42">
        <f>IF(D$13&gt;0,$C240*AF$281*24*'Input'!$F$60/D$13,0)</f>
        <v>0</v>
      </c>
      <c r="AG299" s="42">
        <f>IF(E$13&gt;0,$C240*AG$281*24*'Input'!$F$60/E$13,0)</f>
        <v>0</v>
      </c>
      <c r="AI299" s="42">
        <f>IF(C$13&gt;0,$C240*AI$281*24*'Input'!$F$60/C$13,0)</f>
        <v>0</v>
      </c>
      <c r="AJ299" s="42">
        <f>IF(D$13&gt;0,$C240*AJ$281*24*'Input'!$F$60/D$13,0)</f>
        <v>0</v>
      </c>
      <c r="AK299" s="42">
        <f>IF(E$13&gt;0,$C240*AK$281*24*'Input'!$F$60/E$13,0)</f>
        <v>0</v>
      </c>
      <c r="AL299" s="17"/>
    </row>
    <row r="300" spans="1:38">
      <c r="A300" s="4" t="s">
        <v>210</v>
      </c>
      <c r="C300" s="42">
        <f>IF(C$13&gt;0,$C241*C$281*24*'Input'!$F$60/C$13,0)</f>
        <v>0</v>
      </c>
      <c r="D300" s="42">
        <f>IF(D$13&gt;0,$C241*D$281*24*'Input'!$F$60/D$13,0)</f>
        <v>0</v>
      </c>
      <c r="E300" s="42">
        <f>IF(E$13&gt;0,$C241*E$281*24*'Input'!$F$60/E$13,0)</f>
        <v>0</v>
      </c>
      <c r="G300" s="42">
        <f>IF(C$13&gt;0,$C241*G$281*24*'Input'!$F$60/C$13,0)</f>
        <v>0</v>
      </c>
      <c r="H300" s="42">
        <f>IF(D$13&gt;0,$C241*H$281*24*'Input'!$F$60/D$13,0)</f>
        <v>0</v>
      </c>
      <c r="I300" s="42">
        <f>IF(E$13&gt;0,$C241*I$281*24*'Input'!$F$60/E$13,0)</f>
        <v>0</v>
      </c>
      <c r="K300" s="42">
        <f>IF(C$13&gt;0,$C241*K$281*24*'Input'!$F$60/C$13,0)</f>
        <v>0</v>
      </c>
      <c r="L300" s="42">
        <f>IF(D$13&gt;0,$C241*L$281*24*'Input'!$F$60/D$13,0)</f>
        <v>0</v>
      </c>
      <c r="M300" s="42">
        <f>IF(E$13&gt;0,$C241*M$281*24*'Input'!$F$60/E$13,0)</f>
        <v>0</v>
      </c>
      <c r="O300" s="42">
        <f>IF(C$13&gt;0,$C241*O$281*24*'Input'!$F$60/C$13,0)</f>
        <v>0</v>
      </c>
      <c r="P300" s="42">
        <f>IF(D$13&gt;0,$C241*P$281*24*'Input'!$F$60/D$13,0)</f>
        <v>0</v>
      </c>
      <c r="Q300" s="42">
        <f>IF(E$13&gt;0,$C241*Q$281*24*'Input'!$F$60/E$13,0)</f>
        <v>0</v>
      </c>
      <c r="S300" s="42">
        <f>IF(C$13&gt;0,$C241*S$281*24*'Input'!$F$60/C$13,0)</f>
        <v>0</v>
      </c>
      <c r="T300" s="42">
        <f>IF(D$13&gt;0,$C241*T$281*24*'Input'!$F$60/D$13,0)</f>
        <v>0</v>
      </c>
      <c r="U300" s="42">
        <f>IF(E$13&gt;0,$C241*U$281*24*'Input'!$F$60/E$13,0)</f>
        <v>0</v>
      </c>
      <c r="W300" s="42">
        <f>IF(C$13&gt;0,$C241*W$281*24*'Input'!$F$60/C$13,0)</f>
        <v>0</v>
      </c>
      <c r="X300" s="42">
        <f>IF(D$13&gt;0,$C241*X$281*24*'Input'!$F$60/D$13,0)</f>
        <v>0</v>
      </c>
      <c r="Y300" s="42">
        <f>IF(E$13&gt;0,$C241*Y$281*24*'Input'!$F$60/E$13,0)</f>
        <v>0</v>
      </c>
      <c r="AA300" s="42">
        <f>IF(C$13&gt;0,$C241*AA$281*24*'Input'!$F$60/C$13,0)</f>
        <v>0</v>
      </c>
      <c r="AB300" s="42">
        <f>IF(D$13&gt;0,$C241*AB$281*24*'Input'!$F$60/D$13,0)</f>
        <v>0</v>
      </c>
      <c r="AC300" s="42">
        <f>IF(E$13&gt;0,$C241*AC$281*24*'Input'!$F$60/E$13,0)</f>
        <v>0</v>
      </c>
      <c r="AE300" s="42">
        <f>IF(C$13&gt;0,$C241*AE$281*24*'Input'!$F$60/C$13,0)</f>
        <v>0</v>
      </c>
      <c r="AF300" s="42">
        <f>IF(D$13&gt;0,$C241*AF$281*24*'Input'!$F$60/D$13,0)</f>
        <v>0</v>
      </c>
      <c r="AG300" s="42">
        <f>IF(E$13&gt;0,$C241*AG$281*24*'Input'!$F$60/E$13,0)</f>
        <v>0</v>
      </c>
      <c r="AI300" s="42">
        <f>IF(C$13&gt;0,$C241*AI$281*24*'Input'!$F$60/C$13,0)</f>
        <v>0</v>
      </c>
      <c r="AJ300" s="42">
        <f>IF(D$13&gt;0,$C241*AJ$281*24*'Input'!$F$60/D$13,0)</f>
        <v>0</v>
      </c>
      <c r="AK300" s="42">
        <f>IF(E$13&gt;0,$C241*AK$281*24*'Input'!$F$60/E$13,0)</f>
        <v>0</v>
      </c>
      <c r="AL300" s="17"/>
    </row>
    <row r="301" spans="1:38">
      <c r="A301" s="4" t="s">
        <v>191</v>
      </c>
      <c r="C301" s="42">
        <f>IF(C$13&gt;0,$C242*C$281*24*'Input'!$F$60/C$13,0)</f>
        <v>0</v>
      </c>
      <c r="D301" s="42">
        <f>IF(D$13&gt;0,$C242*D$281*24*'Input'!$F$60/D$13,0)</f>
        <v>0</v>
      </c>
      <c r="E301" s="42">
        <f>IF(E$13&gt;0,$C242*E$281*24*'Input'!$F$60/E$13,0)</f>
        <v>0</v>
      </c>
      <c r="G301" s="42">
        <f>IF(C$13&gt;0,$C242*G$281*24*'Input'!$F$60/C$13,0)</f>
        <v>0</v>
      </c>
      <c r="H301" s="42">
        <f>IF(D$13&gt;0,$C242*H$281*24*'Input'!$F$60/D$13,0)</f>
        <v>0</v>
      </c>
      <c r="I301" s="42">
        <f>IF(E$13&gt;0,$C242*I$281*24*'Input'!$F$60/E$13,0)</f>
        <v>0</v>
      </c>
      <c r="K301" s="42">
        <f>IF(C$13&gt;0,$C242*K$281*24*'Input'!$F$60/C$13,0)</f>
        <v>0</v>
      </c>
      <c r="L301" s="42">
        <f>IF(D$13&gt;0,$C242*L$281*24*'Input'!$F$60/D$13,0)</f>
        <v>0</v>
      </c>
      <c r="M301" s="42">
        <f>IF(E$13&gt;0,$C242*M$281*24*'Input'!$F$60/E$13,0)</f>
        <v>0</v>
      </c>
      <c r="O301" s="42">
        <f>IF(C$13&gt;0,$C242*O$281*24*'Input'!$F$60/C$13,0)</f>
        <v>0</v>
      </c>
      <c r="P301" s="42">
        <f>IF(D$13&gt;0,$C242*P$281*24*'Input'!$F$60/D$13,0)</f>
        <v>0</v>
      </c>
      <c r="Q301" s="42">
        <f>IF(E$13&gt;0,$C242*Q$281*24*'Input'!$F$60/E$13,0)</f>
        <v>0</v>
      </c>
      <c r="S301" s="42">
        <f>IF(C$13&gt;0,$C242*S$281*24*'Input'!$F$60/C$13,0)</f>
        <v>0</v>
      </c>
      <c r="T301" s="42">
        <f>IF(D$13&gt;0,$C242*T$281*24*'Input'!$F$60/D$13,0)</f>
        <v>0</v>
      </c>
      <c r="U301" s="42">
        <f>IF(E$13&gt;0,$C242*U$281*24*'Input'!$F$60/E$13,0)</f>
        <v>0</v>
      </c>
      <c r="W301" s="42">
        <f>IF(C$13&gt;0,$C242*W$281*24*'Input'!$F$60/C$13,0)</f>
        <v>0</v>
      </c>
      <c r="X301" s="42">
        <f>IF(D$13&gt;0,$C242*X$281*24*'Input'!$F$60/D$13,0)</f>
        <v>0</v>
      </c>
      <c r="Y301" s="42">
        <f>IF(E$13&gt;0,$C242*Y$281*24*'Input'!$F$60/E$13,0)</f>
        <v>0</v>
      </c>
      <c r="AA301" s="42">
        <f>IF(C$13&gt;0,$C242*AA$281*24*'Input'!$F$60/C$13,0)</f>
        <v>0</v>
      </c>
      <c r="AB301" s="42">
        <f>IF(D$13&gt;0,$C242*AB$281*24*'Input'!$F$60/D$13,0)</f>
        <v>0</v>
      </c>
      <c r="AC301" s="42">
        <f>IF(E$13&gt;0,$C242*AC$281*24*'Input'!$F$60/E$13,0)</f>
        <v>0</v>
      </c>
      <c r="AE301" s="42">
        <f>IF(C$13&gt;0,$C242*AE$281*24*'Input'!$F$60/C$13,0)</f>
        <v>0</v>
      </c>
      <c r="AF301" s="42">
        <f>IF(D$13&gt;0,$C242*AF$281*24*'Input'!$F$60/D$13,0)</f>
        <v>0</v>
      </c>
      <c r="AG301" s="42">
        <f>IF(E$13&gt;0,$C242*AG$281*24*'Input'!$F$60/E$13,0)</f>
        <v>0</v>
      </c>
      <c r="AI301" s="42">
        <f>IF(C$13&gt;0,$C242*AI$281*24*'Input'!$F$60/C$13,0)</f>
        <v>0</v>
      </c>
      <c r="AJ301" s="42">
        <f>IF(D$13&gt;0,$C242*AJ$281*24*'Input'!$F$60/D$13,0)</f>
        <v>0</v>
      </c>
      <c r="AK301" s="42">
        <f>IF(E$13&gt;0,$C242*AK$281*24*'Input'!$F$60/E$13,0)</f>
        <v>0</v>
      </c>
      <c r="AL301" s="17"/>
    </row>
    <row r="302" spans="1:38">
      <c r="A302" s="4" t="s">
        <v>192</v>
      </c>
      <c r="C302" s="42">
        <f>IF(C$13&gt;0,$C243*C$281*24*'Input'!$F$60/C$13,0)</f>
        <v>0</v>
      </c>
      <c r="D302" s="42">
        <f>IF(D$13&gt;0,$C243*D$281*24*'Input'!$F$60/D$13,0)</f>
        <v>0</v>
      </c>
      <c r="E302" s="42">
        <f>IF(E$13&gt;0,$C243*E$281*24*'Input'!$F$60/E$13,0)</f>
        <v>0</v>
      </c>
      <c r="G302" s="42">
        <f>IF(C$13&gt;0,$C243*G$281*24*'Input'!$F$60/C$13,0)</f>
        <v>0</v>
      </c>
      <c r="H302" s="42">
        <f>IF(D$13&gt;0,$C243*H$281*24*'Input'!$F$60/D$13,0)</f>
        <v>0</v>
      </c>
      <c r="I302" s="42">
        <f>IF(E$13&gt;0,$C243*I$281*24*'Input'!$F$60/E$13,0)</f>
        <v>0</v>
      </c>
      <c r="K302" s="42">
        <f>IF(C$13&gt;0,$C243*K$281*24*'Input'!$F$60/C$13,0)</f>
        <v>0</v>
      </c>
      <c r="L302" s="42">
        <f>IF(D$13&gt;0,$C243*L$281*24*'Input'!$F$60/D$13,0)</f>
        <v>0</v>
      </c>
      <c r="M302" s="42">
        <f>IF(E$13&gt;0,$C243*M$281*24*'Input'!$F$60/E$13,0)</f>
        <v>0</v>
      </c>
      <c r="O302" s="42">
        <f>IF(C$13&gt;0,$C243*O$281*24*'Input'!$F$60/C$13,0)</f>
        <v>0</v>
      </c>
      <c r="P302" s="42">
        <f>IF(D$13&gt;0,$C243*P$281*24*'Input'!$F$60/D$13,0)</f>
        <v>0</v>
      </c>
      <c r="Q302" s="42">
        <f>IF(E$13&gt;0,$C243*Q$281*24*'Input'!$F$60/E$13,0)</f>
        <v>0</v>
      </c>
      <c r="S302" s="42">
        <f>IF(C$13&gt;0,$C243*S$281*24*'Input'!$F$60/C$13,0)</f>
        <v>0</v>
      </c>
      <c r="T302" s="42">
        <f>IF(D$13&gt;0,$C243*T$281*24*'Input'!$F$60/D$13,0)</f>
        <v>0</v>
      </c>
      <c r="U302" s="42">
        <f>IF(E$13&gt;0,$C243*U$281*24*'Input'!$F$60/E$13,0)</f>
        <v>0</v>
      </c>
      <c r="W302" s="42">
        <f>IF(C$13&gt;0,$C243*W$281*24*'Input'!$F$60/C$13,0)</f>
        <v>0</v>
      </c>
      <c r="X302" s="42">
        <f>IF(D$13&gt;0,$C243*X$281*24*'Input'!$F$60/D$13,0)</f>
        <v>0</v>
      </c>
      <c r="Y302" s="42">
        <f>IF(E$13&gt;0,$C243*Y$281*24*'Input'!$F$60/E$13,0)</f>
        <v>0</v>
      </c>
      <c r="AA302" s="42">
        <f>IF(C$13&gt;0,$C243*AA$281*24*'Input'!$F$60/C$13,0)</f>
        <v>0</v>
      </c>
      <c r="AB302" s="42">
        <f>IF(D$13&gt;0,$C243*AB$281*24*'Input'!$F$60/D$13,0)</f>
        <v>0</v>
      </c>
      <c r="AC302" s="42">
        <f>IF(E$13&gt;0,$C243*AC$281*24*'Input'!$F$60/E$13,0)</f>
        <v>0</v>
      </c>
      <c r="AE302" s="42">
        <f>IF(C$13&gt;0,$C243*AE$281*24*'Input'!$F$60/C$13,0)</f>
        <v>0</v>
      </c>
      <c r="AF302" s="42">
        <f>IF(D$13&gt;0,$C243*AF$281*24*'Input'!$F$60/D$13,0)</f>
        <v>0</v>
      </c>
      <c r="AG302" s="42">
        <f>IF(E$13&gt;0,$C243*AG$281*24*'Input'!$F$60/E$13,0)</f>
        <v>0</v>
      </c>
      <c r="AI302" s="42">
        <f>IF(C$13&gt;0,$C243*AI$281*24*'Input'!$F$60/C$13,0)</f>
        <v>0</v>
      </c>
      <c r="AJ302" s="42">
        <f>IF(D$13&gt;0,$C243*AJ$281*24*'Input'!$F$60/D$13,0)</f>
        <v>0</v>
      </c>
      <c r="AK302" s="42">
        <f>IF(E$13&gt;0,$C243*AK$281*24*'Input'!$F$60/E$13,0)</f>
        <v>0</v>
      </c>
      <c r="AL302" s="17"/>
    </row>
    <row r="303" spans="1:38">
      <c r="A303" s="4" t="s">
        <v>193</v>
      </c>
      <c r="C303" s="42">
        <f>IF(C$13&gt;0,$C244*C$281*24*'Input'!$F$60/C$13,0)</f>
        <v>0</v>
      </c>
      <c r="D303" s="42">
        <f>IF(D$13&gt;0,$C244*D$281*24*'Input'!$F$60/D$13,0)</f>
        <v>0</v>
      </c>
      <c r="E303" s="42">
        <f>IF(E$13&gt;0,$C244*E$281*24*'Input'!$F$60/E$13,0)</f>
        <v>0</v>
      </c>
      <c r="G303" s="42">
        <f>IF(C$13&gt;0,$C244*G$281*24*'Input'!$F$60/C$13,0)</f>
        <v>0</v>
      </c>
      <c r="H303" s="42">
        <f>IF(D$13&gt;0,$C244*H$281*24*'Input'!$F$60/D$13,0)</f>
        <v>0</v>
      </c>
      <c r="I303" s="42">
        <f>IF(E$13&gt;0,$C244*I$281*24*'Input'!$F$60/E$13,0)</f>
        <v>0</v>
      </c>
      <c r="K303" s="42">
        <f>IF(C$13&gt;0,$C244*K$281*24*'Input'!$F$60/C$13,0)</f>
        <v>0</v>
      </c>
      <c r="L303" s="42">
        <f>IF(D$13&gt;0,$C244*L$281*24*'Input'!$F$60/D$13,0)</f>
        <v>0</v>
      </c>
      <c r="M303" s="42">
        <f>IF(E$13&gt;0,$C244*M$281*24*'Input'!$F$60/E$13,0)</f>
        <v>0</v>
      </c>
      <c r="O303" s="42">
        <f>IF(C$13&gt;0,$C244*O$281*24*'Input'!$F$60/C$13,0)</f>
        <v>0</v>
      </c>
      <c r="P303" s="42">
        <f>IF(D$13&gt;0,$C244*P$281*24*'Input'!$F$60/D$13,0)</f>
        <v>0</v>
      </c>
      <c r="Q303" s="42">
        <f>IF(E$13&gt;0,$C244*Q$281*24*'Input'!$F$60/E$13,0)</f>
        <v>0</v>
      </c>
      <c r="S303" s="42">
        <f>IF(C$13&gt;0,$C244*S$281*24*'Input'!$F$60/C$13,0)</f>
        <v>0</v>
      </c>
      <c r="T303" s="42">
        <f>IF(D$13&gt;0,$C244*T$281*24*'Input'!$F$60/D$13,0)</f>
        <v>0</v>
      </c>
      <c r="U303" s="42">
        <f>IF(E$13&gt;0,$C244*U$281*24*'Input'!$F$60/E$13,0)</f>
        <v>0</v>
      </c>
      <c r="W303" s="42">
        <f>IF(C$13&gt;0,$C244*W$281*24*'Input'!$F$60/C$13,0)</f>
        <v>0</v>
      </c>
      <c r="X303" s="42">
        <f>IF(D$13&gt;0,$C244*X$281*24*'Input'!$F$60/D$13,0)</f>
        <v>0</v>
      </c>
      <c r="Y303" s="42">
        <f>IF(E$13&gt;0,$C244*Y$281*24*'Input'!$F$60/E$13,0)</f>
        <v>0</v>
      </c>
      <c r="AA303" s="42">
        <f>IF(C$13&gt;0,$C244*AA$281*24*'Input'!$F$60/C$13,0)</f>
        <v>0</v>
      </c>
      <c r="AB303" s="42">
        <f>IF(D$13&gt;0,$C244*AB$281*24*'Input'!$F$60/D$13,0)</f>
        <v>0</v>
      </c>
      <c r="AC303" s="42">
        <f>IF(E$13&gt;0,$C244*AC$281*24*'Input'!$F$60/E$13,0)</f>
        <v>0</v>
      </c>
      <c r="AE303" s="42">
        <f>IF(C$13&gt;0,$C244*AE$281*24*'Input'!$F$60/C$13,0)</f>
        <v>0</v>
      </c>
      <c r="AF303" s="42">
        <f>IF(D$13&gt;0,$C244*AF$281*24*'Input'!$F$60/D$13,0)</f>
        <v>0</v>
      </c>
      <c r="AG303" s="42">
        <f>IF(E$13&gt;0,$C244*AG$281*24*'Input'!$F$60/E$13,0)</f>
        <v>0</v>
      </c>
      <c r="AI303" s="42">
        <f>IF(C$13&gt;0,$C244*AI$281*24*'Input'!$F$60/C$13,0)</f>
        <v>0</v>
      </c>
      <c r="AJ303" s="42">
        <f>IF(D$13&gt;0,$C244*AJ$281*24*'Input'!$F$60/D$13,0)</f>
        <v>0</v>
      </c>
      <c r="AK303" s="42">
        <f>IF(E$13&gt;0,$C244*AK$281*24*'Input'!$F$60/E$13,0)</f>
        <v>0</v>
      </c>
      <c r="AL303" s="17"/>
    </row>
    <row r="304" spans="1:38">
      <c r="A304" s="4" t="s">
        <v>194</v>
      </c>
      <c r="C304" s="42">
        <f>IF(C$13&gt;0,$C245*C$281*24*'Input'!$F$60/C$13,0)</f>
        <v>0</v>
      </c>
      <c r="D304" s="42">
        <f>IF(D$13&gt;0,$C245*D$281*24*'Input'!$F$60/D$13,0)</f>
        <v>0</v>
      </c>
      <c r="E304" s="42">
        <f>IF(E$13&gt;0,$C245*E$281*24*'Input'!$F$60/E$13,0)</f>
        <v>0</v>
      </c>
      <c r="G304" s="42">
        <f>IF(C$13&gt;0,$C245*G$281*24*'Input'!$F$60/C$13,0)</f>
        <v>0</v>
      </c>
      <c r="H304" s="42">
        <f>IF(D$13&gt;0,$C245*H$281*24*'Input'!$F$60/D$13,0)</f>
        <v>0</v>
      </c>
      <c r="I304" s="42">
        <f>IF(E$13&gt;0,$C245*I$281*24*'Input'!$F$60/E$13,0)</f>
        <v>0</v>
      </c>
      <c r="K304" s="42">
        <f>IF(C$13&gt;0,$C245*K$281*24*'Input'!$F$60/C$13,0)</f>
        <v>0</v>
      </c>
      <c r="L304" s="42">
        <f>IF(D$13&gt;0,$C245*L$281*24*'Input'!$F$60/D$13,0)</f>
        <v>0</v>
      </c>
      <c r="M304" s="42">
        <f>IF(E$13&gt;0,$C245*M$281*24*'Input'!$F$60/E$13,0)</f>
        <v>0</v>
      </c>
      <c r="O304" s="42">
        <f>IF(C$13&gt;0,$C245*O$281*24*'Input'!$F$60/C$13,0)</f>
        <v>0</v>
      </c>
      <c r="P304" s="42">
        <f>IF(D$13&gt;0,$C245*P$281*24*'Input'!$F$60/D$13,0)</f>
        <v>0</v>
      </c>
      <c r="Q304" s="42">
        <f>IF(E$13&gt;0,$C245*Q$281*24*'Input'!$F$60/E$13,0)</f>
        <v>0</v>
      </c>
      <c r="S304" s="42">
        <f>IF(C$13&gt;0,$C245*S$281*24*'Input'!$F$60/C$13,0)</f>
        <v>0</v>
      </c>
      <c r="T304" s="42">
        <f>IF(D$13&gt;0,$C245*T$281*24*'Input'!$F$60/D$13,0)</f>
        <v>0</v>
      </c>
      <c r="U304" s="42">
        <f>IF(E$13&gt;0,$C245*U$281*24*'Input'!$F$60/E$13,0)</f>
        <v>0</v>
      </c>
      <c r="W304" s="42">
        <f>IF(C$13&gt;0,$C245*W$281*24*'Input'!$F$60/C$13,0)</f>
        <v>0</v>
      </c>
      <c r="X304" s="42">
        <f>IF(D$13&gt;0,$C245*X$281*24*'Input'!$F$60/D$13,0)</f>
        <v>0</v>
      </c>
      <c r="Y304" s="42">
        <f>IF(E$13&gt;0,$C245*Y$281*24*'Input'!$F$60/E$13,0)</f>
        <v>0</v>
      </c>
      <c r="AA304" s="42">
        <f>IF(C$13&gt;0,$C245*AA$281*24*'Input'!$F$60/C$13,0)</f>
        <v>0</v>
      </c>
      <c r="AB304" s="42">
        <f>IF(D$13&gt;0,$C245*AB$281*24*'Input'!$F$60/D$13,0)</f>
        <v>0</v>
      </c>
      <c r="AC304" s="42">
        <f>IF(E$13&gt;0,$C245*AC$281*24*'Input'!$F$60/E$13,0)</f>
        <v>0</v>
      </c>
      <c r="AE304" s="42">
        <f>IF(C$13&gt;0,$C245*AE$281*24*'Input'!$F$60/C$13,0)</f>
        <v>0</v>
      </c>
      <c r="AF304" s="42">
        <f>IF(D$13&gt;0,$C245*AF$281*24*'Input'!$F$60/D$13,0)</f>
        <v>0</v>
      </c>
      <c r="AG304" s="42">
        <f>IF(E$13&gt;0,$C245*AG$281*24*'Input'!$F$60/E$13,0)</f>
        <v>0</v>
      </c>
      <c r="AI304" s="42">
        <f>IF(C$13&gt;0,$C245*AI$281*24*'Input'!$F$60/C$13,0)</f>
        <v>0</v>
      </c>
      <c r="AJ304" s="42">
        <f>IF(D$13&gt;0,$C245*AJ$281*24*'Input'!$F$60/D$13,0)</f>
        <v>0</v>
      </c>
      <c r="AK304" s="42">
        <f>IF(E$13&gt;0,$C245*AK$281*24*'Input'!$F$60/E$13,0)</f>
        <v>0</v>
      </c>
      <c r="AL304" s="17"/>
    </row>
    <row r="305" spans="1:38">
      <c r="A305" s="4" t="s">
        <v>211</v>
      </c>
      <c r="C305" s="42">
        <f>IF(C$13&gt;0,$C246*C$281*24*'Input'!$F$60/C$13,0)</f>
        <v>0</v>
      </c>
      <c r="D305" s="42">
        <f>IF(D$13&gt;0,$C246*D$281*24*'Input'!$F$60/D$13,0)</f>
        <v>0</v>
      </c>
      <c r="E305" s="42">
        <f>IF(E$13&gt;0,$C246*E$281*24*'Input'!$F$60/E$13,0)</f>
        <v>0</v>
      </c>
      <c r="G305" s="42">
        <f>IF(C$13&gt;0,$C246*G$281*24*'Input'!$F$60/C$13,0)</f>
        <v>0</v>
      </c>
      <c r="H305" s="42">
        <f>IF(D$13&gt;0,$C246*H$281*24*'Input'!$F$60/D$13,0)</f>
        <v>0</v>
      </c>
      <c r="I305" s="42">
        <f>IF(E$13&gt;0,$C246*I$281*24*'Input'!$F$60/E$13,0)</f>
        <v>0</v>
      </c>
      <c r="K305" s="42">
        <f>IF(C$13&gt;0,$C246*K$281*24*'Input'!$F$60/C$13,0)</f>
        <v>0</v>
      </c>
      <c r="L305" s="42">
        <f>IF(D$13&gt;0,$C246*L$281*24*'Input'!$F$60/D$13,0)</f>
        <v>0</v>
      </c>
      <c r="M305" s="42">
        <f>IF(E$13&gt;0,$C246*M$281*24*'Input'!$F$60/E$13,0)</f>
        <v>0</v>
      </c>
      <c r="O305" s="42">
        <f>IF(C$13&gt;0,$C246*O$281*24*'Input'!$F$60/C$13,0)</f>
        <v>0</v>
      </c>
      <c r="P305" s="42">
        <f>IF(D$13&gt;0,$C246*P$281*24*'Input'!$F$60/D$13,0)</f>
        <v>0</v>
      </c>
      <c r="Q305" s="42">
        <f>IF(E$13&gt;0,$C246*Q$281*24*'Input'!$F$60/E$13,0)</f>
        <v>0</v>
      </c>
      <c r="S305" s="42">
        <f>IF(C$13&gt;0,$C246*S$281*24*'Input'!$F$60/C$13,0)</f>
        <v>0</v>
      </c>
      <c r="T305" s="42">
        <f>IF(D$13&gt;0,$C246*T$281*24*'Input'!$F$60/D$13,0)</f>
        <v>0</v>
      </c>
      <c r="U305" s="42">
        <f>IF(E$13&gt;0,$C246*U$281*24*'Input'!$F$60/E$13,0)</f>
        <v>0</v>
      </c>
      <c r="W305" s="42">
        <f>IF(C$13&gt;0,$C246*W$281*24*'Input'!$F$60/C$13,0)</f>
        <v>0</v>
      </c>
      <c r="X305" s="42">
        <f>IF(D$13&gt;0,$C246*X$281*24*'Input'!$F$60/D$13,0)</f>
        <v>0</v>
      </c>
      <c r="Y305" s="42">
        <f>IF(E$13&gt;0,$C246*Y$281*24*'Input'!$F$60/E$13,0)</f>
        <v>0</v>
      </c>
      <c r="AA305" s="42">
        <f>IF(C$13&gt;0,$C246*AA$281*24*'Input'!$F$60/C$13,0)</f>
        <v>0</v>
      </c>
      <c r="AB305" s="42">
        <f>IF(D$13&gt;0,$C246*AB$281*24*'Input'!$F$60/D$13,0)</f>
        <v>0</v>
      </c>
      <c r="AC305" s="42">
        <f>IF(E$13&gt;0,$C246*AC$281*24*'Input'!$F$60/E$13,0)</f>
        <v>0</v>
      </c>
      <c r="AE305" s="42">
        <f>IF(C$13&gt;0,$C246*AE$281*24*'Input'!$F$60/C$13,0)</f>
        <v>0</v>
      </c>
      <c r="AF305" s="42">
        <f>IF(D$13&gt;0,$C246*AF$281*24*'Input'!$F$60/D$13,0)</f>
        <v>0</v>
      </c>
      <c r="AG305" s="42">
        <f>IF(E$13&gt;0,$C246*AG$281*24*'Input'!$F$60/E$13,0)</f>
        <v>0</v>
      </c>
      <c r="AI305" s="42">
        <f>IF(C$13&gt;0,$C246*AI$281*24*'Input'!$F$60/C$13,0)</f>
        <v>0</v>
      </c>
      <c r="AJ305" s="42">
        <f>IF(D$13&gt;0,$C246*AJ$281*24*'Input'!$F$60/D$13,0)</f>
        <v>0</v>
      </c>
      <c r="AK305" s="42">
        <f>IF(E$13&gt;0,$C246*AK$281*24*'Input'!$F$60/E$13,0)</f>
        <v>0</v>
      </c>
      <c r="AL305" s="17"/>
    </row>
    <row r="306" spans="1:38">
      <c r="A306" s="4" t="s">
        <v>199</v>
      </c>
      <c r="C306" s="42">
        <f>IF(C$13&gt;0,$C247*C$281*24*'Input'!$F$60/C$13,0)</f>
        <v>0</v>
      </c>
      <c r="D306" s="42">
        <f>IF(D$13&gt;0,$C247*D$281*24*'Input'!$F$60/D$13,0)</f>
        <v>0</v>
      </c>
      <c r="E306" s="42">
        <f>IF(E$13&gt;0,$C247*E$281*24*'Input'!$F$60/E$13,0)</f>
        <v>0</v>
      </c>
      <c r="G306" s="42">
        <f>IF(C$13&gt;0,$C247*G$281*24*'Input'!$F$60/C$13,0)</f>
        <v>0</v>
      </c>
      <c r="H306" s="42">
        <f>IF(D$13&gt;0,$C247*H$281*24*'Input'!$F$60/D$13,0)</f>
        <v>0</v>
      </c>
      <c r="I306" s="42">
        <f>IF(E$13&gt;0,$C247*I$281*24*'Input'!$F$60/E$13,0)</f>
        <v>0</v>
      </c>
      <c r="K306" s="42">
        <f>IF(C$13&gt;0,$C247*K$281*24*'Input'!$F$60/C$13,0)</f>
        <v>0</v>
      </c>
      <c r="L306" s="42">
        <f>IF(D$13&gt;0,$C247*L$281*24*'Input'!$F$60/D$13,0)</f>
        <v>0</v>
      </c>
      <c r="M306" s="42">
        <f>IF(E$13&gt;0,$C247*M$281*24*'Input'!$F$60/E$13,0)</f>
        <v>0</v>
      </c>
      <c r="O306" s="42">
        <f>IF(C$13&gt;0,$C247*O$281*24*'Input'!$F$60/C$13,0)</f>
        <v>0</v>
      </c>
      <c r="P306" s="42">
        <f>IF(D$13&gt;0,$C247*P$281*24*'Input'!$F$60/D$13,0)</f>
        <v>0</v>
      </c>
      <c r="Q306" s="42">
        <f>IF(E$13&gt;0,$C247*Q$281*24*'Input'!$F$60/E$13,0)</f>
        <v>0</v>
      </c>
      <c r="S306" s="42">
        <f>IF(C$13&gt;0,$C247*S$281*24*'Input'!$F$60/C$13,0)</f>
        <v>0</v>
      </c>
      <c r="T306" s="42">
        <f>IF(D$13&gt;0,$C247*T$281*24*'Input'!$F$60/D$13,0)</f>
        <v>0</v>
      </c>
      <c r="U306" s="42">
        <f>IF(E$13&gt;0,$C247*U$281*24*'Input'!$F$60/E$13,0)</f>
        <v>0</v>
      </c>
      <c r="W306" s="42">
        <f>IF(C$13&gt;0,$C247*W$281*24*'Input'!$F$60/C$13,0)</f>
        <v>0</v>
      </c>
      <c r="X306" s="42">
        <f>IF(D$13&gt;0,$C247*X$281*24*'Input'!$F$60/D$13,0)</f>
        <v>0</v>
      </c>
      <c r="Y306" s="42">
        <f>IF(E$13&gt;0,$C247*Y$281*24*'Input'!$F$60/E$13,0)</f>
        <v>0</v>
      </c>
      <c r="AA306" s="42">
        <f>IF(C$13&gt;0,$C247*AA$281*24*'Input'!$F$60/C$13,0)</f>
        <v>0</v>
      </c>
      <c r="AB306" s="42">
        <f>IF(D$13&gt;0,$C247*AB$281*24*'Input'!$F$60/D$13,0)</f>
        <v>0</v>
      </c>
      <c r="AC306" s="42">
        <f>IF(E$13&gt;0,$C247*AC$281*24*'Input'!$F$60/E$13,0)</f>
        <v>0</v>
      </c>
      <c r="AE306" s="42">
        <f>IF(C$13&gt;0,$C247*AE$281*24*'Input'!$F$60/C$13,0)</f>
        <v>0</v>
      </c>
      <c r="AF306" s="42">
        <f>IF(D$13&gt;0,$C247*AF$281*24*'Input'!$F$60/D$13,0)</f>
        <v>0</v>
      </c>
      <c r="AG306" s="42">
        <f>IF(E$13&gt;0,$C247*AG$281*24*'Input'!$F$60/E$13,0)</f>
        <v>0</v>
      </c>
      <c r="AI306" s="42">
        <f>IF(C$13&gt;0,$C247*AI$281*24*'Input'!$F$60/C$13,0)</f>
        <v>0</v>
      </c>
      <c r="AJ306" s="42">
        <f>IF(D$13&gt;0,$C247*AJ$281*24*'Input'!$F$60/D$13,0)</f>
        <v>0</v>
      </c>
      <c r="AK306" s="42">
        <f>IF(E$13&gt;0,$C247*AK$281*24*'Input'!$F$60/E$13,0)</f>
        <v>0</v>
      </c>
      <c r="AL306" s="17"/>
    </row>
    <row r="307" spans="1:38">
      <c r="A307" s="4" t="s">
        <v>200</v>
      </c>
      <c r="C307" s="42">
        <f>IF(C$13&gt;0,$C248*C$281*24*'Input'!$F$60/C$13,0)</f>
        <v>0</v>
      </c>
      <c r="D307" s="42">
        <f>IF(D$13&gt;0,$C248*D$281*24*'Input'!$F$60/D$13,0)</f>
        <v>0</v>
      </c>
      <c r="E307" s="42">
        <f>IF(E$13&gt;0,$C248*E$281*24*'Input'!$F$60/E$13,0)</f>
        <v>0</v>
      </c>
      <c r="G307" s="42">
        <f>IF(C$13&gt;0,$C248*G$281*24*'Input'!$F$60/C$13,0)</f>
        <v>0</v>
      </c>
      <c r="H307" s="42">
        <f>IF(D$13&gt;0,$C248*H$281*24*'Input'!$F$60/D$13,0)</f>
        <v>0</v>
      </c>
      <c r="I307" s="42">
        <f>IF(E$13&gt;0,$C248*I$281*24*'Input'!$F$60/E$13,0)</f>
        <v>0</v>
      </c>
      <c r="K307" s="42">
        <f>IF(C$13&gt;0,$C248*K$281*24*'Input'!$F$60/C$13,0)</f>
        <v>0</v>
      </c>
      <c r="L307" s="42">
        <f>IF(D$13&gt;0,$C248*L$281*24*'Input'!$F$60/D$13,0)</f>
        <v>0</v>
      </c>
      <c r="M307" s="42">
        <f>IF(E$13&gt;0,$C248*M$281*24*'Input'!$F$60/E$13,0)</f>
        <v>0</v>
      </c>
      <c r="O307" s="42">
        <f>IF(C$13&gt;0,$C248*O$281*24*'Input'!$F$60/C$13,0)</f>
        <v>0</v>
      </c>
      <c r="P307" s="42">
        <f>IF(D$13&gt;0,$C248*P$281*24*'Input'!$F$60/D$13,0)</f>
        <v>0</v>
      </c>
      <c r="Q307" s="42">
        <f>IF(E$13&gt;0,$C248*Q$281*24*'Input'!$F$60/E$13,0)</f>
        <v>0</v>
      </c>
      <c r="S307" s="42">
        <f>IF(C$13&gt;0,$C248*S$281*24*'Input'!$F$60/C$13,0)</f>
        <v>0</v>
      </c>
      <c r="T307" s="42">
        <f>IF(D$13&gt;0,$C248*T$281*24*'Input'!$F$60/D$13,0)</f>
        <v>0</v>
      </c>
      <c r="U307" s="42">
        <f>IF(E$13&gt;0,$C248*U$281*24*'Input'!$F$60/E$13,0)</f>
        <v>0</v>
      </c>
      <c r="W307" s="42">
        <f>IF(C$13&gt;0,$C248*W$281*24*'Input'!$F$60/C$13,0)</f>
        <v>0</v>
      </c>
      <c r="X307" s="42">
        <f>IF(D$13&gt;0,$C248*X$281*24*'Input'!$F$60/D$13,0)</f>
        <v>0</v>
      </c>
      <c r="Y307" s="42">
        <f>IF(E$13&gt;0,$C248*Y$281*24*'Input'!$F$60/E$13,0)</f>
        <v>0</v>
      </c>
      <c r="AA307" s="42">
        <f>IF(C$13&gt;0,$C248*AA$281*24*'Input'!$F$60/C$13,0)</f>
        <v>0</v>
      </c>
      <c r="AB307" s="42">
        <f>IF(D$13&gt;0,$C248*AB$281*24*'Input'!$F$60/D$13,0)</f>
        <v>0</v>
      </c>
      <c r="AC307" s="42">
        <f>IF(E$13&gt;0,$C248*AC$281*24*'Input'!$F$60/E$13,0)</f>
        <v>0</v>
      </c>
      <c r="AE307" s="42">
        <f>IF(C$13&gt;0,$C248*AE$281*24*'Input'!$F$60/C$13,0)</f>
        <v>0</v>
      </c>
      <c r="AF307" s="42">
        <f>IF(D$13&gt;0,$C248*AF$281*24*'Input'!$F$60/D$13,0)</f>
        <v>0</v>
      </c>
      <c r="AG307" s="42">
        <f>IF(E$13&gt;0,$C248*AG$281*24*'Input'!$F$60/E$13,0)</f>
        <v>0</v>
      </c>
      <c r="AI307" s="42">
        <f>IF(C$13&gt;0,$C248*AI$281*24*'Input'!$F$60/C$13,0)</f>
        <v>0</v>
      </c>
      <c r="AJ307" s="42">
        <f>IF(D$13&gt;0,$C248*AJ$281*24*'Input'!$F$60/D$13,0)</f>
        <v>0</v>
      </c>
      <c r="AK307" s="42">
        <f>IF(E$13&gt;0,$C248*AK$281*24*'Input'!$F$60/E$13,0)</f>
        <v>0</v>
      </c>
      <c r="AL307" s="17"/>
    </row>
    <row r="308" spans="1:38">
      <c r="A308" s="4" t="s">
        <v>203</v>
      </c>
      <c r="C308" s="42">
        <f>IF(C$13&gt;0,$C249*C$281*24*'Input'!$F$60/C$13,0)</f>
        <v>0</v>
      </c>
      <c r="D308" s="42">
        <f>IF(D$13&gt;0,$C249*D$281*24*'Input'!$F$60/D$13,0)</f>
        <v>0</v>
      </c>
      <c r="E308" s="42">
        <f>IF(E$13&gt;0,$C249*E$281*24*'Input'!$F$60/E$13,0)</f>
        <v>0</v>
      </c>
      <c r="G308" s="42">
        <f>IF(C$13&gt;0,$C249*G$281*24*'Input'!$F$60/C$13,0)</f>
        <v>0</v>
      </c>
      <c r="H308" s="42">
        <f>IF(D$13&gt;0,$C249*H$281*24*'Input'!$F$60/D$13,0)</f>
        <v>0</v>
      </c>
      <c r="I308" s="42">
        <f>IF(E$13&gt;0,$C249*I$281*24*'Input'!$F$60/E$13,0)</f>
        <v>0</v>
      </c>
      <c r="K308" s="42">
        <f>IF(C$13&gt;0,$C249*K$281*24*'Input'!$F$60/C$13,0)</f>
        <v>0</v>
      </c>
      <c r="L308" s="42">
        <f>IF(D$13&gt;0,$C249*L$281*24*'Input'!$F$60/D$13,0)</f>
        <v>0</v>
      </c>
      <c r="M308" s="42">
        <f>IF(E$13&gt;0,$C249*M$281*24*'Input'!$F$60/E$13,0)</f>
        <v>0</v>
      </c>
      <c r="O308" s="42">
        <f>IF(C$13&gt;0,$C249*O$281*24*'Input'!$F$60/C$13,0)</f>
        <v>0</v>
      </c>
      <c r="P308" s="42">
        <f>IF(D$13&gt;0,$C249*P$281*24*'Input'!$F$60/D$13,0)</f>
        <v>0</v>
      </c>
      <c r="Q308" s="42">
        <f>IF(E$13&gt;0,$C249*Q$281*24*'Input'!$F$60/E$13,0)</f>
        <v>0</v>
      </c>
      <c r="S308" s="42">
        <f>IF(C$13&gt;0,$C249*S$281*24*'Input'!$F$60/C$13,0)</f>
        <v>0</v>
      </c>
      <c r="T308" s="42">
        <f>IF(D$13&gt;0,$C249*T$281*24*'Input'!$F$60/D$13,0)</f>
        <v>0</v>
      </c>
      <c r="U308" s="42">
        <f>IF(E$13&gt;0,$C249*U$281*24*'Input'!$F$60/E$13,0)</f>
        <v>0</v>
      </c>
      <c r="W308" s="42">
        <f>IF(C$13&gt;0,$C249*W$281*24*'Input'!$F$60/C$13,0)</f>
        <v>0</v>
      </c>
      <c r="X308" s="42">
        <f>IF(D$13&gt;0,$C249*X$281*24*'Input'!$F$60/D$13,0)</f>
        <v>0</v>
      </c>
      <c r="Y308" s="42">
        <f>IF(E$13&gt;0,$C249*Y$281*24*'Input'!$F$60/E$13,0)</f>
        <v>0</v>
      </c>
      <c r="AA308" s="42">
        <f>IF(C$13&gt;0,$C249*AA$281*24*'Input'!$F$60/C$13,0)</f>
        <v>0</v>
      </c>
      <c r="AB308" s="42">
        <f>IF(D$13&gt;0,$C249*AB$281*24*'Input'!$F$60/D$13,0)</f>
        <v>0</v>
      </c>
      <c r="AC308" s="42">
        <f>IF(E$13&gt;0,$C249*AC$281*24*'Input'!$F$60/E$13,0)</f>
        <v>0</v>
      </c>
      <c r="AE308" s="42">
        <f>IF(C$13&gt;0,$C249*AE$281*24*'Input'!$F$60/C$13,0)</f>
        <v>0</v>
      </c>
      <c r="AF308" s="42">
        <f>IF(D$13&gt;0,$C249*AF$281*24*'Input'!$F$60/D$13,0)</f>
        <v>0</v>
      </c>
      <c r="AG308" s="42">
        <f>IF(E$13&gt;0,$C249*AG$281*24*'Input'!$F$60/E$13,0)</f>
        <v>0</v>
      </c>
      <c r="AI308" s="42">
        <f>IF(C$13&gt;0,$C249*AI$281*24*'Input'!$F$60/C$13,0)</f>
        <v>0</v>
      </c>
      <c r="AJ308" s="42">
        <f>IF(D$13&gt;0,$C249*AJ$281*24*'Input'!$F$60/D$13,0)</f>
        <v>0</v>
      </c>
      <c r="AK308" s="42">
        <f>IF(E$13&gt;0,$C249*AK$281*24*'Input'!$F$60/E$13,0)</f>
        <v>0</v>
      </c>
      <c r="AL308" s="17"/>
    </row>
    <row r="309" spans="1:38">
      <c r="A309" s="4" t="s">
        <v>204</v>
      </c>
      <c r="C309" s="42">
        <f>IF(C$13&gt;0,$C250*C$281*24*'Input'!$F$60/C$13,0)</f>
        <v>0</v>
      </c>
      <c r="D309" s="42">
        <f>IF(D$13&gt;0,$C250*D$281*24*'Input'!$F$60/D$13,0)</f>
        <v>0</v>
      </c>
      <c r="E309" s="42">
        <f>IF(E$13&gt;0,$C250*E$281*24*'Input'!$F$60/E$13,0)</f>
        <v>0</v>
      </c>
      <c r="G309" s="42">
        <f>IF(C$13&gt;0,$C250*G$281*24*'Input'!$F$60/C$13,0)</f>
        <v>0</v>
      </c>
      <c r="H309" s="42">
        <f>IF(D$13&gt;0,$C250*H$281*24*'Input'!$F$60/D$13,0)</f>
        <v>0</v>
      </c>
      <c r="I309" s="42">
        <f>IF(E$13&gt;0,$C250*I$281*24*'Input'!$F$60/E$13,0)</f>
        <v>0</v>
      </c>
      <c r="K309" s="42">
        <f>IF(C$13&gt;0,$C250*K$281*24*'Input'!$F$60/C$13,0)</f>
        <v>0</v>
      </c>
      <c r="L309" s="42">
        <f>IF(D$13&gt;0,$C250*L$281*24*'Input'!$F$60/D$13,0)</f>
        <v>0</v>
      </c>
      <c r="M309" s="42">
        <f>IF(E$13&gt;0,$C250*M$281*24*'Input'!$F$60/E$13,0)</f>
        <v>0</v>
      </c>
      <c r="O309" s="42">
        <f>IF(C$13&gt;0,$C250*O$281*24*'Input'!$F$60/C$13,0)</f>
        <v>0</v>
      </c>
      <c r="P309" s="42">
        <f>IF(D$13&gt;0,$C250*P$281*24*'Input'!$F$60/D$13,0)</f>
        <v>0</v>
      </c>
      <c r="Q309" s="42">
        <f>IF(E$13&gt;0,$C250*Q$281*24*'Input'!$F$60/E$13,0)</f>
        <v>0</v>
      </c>
      <c r="S309" s="42">
        <f>IF(C$13&gt;0,$C250*S$281*24*'Input'!$F$60/C$13,0)</f>
        <v>0</v>
      </c>
      <c r="T309" s="42">
        <f>IF(D$13&gt;0,$C250*T$281*24*'Input'!$F$60/D$13,0)</f>
        <v>0</v>
      </c>
      <c r="U309" s="42">
        <f>IF(E$13&gt;0,$C250*U$281*24*'Input'!$F$60/E$13,0)</f>
        <v>0</v>
      </c>
      <c r="W309" s="42">
        <f>IF(C$13&gt;0,$C250*W$281*24*'Input'!$F$60/C$13,0)</f>
        <v>0</v>
      </c>
      <c r="X309" s="42">
        <f>IF(D$13&gt;0,$C250*X$281*24*'Input'!$F$60/D$13,0)</f>
        <v>0</v>
      </c>
      <c r="Y309" s="42">
        <f>IF(E$13&gt;0,$C250*Y$281*24*'Input'!$F$60/E$13,0)</f>
        <v>0</v>
      </c>
      <c r="AA309" s="42">
        <f>IF(C$13&gt;0,$C250*AA$281*24*'Input'!$F$60/C$13,0)</f>
        <v>0</v>
      </c>
      <c r="AB309" s="42">
        <f>IF(D$13&gt;0,$C250*AB$281*24*'Input'!$F$60/D$13,0)</f>
        <v>0</v>
      </c>
      <c r="AC309" s="42">
        <f>IF(E$13&gt;0,$C250*AC$281*24*'Input'!$F$60/E$13,0)</f>
        <v>0</v>
      </c>
      <c r="AE309" s="42">
        <f>IF(C$13&gt;0,$C250*AE$281*24*'Input'!$F$60/C$13,0)</f>
        <v>0</v>
      </c>
      <c r="AF309" s="42">
        <f>IF(D$13&gt;0,$C250*AF$281*24*'Input'!$F$60/D$13,0)</f>
        <v>0</v>
      </c>
      <c r="AG309" s="42">
        <f>IF(E$13&gt;0,$C250*AG$281*24*'Input'!$F$60/E$13,0)</f>
        <v>0</v>
      </c>
      <c r="AI309" s="42">
        <f>IF(C$13&gt;0,$C250*AI$281*24*'Input'!$F$60/C$13,0)</f>
        <v>0</v>
      </c>
      <c r="AJ309" s="42">
        <f>IF(D$13&gt;0,$C250*AJ$281*24*'Input'!$F$60/D$13,0)</f>
        <v>0</v>
      </c>
      <c r="AK309" s="42">
        <f>IF(E$13&gt;0,$C250*AK$281*24*'Input'!$F$60/E$13,0)</f>
        <v>0</v>
      </c>
      <c r="AL309" s="17"/>
    </row>
    <row r="310" spans="1:38">
      <c r="A310" s="4" t="s">
        <v>214</v>
      </c>
      <c r="C310" s="42">
        <f>IF(C$13&gt;0,$C251*C$281*24*'Input'!$F$60/C$13,0)</f>
        <v>0</v>
      </c>
      <c r="D310" s="42">
        <f>IF(D$13&gt;0,$C251*D$281*24*'Input'!$F$60/D$13,0)</f>
        <v>0</v>
      </c>
      <c r="E310" s="42">
        <f>IF(E$13&gt;0,$C251*E$281*24*'Input'!$F$60/E$13,0)</f>
        <v>0</v>
      </c>
      <c r="G310" s="42">
        <f>IF(C$13&gt;0,$C251*G$281*24*'Input'!$F$60/C$13,0)</f>
        <v>0</v>
      </c>
      <c r="H310" s="42">
        <f>IF(D$13&gt;0,$C251*H$281*24*'Input'!$F$60/D$13,0)</f>
        <v>0</v>
      </c>
      <c r="I310" s="42">
        <f>IF(E$13&gt;0,$C251*I$281*24*'Input'!$F$60/E$13,0)</f>
        <v>0</v>
      </c>
      <c r="K310" s="42">
        <f>IF(C$13&gt;0,$C251*K$281*24*'Input'!$F$60/C$13,0)</f>
        <v>0</v>
      </c>
      <c r="L310" s="42">
        <f>IF(D$13&gt;0,$C251*L$281*24*'Input'!$F$60/D$13,0)</f>
        <v>0</v>
      </c>
      <c r="M310" s="42">
        <f>IF(E$13&gt;0,$C251*M$281*24*'Input'!$F$60/E$13,0)</f>
        <v>0</v>
      </c>
      <c r="O310" s="42">
        <f>IF(C$13&gt;0,$C251*O$281*24*'Input'!$F$60/C$13,0)</f>
        <v>0</v>
      </c>
      <c r="P310" s="42">
        <f>IF(D$13&gt;0,$C251*P$281*24*'Input'!$F$60/D$13,0)</f>
        <v>0</v>
      </c>
      <c r="Q310" s="42">
        <f>IF(E$13&gt;0,$C251*Q$281*24*'Input'!$F$60/E$13,0)</f>
        <v>0</v>
      </c>
      <c r="S310" s="42">
        <f>IF(C$13&gt;0,$C251*S$281*24*'Input'!$F$60/C$13,0)</f>
        <v>0</v>
      </c>
      <c r="T310" s="42">
        <f>IF(D$13&gt;0,$C251*T$281*24*'Input'!$F$60/D$13,0)</f>
        <v>0</v>
      </c>
      <c r="U310" s="42">
        <f>IF(E$13&gt;0,$C251*U$281*24*'Input'!$F$60/E$13,0)</f>
        <v>0</v>
      </c>
      <c r="W310" s="42">
        <f>IF(C$13&gt;0,$C251*W$281*24*'Input'!$F$60/C$13,0)</f>
        <v>0</v>
      </c>
      <c r="X310" s="42">
        <f>IF(D$13&gt;0,$C251*X$281*24*'Input'!$F$60/D$13,0)</f>
        <v>0</v>
      </c>
      <c r="Y310" s="42">
        <f>IF(E$13&gt;0,$C251*Y$281*24*'Input'!$F$60/E$13,0)</f>
        <v>0</v>
      </c>
      <c r="AA310" s="42">
        <f>IF(C$13&gt;0,$C251*AA$281*24*'Input'!$F$60/C$13,0)</f>
        <v>0</v>
      </c>
      <c r="AB310" s="42">
        <f>IF(D$13&gt;0,$C251*AB$281*24*'Input'!$F$60/D$13,0)</f>
        <v>0</v>
      </c>
      <c r="AC310" s="42">
        <f>IF(E$13&gt;0,$C251*AC$281*24*'Input'!$F$60/E$13,0)</f>
        <v>0</v>
      </c>
      <c r="AE310" s="42">
        <f>IF(C$13&gt;0,$C251*AE$281*24*'Input'!$F$60/C$13,0)</f>
        <v>0</v>
      </c>
      <c r="AF310" s="42">
        <f>IF(D$13&gt;0,$C251*AF$281*24*'Input'!$F$60/D$13,0)</f>
        <v>0</v>
      </c>
      <c r="AG310" s="42">
        <f>IF(E$13&gt;0,$C251*AG$281*24*'Input'!$F$60/E$13,0)</f>
        <v>0</v>
      </c>
      <c r="AI310" s="42">
        <f>IF(C$13&gt;0,$C251*AI$281*24*'Input'!$F$60/C$13,0)</f>
        <v>0</v>
      </c>
      <c r="AJ310" s="42">
        <f>IF(D$13&gt;0,$C251*AJ$281*24*'Input'!$F$60/D$13,0)</f>
        <v>0</v>
      </c>
      <c r="AK310" s="42">
        <f>IF(E$13&gt;0,$C251*AK$281*24*'Input'!$F$60/E$13,0)</f>
        <v>0</v>
      </c>
      <c r="AL310" s="17"/>
    </row>
    <row r="311" spans="1:38">
      <c r="A311" s="4" t="s">
        <v>215</v>
      </c>
      <c r="C311" s="42">
        <f>IF(C$13&gt;0,$C252*C$281*24*'Input'!$F$60/C$13,0)</f>
        <v>0</v>
      </c>
      <c r="D311" s="42">
        <f>IF(D$13&gt;0,$C252*D$281*24*'Input'!$F$60/D$13,0)</f>
        <v>0</v>
      </c>
      <c r="E311" s="42">
        <f>IF(E$13&gt;0,$C252*E$281*24*'Input'!$F$60/E$13,0)</f>
        <v>0</v>
      </c>
      <c r="G311" s="42">
        <f>IF(C$13&gt;0,$C252*G$281*24*'Input'!$F$60/C$13,0)</f>
        <v>0</v>
      </c>
      <c r="H311" s="42">
        <f>IF(D$13&gt;0,$C252*H$281*24*'Input'!$F$60/D$13,0)</f>
        <v>0</v>
      </c>
      <c r="I311" s="42">
        <f>IF(E$13&gt;0,$C252*I$281*24*'Input'!$F$60/E$13,0)</f>
        <v>0</v>
      </c>
      <c r="K311" s="42">
        <f>IF(C$13&gt;0,$C252*K$281*24*'Input'!$F$60/C$13,0)</f>
        <v>0</v>
      </c>
      <c r="L311" s="42">
        <f>IF(D$13&gt;0,$C252*L$281*24*'Input'!$F$60/D$13,0)</f>
        <v>0</v>
      </c>
      <c r="M311" s="42">
        <f>IF(E$13&gt;0,$C252*M$281*24*'Input'!$F$60/E$13,0)</f>
        <v>0</v>
      </c>
      <c r="O311" s="42">
        <f>IF(C$13&gt;0,$C252*O$281*24*'Input'!$F$60/C$13,0)</f>
        <v>0</v>
      </c>
      <c r="P311" s="42">
        <f>IF(D$13&gt;0,$C252*P$281*24*'Input'!$F$60/D$13,0)</f>
        <v>0</v>
      </c>
      <c r="Q311" s="42">
        <f>IF(E$13&gt;0,$C252*Q$281*24*'Input'!$F$60/E$13,0)</f>
        <v>0</v>
      </c>
      <c r="S311" s="42">
        <f>IF(C$13&gt;0,$C252*S$281*24*'Input'!$F$60/C$13,0)</f>
        <v>0</v>
      </c>
      <c r="T311" s="42">
        <f>IF(D$13&gt;0,$C252*T$281*24*'Input'!$F$60/D$13,0)</f>
        <v>0</v>
      </c>
      <c r="U311" s="42">
        <f>IF(E$13&gt;0,$C252*U$281*24*'Input'!$F$60/E$13,0)</f>
        <v>0</v>
      </c>
      <c r="W311" s="42">
        <f>IF(C$13&gt;0,$C252*W$281*24*'Input'!$F$60/C$13,0)</f>
        <v>0</v>
      </c>
      <c r="X311" s="42">
        <f>IF(D$13&gt;0,$C252*X$281*24*'Input'!$F$60/D$13,0)</f>
        <v>0</v>
      </c>
      <c r="Y311" s="42">
        <f>IF(E$13&gt;0,$C252*Y$281*24*'Input'!$F$60/E$13,0)</f>
        <v>0</v>
      </c>
      <c r="AA311" s="42">
        <f>IF(C$13&gt;0,$C252*AA$281*24*'Input'!$F$60/C$13,0)</f>
        <v>0</v>
      </c>
      <c r="AB311" s="42">
        <f>IF(D$13&gt;0,$C252*AB$281*24*'Input'!$F$60/D$13,0)</f>
        <v>0</v>
      </c>
      <c r="AC311" s="42">
        <f>IF(E$13&gt;0,$C252*AC$281*24*'Input'!$F$60/E$13,0)</f>
        <v>0</v>
      </c>
      <c r="AE311" s="42">
        <f>IF(C$13&gt;0,$C252*AE$281*24*'Input'!$F$60/C$13,0)</f>
        <v>0</v>
      </c>
      <c r="AF311" s="42">
        <f>IF(D$13&gt;0,$C252*AF$281*24*'Input'!$F$60/D$13,0)</f>
        <v>0</v>
      </c>
      <c r="AG311" s="42">
        <f>IF(E$13&gt;0,$C252*AG$281*24*'Input'!$F$60/E$13,0)</f>
        <v>0</v>
      </c>
      <c r="AI311" s="42">
        <f>IF(C$13&gt;0,$C252*AI$281*24*'Input'!$F$60/C$13,0)</f>
        <v>0</v>
      </c>
      <c r="AJ311" s="42">
        <f>IF(D$13&gt;0,$C252*AJ$281*24*'Input'!$F$60/D$13,0)</f>
        <v>0</v>
      </c>
      <c r="AK311" s="42">
        <f>IF(E$13&gt;0,$C252*AK$281*24*'Input'!$F$60/E$13,0)</f>
        <v>0</v>
      </c>
      <c r="AL311" s="17"/>
    </row>
    <row r="313" spans="1:38" ht="21" customHeight="1">
      <c r="A313" s="1" t="s">
        <v>1153</v>
      </c>
    </row>
    <row r="314" spans="1:38">
      <c r="A314" s="3" t="s">
        <v>546</v>
      </c>
    </row>
    <row r="315" spans="1:38">
      <c r="A315" s="31" t="s">
        <v>1154</v>
      </c>
    </row>
    <row r="316" spans="1:38">
      <c r="A316" s="3" t="s">
        <v>621</v>
      </c>
    </row>
    <row r="318" spans="1:38">
      <c r="B318" s="28" t="s">
        <v>153</v>
      </c>
      <c r="C318" s="15" t="s">
        <v>343</v>
      </c>
      <c r="D318" s="15" t="s">
        <v>344</v>
      </c>
      <c r="E318" s="15" t="s">
        <v>345</v>
      </c>
      <c r="F318" s="28" t="s">
        <v>154</v>
      </c>
      <c r="G318" s="15" t="s">
        <v>343</v>
      </c>
      <c r="H318" s="15" t="s">
        <v>344</v>
      </c>
      <c r="I318" s="15" t="s">
        <v>345</v>
      </c>
      <c r="J318" s="28" t="s">
        <v>155</v>
      </c>
      <c r="K318" s="15" t="s">
        <v>343</v>
      </c>
      <c r="L318" s="15" t="s">
        <v>344</v>
      </c>
      <c r="M318" s="15" t="s">
        <v>345</v>
      </c>
      <c r="N318" s="28" t="s">
        <v>156</v>
      </c>
      <c r="O318" s="15" t="s">
        <v>343</v>
      </c>
      <c r="P318" s="15" t="s">
        <v>344</v>
      </c>
      <c r="Q318" s="15" t="s">
        <v>345</v>
      </c>
      <c r="R318" s="28" t="s">
        <v>157</v>
      </c>
      <c r="S318" s="15" t="s">
        <v>343</v>
      </c>
      <c r="T318" s="15" t="s">
        <v>344</v>
      </c>
      <c r="U318" s="15" t="s">
        <v>345</v>
      </c>
      <c r="V318" s="28" t="s">
        <v>162</v>
      </c>
      <c r="W318" s="15" t="s">
        <v>343</v>
      </c>
      <c r="X318" s="15" t="s">
        <v>344</v>
      </c>
      <c r="Y318" s="15" t="s">
        <v>345</v>
      </c>
      <c r="Z318" s="28" t="s">
        <v>158</v>
      </c>
      <c r="AA318" s="15" t="s">
        <v>343</v>
      </c>
      <c r="AB318" s="15" t="s">
        <v>344</v>
      </c>
      <c r="AC318" s="15" t="s">
        <v>345</v>
      </c>
      <c r="AD318" s="28" t="s">
        <v>159</v>
      </c>
      <c r="AE318" s="15" t="s">
        <v>343</v>
      </c>
      <c r="AF318" s="15" t="s">
        <v>344</v>
      </c>
      <c r="AG318" s="15" t="s">
        <v>345</v>
      </c>
      <c r="AH318" s="28" t="s">
        <v>160</v>
      </c>
      <c r="AI318" s="15" t="s">
        <v>343</v>
      </c>
      <c r="AJ318" s="15" t="s">
        <v>344</v>
      </c>
      <c r="AK318" s="15" t="s">
        <v>345</v>
      </c>
    </row>
    <row r="319" spans="1:38">
      <c r="A319" s="4" t="s">
        <v>185</v>
      </c>
      <c r="C319" s="43">
        <f>C$292</f>
        <v>0</v>
      </c>
      <c r="D319" s="43">
        <f>D$292</f>
        <v>0</v>
      </c>
      <c r="E319" s="43">
        <f>E$292</f>
        <v>0</v>
      </c>
      <c r="G319" s="43">
        <f>G$292</f>
        <v>0</v>
      </c>
      <c r="H319" s="43">
        <f>H$292</f>
        <v>0</v>
      </c>
      <c r="I319" s="43">
        <f>I$292</f>
        <v>0</v>
      </c>
      <c r="K319" s="43">
        <f>K$292</f>
        <v>0</v>
      </c>
      <c r="L319" s="43">
        <f>L$292</f>
        <v>0</v>
      </c>
      <c r="M319" s="43">
        <f>M$292</f>
        <v>0</v>
      </c>
      <c r="O319" s="43">
        <f>O$292</f>
        <v>0</v>
      </c>
      <c r="P319" s="43">
        <f>P$292</f>
        <v>0</v>
      </c>
      <c r="Q319" s="43">
        <f>Q$292</f>
        <v>0</v>
      </c>
      <c r="S319" s="43">
        <f>S$292</f>
        <v>0</v>
      </c>
      <c r="T319" s="43">
        <f>T$292</f>
        <v>0</v>
      </c>
      <c r="U319" s="43">
        <f>U$292</f>
        <v>0</v>
      </c>
      <c r="W319" s="43">
        <f>W$292</f>
        <v>0</v>
      </c>
      <c r="X319" s="43">
        <f>X$292</f>
        <v>0</v>
      </c>
      <c r="Y319" s="43">
        <f>Y$292</f>
        <v>0</v>
      </c>
      <c r="AA319" s="43">
        <f>AA$292</f>
        <v>0</v>
      </c>
      <c r="AB319" s="43">
        <f>AB$292</f>
        <v>0</v>
      </c>
      <c r="AC319" s="43">
        <f>AC$292</f>
        <v>0</v>
      </c>
      <c r="AE319" s="43">
        <f>AE$292</f>
        <v>0</v>
      </c>
      <c r="AF319" s="43">
        <f>AF$292</f>
        <v>0</v>
      </c>
      <c r="AG319" s="43">
        <f>AG$292</f>
        <v>0</v>
      </c>
      <c r="AI319" s="43">
        <f>AI$292</f>
        <v>0</v>
      </c>
      <c r="AJ319" s="43">
        <f>AJ$292</f>
        <v>0</v>
      </c>
      <c r="AK319" s="43">
        <f>AK$292</f>
        <v>0</v>
      </c>
      <c r="AL319" s="17"/>
    </row>
    <row r="320" spans="1:38">
      <c r="A320" s="4" t="s">
        <v>187</v>
      </c>
      <c r="C320" s="43">
        <f>C$295</f>
        <v>0</v>
      </c>
      <c r="D320" s="43">
        <f>D$295</f>
        <v>0</v>
      </c>
      <c r="E320" s="43">
        <f>E$295</f>
        <v>0</v>
      </c>
      <c r="G320" s="43">
        <f>G$295</f>
        <v>0</v>
      </c>
      <c r="H320" s="43">
        <f>H$295</f>
        <v>0</v>
      </c>
      <c r="I320" s="43">
        <f>I$295</f>
        <v>0</v>
      </c>
      <c r="K320" s="43">
        <f>K$295</f>
        <v>0</v>
      </c>
      <c r="L320" s="43">
        <f>L$295</f>
        <v>0</v>
      </c>
      <c r="M320" s="43">
        <f>M$295</f>
        <v>0</v>
      </c>
      <c r="O320" s="43">
        <f>O$295</f>
        <v>0</v>
      </c>
      <c r="P320" s="43">
        <f>P$295</f>
        <v>0</v>
      </c>
      <c r="Q320" s="43">
        <f>Q$295</f>
        <v>0</v>
      </c>
      <c r="S320" s="43">
        <f>S$295</f>
        <v>0</v>
      </c>
      <c r="T320" s="43">
        <f>T$295</f>
        <v>0</v>
      </c>
      <c r="U320" s="43">
        <f>U$295</f>
        <v>0</v>
      </c>
      <c r="W320" s="43">
        <f>W$295</f>
        <v>0</v>
      </c>
      <c r="X320" s="43">
        <f>X$295</f>
        <v>0</v>
      </c>
      <c r="Y320" s="43">
        <f>Y$295</f>
        <v>0</v>
      </c>
      <c r="AA320" s="43">
        <f>AA$295</f>
        <v>0</v>
      </c>
      <c r="AB320" s="43">
        <f>AB$295</f>
        <v>0</v>
      </c>
      <c r="AC320" s="43">
        <f>AC$295</f>
        <v>0</v>
      </c>
      <c r="AE320" s="43">
        <f>AE$295</f>
        <v>0</v>
      </c>
      <c r="AF320" s="43">
        <f>AF$295</f>
        <v>0</v>
      </c>
      <c r="AG320" s="43">
        <f>AG$295</f>
        <v>0</v>
      </c>
      <c r="AI320" s="43">
        <f>AI$295</f>
        <v>0</v>
      </c>
      <c r="AJ320" s="43">
        <f>AJ$295</f>
        <v>0</v>
      </c>
      <c r="AK320" s="43">
        <f>AK$295</f>
        <v>0</v>
      </c>
      <c r="AL320" s="17"/>
    </row>
    <row r="322" spans="1:4" ht="21" customHeight="1">
      <c r="A322" s="1" t="s">
        <v>1155</v>
      </c>
    </row>
    <row r="323" spans="1:4">
      <c r="A323" s="3" t="s">
        <v>546</v>
      </c>
    </row>
    <row r="324" spans="1:4">
      <c r="A324" s="31" t="s">
        <v>1096</v>
      </c>
    </row>
    <row r="325" spans="1:4">
      <c r="A325" s="3" t="s">
        <v>621</v>
      </c>
    </row>
    <row r="327" spans="1:4">
      <c r="B327" s="15" t="s">
        <v>1156</v>
      </c>
    </row>
    <row r="328" spans="1:4">
      <c r="A328" s="4" t="s">
        <v>185</v>
      </c>
      <c r="B328" s="34">
        <f>B$128</f>
        <v>0</v>
      </c>
      <c r="C328" s="17"/>
    </row>
    <row r="329" spans="1:4">
      <c r="A329" s="4" t="s">
        <v>187</v>
      </c>
      <c r="B329" s="34">
        <f>B$131</f>
        <v>0</v>
      </c>
      <c r="C329" s="17"/>
    </row>
    <row r="331" spans="1:4" ht="21" customHeight="1">
      <c r="A331" s="1" t="s">
        <v>1157</v>
      </c>
    </row>
    <row r="332" spans="1:4">
      <c r="A332" s="3" t="s">
        <v>546</v>
      </c>
    </row>
    <row r="333" spans="1:4">
      <c r="A333" s="31" t="s">
        <v>1158</v>
      </c>
    </row>
    <row r="334" spans="1:4">
      <c r="A334" s="3" t="s">
        <v>621</v>
      </c>
    </row>
    <row r="336" spans="1:4">
      <c r="B336" s="15" t="s">
        <v>343</v>
      </c>
      <c r="C336" s="15" t="s">
        <v>344</v>
      </c>
      <c r="D336" s="15" t="s">
        <v>345</v>
      </c>
    </row>
    <row r="337" spans="1:11">
      <c r="A337" s="4" t="s">
        <v>185</v>
      </c>
      <c r="B337" s="40">
        <f>B$43</f>
        <v>0</v>
      </c>
      <c r="C337" s="40">
        <f>C$43</f>
        <v>0</v>
      </c>
      <c r="D337" s="40">
        <f>D$43</f>
        <v>0</v>
      </c>
      <c r="E337" s="17"/>
    </row>
    <row r="338" spans="1:11">
      <c r="A338" s="4" t="s">
        <v>187</v>
      </c>
      <c r="B338" s="40">
        <f>B$46</f>
        <v>0</v>
      </c>
      <c r="C338" s="40">
        <f>C$46</f>
        <v>0</v>
      </c>
      <c r="D338" s="40">
        <f>D$46</f>
        <v>0</v>
      </c>
      <c r="E338" s="17"/>
    </row>
    <row r="340" spans="1:11" ht="21" customHeight="1">
      <c r="A340" s="1" t="s">
        <v>1159</v>
      </c>
    </row>
    <row r="341" spans="1:11">
      <c r="A341" s="3" t="s">
        <v>546</v>
      </c>
    </row>
    <row r="342" spans="1:11">
      <c r="A342" s="31" t="s">
        <v>1160</v>
      </c>
    </row>
    <row r="343" spans="1:11">
      <c r="A343" s="31" t="s">
        <v>1161</v>
      </c>
    </row>
    <row r="344" spans="1:11">
      <c r="A344" s="3" t="s">
        <v>581</v>
      </c>
    </row>
    <row r="346" spans="1:11">
      <c r="B346" s="15" t="s">
        <v>153</v>
      </c>
      <c r="C346" s="15" t="s">
        <v>154</v>
      </c>
      <c r="D346" s="15" t="s">
        <v>155</v>
      </c>
      <c r="E346" s="15" t="s">
        <v>156</v>
      </c>
      <c r="F346" s="15" t="s">
        <v>157</v>
      </c>
      <c r="G346" s="15" t="s">
        <v>162</v>
      </c>
      <c r="H346" s="15" t="s">
        <v>158</v>
      </c>
      <c r="I346" s="15" t="s">
        <v>159</v>
      </c>
      <c r="J346" s="15" t="s">
        <v>160</v>
      </c>
    </row>
    <row r="347" spans="1:11">
      <c r="A347" s="4" t="s">
        <v>185</v>
      </c>
      <c r="B347" s="42">
        <f>SUMPRODUCT($C319:$E319,$B337:$D337)</f>
        <v>0</v>
      </c>
      <c r="C347" s="42">
        <f>SUMPRODUCT($G319:$I319,$B337:$D337)</f>
        <v>0</v>
      </c>
      <c r="D347" s="42">
        <f>SUMPRODUCT($K319:$M319,$B337:$D337)</f>
        <v>0</v>
      </c>
      <c r="E347" s="42">
        <f>SUMPRODUCT($O319:$Q319,$B337:$D337)</f>
        <v>0</v>
      </c>
      <c r="F347" s="42">
        <f>SUMPRODUCT($S319:$U319,$B337:$D337)</f>
        <v>0</v>
      </c>
      <c r="G347" s="42">
        <f>SUMPRODUCT($W319:$Y319,$B337:$D337)</f>
        <v>0</v>
      </c>
      <c r="H347" s="42">
        <f>SUMPRODUCT($AA319:$AC319,$B337:$D337)</f>
        <v>0</v>
      </c>
      <c r="I347" s="42">
        <f>SUMPRODUCT($AE319:$AG319,$B337:$D337)</f>
        <v>0</v>
      </c>
      <c r="J347" s="42">
        <f>SUMPRODUCT($AI319:$AK319,$B337:$D337)</f>
        <v>0</v>
      </c>
      <c r="K347" s="17"/>
    </row>
    <row r="348" spans="1:11">
      <c r="A348" s="4" t="s">
        <v>187</v>
      </c>
      <c r="B348" s="42">
        <f>SUMPRODUCT($C320:$E320,$B338:$D338)</f>
        <v>0</v>
      </c>
      <c r="C348" s="42">
        <f>SUMPRODUCT($G320:$I320,$B338:$D338)</f>
        <v>0</v>
      </c>
      <c r="D348" s="42">
        <f>SUMPRODUCT($K320:$M320,$B338:$D338)</f>
        <v>0</v>
      </c>
      <c r="E348" s="42">
        <f>SUMPRODUCT($O320:$Q320,$B338:$D338)</f>
        <v>0</v>
      </c>
      <c r="F348" s="42">
        <f>SUMPRODUCT($S320:$U320,$B338:$D338)</f>
        <v>0</v>
      </c>
      <c r="G348" s="42">
        <f>SUMPRODUCT($W320:$Y320,$B338:$D338)</f>
        <v>0</v>
      </c>
      <c r="H348" s="42">
        <f>SUMPRODUCT($AA320:$AC320,$B338:$D338)</f>
        <v>0</v>
      </c>
      <c r="I348" s="42">
        <f>SUMPRODUCT($AE320:$AG320,$B338:$D338)</f>
        <v>0</v>
      </c>
      <c r="J348" s="42">
        <f>SUMPRODUCT($AI320:$AK320,$B338:$D338)</f>
        <v>0</v>
      </c>
      <c r="K348" s="17"/>
    </row>
    <row r="350" spans="1:11" ht="21" customHeight="1">
      <c r="A350" s="1" t="s">
        <v>1162</v>
      </c>
    </row>
    <row r="351" spans="1:11">
      <c r="A351" s="3" t="s">
        <v>546</v>
      </c>
    </row>
    <row r="352" spans="1:11">
      <c r="A352" s="31" t="s">
        <v>1096</v>
      </c>
    </row>
    <row r="353" spans="1:38">
      <c r="A353" s="3" t="s">
        <v>621</v>
      </c>
    </row>
    <row r="355" spans="1:38">
      <c r="B355" s="15" t="s">
        <v>1163</v>
      </c>
    </row>
    <row r="356" spans="1:38">
      <c r="A356" s="4" t="s">
        <v>186</v>
      </c>
      <c r="B356" s="34">
        <f>B$129</f>
        <v>0</v>
      </c>
      <c r="C356" s="17"/>
    </row>
    <row r="357" spans="1:38">
      <c r="A357" s="4" t="s">
        <v>188</v>
      </c>
      <c r="B357" s="34">
        <f>B$132</f>
        <v>0</v>
      </c>
      <c r="C357" s="17"/>
    </row>
    <row r="359" spans="1:38" ht="21" customHeight="1">
      <c r="A359" s="1" t="s">
        <v>1164</v>
      </c>
    </row>
    <row r="360" spans="1:38">
      <c r="A360" s="3" t="s">
        <v>546</v>
      </c>
    </row>
    <row r="361" spans="1:38">
      <c r="A361" s="31" t="s">
        <v>1154</v>
      </c>
    </row>
    <row r="362" spans="1:38">
      <c r="A362" s="3" t="s">
        <v>621</v>
      </c>
    </row>
    <row r="364" spans="1:38">
      <c r="B364" s="28" t="s">
        <v>153</v>
      </c>
      <c r="C364" s="15" t="s">
        <v>343</v>
      </c>
      <c r="D364" s="15" t="s">
        <v>344</v>
      </c>
      <c r="E364" s="15" t="s">
        <v>345</v>
      </c>
      <c r="F364" s="28" t="s">
        <v>154</v>
      </c>
      <c r="G364" s="15" t="s">
        <v>343</v>
      </c>
      <c r="H364" s="15" t="s">
        <v>344</v>
      </c>
      <c r="I364" s="15" t="s">
        <v>345</v>
      </c>
      <c r="J364" s="28" t="s">
        <v>155</v>
      </c>
      <c r="K364" s="15" t="s">
        <v>343</v>
      </c>
      <c r="L364" s="15" t="s">
        <v>344</v>
      </c>
      <c r="M364" s="15" t="s">
        <v>345</v>
      </c>
      <c r="N364" s="28" t="s">
        <v>156</v>
      </c>
      <c r="O364" s="15" t="s">
        <v>343</v>
      </c>
      <c r="P364" s="15" t="s">
        <v>344</v>
      </c>
      <c r="Q364" s="15" t="s">
        <v>345</v>
      </c>
      <c r="R364" s="28" t="s">
        <v>157</v>
      </c>
      <c r="S364" s="15" t="s">
        <v>343</v>
      </c>
      <c r="T364" s="15" t="s">
        <v>344</v>
      </c>
      <c r="U364" s="15" t="s">
        <v>345</v>
      </c>
      <c r="V364" s="28" t="s">
        <v>162</v>
      </c>
      <c r="W364" s="15" t="s">
        <v>343</v>
      </c>
      <c r="X364" s="15" t="s">
        <v>344</v>
      </c>
      <c r="Y364" s="15" t="s">
        <v>345</v>
      </c>
      <c r="Z364" s="28" t="s">
        <v>158</v>
      </c>
      <c r="AA364" s="15" t="s">
        <v>343</v>
      </c>
      <c r="AB364" s="15" t="s">
        <v>344</v>
      </c>
      <c r="AC364" s="15" t="s">
        <v>345</v>
      </c>
      <c r="AD364" s="28" t="s">
        <v>159</v>
      </c>
      <c r="AE364" s="15" t="s">
        <v>343</v>
      </c>
      <c r="AF364" s="15" t="s">
        <v>344</v>
      </c>
      <c r="AG364" s="15" t="s">
        <v>345</v>
      </c>
      <c r="AH364" s="28" t="s">
        <v>160</v>
      </c>
      <c r="AI364" s="15" t="s">
        <v>343</v>
      </c>
      <c r="AJ364" s="15" t="s">
        <v>344</v>
      </c>
      <c r="AK364" s="15" t="s">
        <v>345</v>
      </c>
    </row>
    <row r="365" spans="1:38">
      <c r="A365" s="4" t="s">
        <v>186</v>
      </c>
      <c r="C365" s="43">
        <f>C$293</f>
        <v>0</v>
      </c>
      <c r="D365" s="43">
        <f>D$293</f>
        <v>0</v>
      </c>
      <c r="E365" s="43">
        <f>E$293</f>
        <v>0</v>
      </c>
      <c r="G365" s="43">
        <f>G$293</f>
        <v>0</v>
      </c>
      <c r="H365" s="43">
        <f>H$293</f>
        <v>0</v>
      </c>
      <c r="I365" s="43">
        <f>I$293</f>
        <v>0</v>
      </c>
      <c r="K365" s="43">
        <f>K$293</f>
        <v>0</v>
      </c>
      <c r="L365" s="43">
        <f>L$293</f>
        <v>0</v>
      </c>
      <c r="M365" s="43">
        <f>M$293</f>
        <v>0</v>
      </c>
      <c r="O365" s="43">
        <f>O$293</f>
        <v>0</v>
      </c>
      <c r="P365" s="43">
        <f>P$293</f>
        <v>0</v>
      </c>
      <c r="Q365" s="43">
        <f>Q$293</f>
        <v>0</v>
      </c>
      <c r="S365" s="43">
        <f>S$293</f>
        <v>0</v>
      </c>
      <c r="T365" s="43">
        <f>T$293</f>
        <v>0</v>
      </c>
      <c r="U365" s="43">
        <f>U$293</f>
        <v>0</v>
      </c>
      <c r="W365" s="43">
        <f>W$293</f>
        <v>0</v>
      </c>
      <c r="X365" s="43">
        <f>X$293</f>
        <v>0</v>
      </c>
      <c r="Y365" s="43">
        <f>Y$293</f>
        <v>0</v>
      </c>
      <c r="AA365" s="43">
        <f>AA$293</f>
        <v>0</v>
      </c>
      <c r="AB365" s="43">
        <f>AB$293</f>
        <v>0</v>
      </c>
      <c r="AC365" s="43">
        <f>AC$293</f>
        <v>0</v>
      </c>
      <c r="AE365" s="43">
        <f>AE$293</f>
        <v>0</v>
      </c>
      <c r="AF365" s="43">
        <f>AF$293</f>
        <v>0</v>
      </c>
      <c r="AG365" s="43">
        <f>AG$293</f>
        <v>0</v>
      </c>
      <c r="AI365" s="43">
        <f>AI$293</f>
        <v>0</v>
      </c>
      <c r="AJ365" s="43">
        <f>AJ$293</f>
        <v>0</v>
      </c>
      <c r="AK365" s="43">
        <f>AK$293</f>
        <v>0</v>
      </c>
      <c r="AL365" s="17"/>
    </row>
    <row r="366" spans="1:38">
      <c r="A366" s="4" t="s">
        <v>188</v>
      </c>
      <c r="C366" s="43">
        <f>C$296</f>
        <v>0</v>
      </c>
      <c r="D366" s="43">
        <f>D$296</f>
        <v>0</v>
      </c>
      <c r="E366" s="43">
        <f>E$296</f>
        <v>0</v>
      </c>
      <c r="G366" s="43">
        <f>G$296</f>
        <v>0</v>
      </c>
      <c r="H366" s="43">
        <f>H$296</f>
        <v>0</v>
      </c>
      <c r="I366" s="43">
        <f>I$296</f>
        <v>0</v>
      </c>
      <c r="K366" s="43">
        <f>K$296</f>
        <v>0</v>
      </c>
      <c r="L366" s="43">
        <f>L$296</f>
        <v>0</v>
      </c>
      <c r="M366" s="43">
        <f>M$296</f>
        <v>0</v>
      </c>
      <c r="O366" s="43">
        <f>O$296</f>
        <v>0</v>
      </c>
      <c r="P366" s="43">
        <f>P$296</f>
        <v>0</v>
      </c>
      <c r="Q366" s="43">
        <f>Q$296</f>
        <v>0</v>
      </c>
      <c r="S366" s="43">
        <f>S$296</f>
        <v>0</v>
      </c>
      <c r="T366" s="43">
        <f>T$296</f>
        <v>0</v>
      </c>
      <c r="U366" s="43">
        <f>U$296</f>
        <v>0</v>
      </c>
      <c r="W366" s="43">
        <f>W$296</f>
        <v>0</v>
      </c>
      <c r="X366" s="43">
        <f>X$296</f>
        <v>0</v>
      </c>
      <c r="Y366" s="43">
        <f>Y$296</f>
        <v>0</v>
      </c>
      <c r="AA366" s="43">
        <f>AA$296</f>
        <v>0</v>
      </c>
      <c r="AB366" s="43">
        <f>AB$296</f>
        <v>0</v>
      </c>
      <c r="AC366" s="43">
        <f>AC$296</f>
        <v>0</v>
      </c>
      <c r="AE366" s="43">
        <f>AE$296</f>
        <v>0</v>
      </c>
      <c r="AF366" s="43">
        <f>AF$296</f>
        <v>0</v>
      </c>
      <c r="AG366" s="43">
        <f>AG$296</f>
        <v>0</v>
      </c>
      <c r="AI366" s="43">
        <f>AI$296</f>
        <v>0</v>
      </c>
      <c r="AJ366" s="43">
        <f>AJ$296</f>
        <v>0</v>
      </c>
      <c r="AK366" s="43">
        <f>AK$296</f>
        <v>0</v>
      </c>
      <c r="AL366" s="17"/>
    </row>
    <row r="368" spans="1:38" ht="21" customHeight="1">
      <c r="A368" s="1" t="s">
        <v>1165</v>
      </c>
    </row>
    <row r="369" spans="1:11">
      <c r="A369" s="3" t="s">
        <v>546</v>
      </c>
    </row>
    <row r="370" spans="1:11">
      <c r="A370" s="31" t="s">
        <v>1166</v>
      </c>
    </row>
    <row r="371" spans="1:11">
      <c r="A371" s="3" t="s">
        <v>621</v>
      </c>
    </row>
    <row r="373" spans="1:11">
      <c r="B373" s="15" t="s">
        <v>343</v>
      </c>
      <c r="C373" s="15" t="s">
        <v>344</v>
      </c>
      <c r="D373" s="15" t="s">
        <v>345</v>
      </c>
    </row>
    <row r="374" spans="1:11">
      <c r="A374" s="4" t="s">
        <v>186</v>
      </c>
      <c r="B374" s="40">
        <f>B$193</f>
        <v>0</v>
      </c>
      <c r="C374" s="40">
        <f>C$193</f>
        <v>0</v>
      </c>
      <c r="D374" s="40">
        <f>D$193</f>
        <v>0</v>
      </c>
      <c r="E374" s="17"/>
    </row>
    <row r="375" spans="1:11">
      <c r="A375" s="4" t="s">
        <v>188</v>
      </c>
      <c r="B375" s="40">
        <f>B$194</f>
        <v>0</v>
      </c>
      <c r="C375" s="40">
        <f>C$194</f>
        <v>0</v>
      </c>
      <c r="D375" s="40">
        <f>D$194</f>
        <v>0</v>
      </c>
      <c r="E375" s="17"/>
    </row>
    <row r="377" spans="1:11" ht="21" customHeight="1">
      <c r="A377" s="1" t="s">
        <v>1167</v>
      </c>
    </row>
    <row r="378" spans="1:11">
      <c r="A378" s="3" t="s">
        <v>546</v>
      </c>
    </row>
    <row r="379" spans="1:11">
      <c r="A379" s="31" t="s">
        <v>1168</v>
      </c>
    </row>
    <row r="380" spans="1:11">
      <c r="A380" s="31" t="s">
        <v>1169</v>
      </c>
    </row>
    <row r="381" spans="1:11">
      <c r="A381" s="3" t="s">
        <v>581</v>
      </c>
    </row>
    <row r="383" spans="1:11">
      <c r="B383" s="15" t="s">
        <v>153</v>
      </c>
      <c r="C383" s="15" t="s">
        <v>154</v>
      </c>
      <c r="D383" s="15" t="s">
        <v>155</v>
      </c>
      <c r="E383" s="15" t="s">
        <v>156</v>
      </c>
      <c r="F383" s="15" t="s">
        <v>157</v>
      </c>
      <c r="G383" s="15" t="s">
        <v>162</v>
      </c>
      <c r="H383" s="15" t="s">
        <v>158</v>
      </c>
      <c r="I383" s="15" t="s">
        <v>159</v>
      </c>
      <c r="J383" s="15" t="s">
        <v>160</v>
      </c>
    </row>
    <row r="384" spans="1:11">
      <c r="A384" s="4" t="s">
        <v>186</v>
      </c>
      <c r="B384" s="42">
        <f>SUMPRODUCT($C365:$E365,$B374:$D374)</f>
        <v>0</v>
      </c>
      <c r="C384" s="42">
        <f>SUMPRODUCT($G365:$I365,$B374:$D374)</f>
        <v>0</v>
      </c>
      <c r="D384" s="42">
        <f>SUMPRODUCT($K365:$M365,$B374:$D374)</f>
        <v>0</v>
      </c>
      <c r="E384" s="42">
        <f>SUMPRODUCT($O365:$Q365,$B374:$D374)</f>
        <v>0</v>
      </c>
      <c r="F384" s="42">
        <f>SUMPRODUCT($S365:$U365,$B374:$D374)</f>
        <v>0</v>
      </c>
      <c r="G384" s="42">
        <f>SUMPRODUCT($W365:$Y365,$B374:$D374)</f>
        <v>0</v>
      </c>
      <c r="H384" s="42">
        <f>SUMPRODUCT($AA365:$AC365,$B374:$D374)</f>
        <v>0</v>
      </c>
      <c r="I384" s="42">
        <f>SUMPRODUCT($AE365:$AG365,$B374:$D374)</f>
        <v>0</v>
      </c>
      <c r="J384" s="42">
        <f>SUMPRODUCT($AI365:$AK365,$B374:$D374)</f>
        <v>0</v>
      </c>
      <c r="K384" s="17"/>
    </row>
    <row r="385" spans="1:11">
      <c r="A385" s="4" t="s">
        <v>188</v>
      </c>
      <c r="B385" s="42">
        <f>SUMPRODUCT($C366:$E366,$B375:$D375)</f>
        <v>0</v>
      </c>
      <c r="C385" s="42">
        <f>SUMPRODUCT($G366:$I366,$B375:$D375)</f>
        <v>0</v>
      </c>
      <c r="D385" s="42">
        <f>SUMPRODUCT($K366:$M366,$B375:$D375)</f>
        <v>0</v>
      </c>
      <c r="E385" s="42">
        <f>SUMPRODUCT($O366:$Q366,$B375:$D375)</f>
        <v>0</v>
      </c>
      <c r="F385" s="42">
        <f>SUMPRODUCT($S366:$U366,$B375:$D375)</f>
        <v>0</v>
      </c>
      <c r="G385" s="42">
        <f>SUMPRODUCT($W366:$Y366,$B375:$D375)</f>
        <v>0</v>
      </c>
      <c r="H385" s="42">
        <f>SUMPRODUCT($AA366:$AC366,$B375:$D375)</f>
        <v>0</v>
      </c>
      <c r="I385" s="42">
        <f>SUMPRODUCT($AE366:$AG366,$B375:$D375)</f>
        <v>0</v>
      </c>
      <c r="J385" s="42">
        <f>SUMPRODUCT($AI366:$AK366,$B375:$D375)</f>
        <v>0</v>
      </c>
      <c r="K385" s="17"/>
    </row>
    <row r="387" spans="1:11" ht="21" customHeight="1">
      <c r="A387" s="1" t="s">
        <v>1170</v>
      </c>
    </row>
    <row r="388" spans="1:11">
      <c r="A388" s="3" t="s">
        <v>546</v>
      </c>
    </row>
    <row r="389" spans="1:11">
      <c r="A389" s="31" t="s">
        <v>1096</v>
      </c>
    </row>
    <row r="390" spans="1:11">
      <c r="A390" s="3" t="s">
        <v>621</v>
      </c>
    </row>
    <row r="392" spans="1:11">
      <c r="B392" s="15" t="s">
        <v>1171</v>
      </c>
    </row>
    <row r="393" spans="1:11">
      <c r="A393" s="4" t="s">
        <v>223</v>
      </c>
      <c r="B393" s="34">
        <f>B$130</f>
        <v>0</v>
      </c>
      <c r="C393" s="17"/>
    </row>
    <row r="394" spans="1:11">
      <c r="A394" s="4" t="s">
        <v>224</v>
      </c>
      <c r="B394" s="34">
        <f>B$133</f>
        <v>0</v>
      </c>
      <c r="C394" s="17"/>
    </row>
    <row r="396" spans="1:11" ht="21" customHeight="1">
      <c r="A396" s="1" t="s">
        <v>1172</v>
      </c>
    </row>
    <row r="397" spans="1:11">
      <c r="A397" s="3" t="s">
        <v>546</v>
      </c>
    </row>
    <row r="398" spans="1:11">
      <c r="A398" s="31" t="s">
        <v>1154</v>
      </c>
    </row>
    <row r="399" spans="1:11">
      <c r="A399" s="3" t="s">
        <v>621</v>
      </c>
    </row>
    <row r="401" spans="1:38">
      <c r="B401" s="28" t="s">
        <v>153</v>
      </c>
      <c r="C401" s="15" t="s">
        <v>343</v>
      </c>
      <c r="D401" s="15" t="s">
        <v>344</v>
      </c>
      <c r="E401" s="15" t="s">
        <v>345</v>
      </c>
      <c r="F401" s="28" t="s">
        <v>154</v>
      </c>
      <c r="G401" s="15" t="s">
        <v>343</v>
      </c>
      <c r="H401" s="15" t="s">
        <v>344</v>
      </c>
      <c r="I401" s="15" t="s">
        <v>345</v>
      </c>
      <c r="J401" s="28" t="s">
        <v>155</v>
      </c>
      <c r="K401" s="15" t="s">
        <v>343</v>
      </c>
      <c r="L401" s="15" t="s">
        <v>344</v>
      </c>
      <c r="M401" s="15" t="s">
        <v>345</v>
      </c>
      <c r="N401" s="28" t="s">
        <v>156</v>
      </c>
      <c r="O401" s="15" t="s">
        <v>343</v>
      </c>
      <c r="P401" s="15" t="s">
        <v>344</v>
      </c>
      <c r="Q401" s="15" t="s">
        <v>345</v>
      </c>
      <c r="R401" s="28" t="s">
        <v>157</v>
      </c>
      <c r="S401" s="15" t="s">
        <v>343</v>
      </c>
      <c r="T401" s="15" t="s">
        <v>344</v>
      </c>
      <c r="U401" s="15" t="s">
        <v>345</v>
      </c>
      <c r="V401" s="28" t="s">
        <v>162</v>
      </c>
      <c r="W401" s="15" t="s">
        <v>343</v>
      </c>
      <c r="X401" s="15" t="s">
        <v>344</v>
      </c>
      <c r="Y401" s="15" t="s">
        <v>345</v>
      </c>
      <c r="Z401" s="28" t="s">
        <v>158</v>
      </c>
      <c r="AA401" s="15" t="s">
        <v>343</v>
      </c>
      <c r="AB401" s="15" t="s">
        <v>344</v>
      </c>
      <c r="AC401" s="15" t="s">
        <v>345</v>
      </c>
      <c r="AD401" s="28" t="s">
        <v>159</v>
      </c>
      <c r="AE401" s="15" t="s">
        <v>343</v>
      </c>
      <c r="AF401" s="15" t="s">
        <v>344</v>
      </c>
      <c r="AG401" s="15" t="s">
        <v>345</v>
      </c>
      <c r="AH401" s="28" t="s">
        <v>160</v>
      </c>
      <c r="AI401" s="15" t="s">
        <v>343</v>
      </c>
      <c r="AJ401" s="15" t="s">
        <v>344</v>
      </c>
      <c r="AK401" s="15" t="s">
        <v>345</v>
      </c>
    </row>
    <row r="402" spans="1:38">
      <c r="A402" s="4" t="s">
        <v>223</v>
      </c>
      <c r="C402" s="43">
        <f>C$294</f>
        <v>0</v>
      </c>
      <c r="D402" s="43">
        <f>D$294</f>
        <v>0</v>
      </c>
      <c r="E402" s="43">
        <f>E$294</f>
        <v>0</v>
      </c>
      <c r="G402" s="43">
        <f>G$294</f>
        <v>0</v>
      </c>
      <c r="H402" s="43">
        <f>H$294</f>
        <v>0</v>
      </c>
      <c r="I402" s="43">
        <f>I$294</f>
        <v>0</v>
      </c>
      <c r="K402" s="43">
        <f>K$294</f>
        <v>0</v>
      </c>
      <c r="L402" s="43">
        <f>L$294</f>
        <v>0</v>
      </c>
      <c r="M402" s="43">
        <f>M$294</f>
        <v>0</v>
      </c>
      <c r="O402" s="43">
        <f>O$294</f>
        <v>0</v>
      </c>
      <c r="P402" s="43">
        <f>P$294</f>
        <v>0</v>
      </c>
      <c r="Q402" s="43">
        <f>Q$294</f>
        <v>0</v>
      </c>
      <c r="S402" s="43">
        <f>S$294</f>
        <v>0</v>
      </c>
      <c r="T402" s="43">
        <f>T$294</f>
        <v>0</v>
      </c>
      <c r="U402" s="43">
        <f>U$294</f>
        <v>0</v>
      </c>
      <c r="W402" s="43">
        <f>W$294</f>
        <v>0</v>
      </c>
      <c r="X402" s="43">
        <f>X$294</f>
        <v>0</v>
      </c>
      <c r="Y402" s="43">
        <f>Y$294</f>
        <v>0</v>
      </c>
      <c r="AA402" s="43">
        <f>AA$294</f>
        <v>0</v>
      </c>
      <c r="AB402" s="43">
        <f>AB$294</f>
        <v>0</v>
      </c>
      <c r="AC402" s="43">
        <f>AC$294</f>
        <v>0</v>
      </c>
      <c r="AE402" s="43">
        <f>AE$294</f>
        <v>0</v>
      </c>
      <c r="AF402" s="43">
        <f>AF$294</f>
        <v>0</v>
      </c>
      <c r="AG402" s="43">
        <f>AG$294</f>
        <v>0</v>
      </c>
      <c r="AI402" s="43">
        <f>AI$294</f>
        <v>0</v>
      </c>
      <c r="AJ402" s="43">
        <f>AJ$294</f>
        <v>0</v>
      </c>
      <c r="AK402" s="43">
        <f>AK$294</f>
        <v>0</v>
      </c>
      <c r="AL402" s="17"/>
    </row>
    <row r="403" spans="1:38">
      <c r="A403" s="4" t="s">
        <v>224</v>
      </c>
      <c r="C403" s="43">
        <f>C$297</f>
        <v>0</v>
      </c>
      <c r="D403" s="43">
        <f>D$297</f>
        <v>0</v>
      </c>
      <c r="E403" s="43">
        <f>E$297</f>
        <v>0</v>
      </c>
      <c r="G403" s="43">
        <f>G$297</f>
        <v>0</v>
      </c>
      <c r="H403" s="43">
        <f>H$297</f>
        <v>0</v>
      </c>
      <c r="I403" s="43">
        <f>I$297</f>
        <v>0</v>
      </c>
      <c r="K403" s="43">
        <f>K$297</f>
        <v>0</v>
      </c>
      <c r="L403" s="43">
        <f>L$297</f>
        <v>0</v>
      </c>
      <c r="M403" s="43">
        <f>M$297</f>
        <v>0</v>
      </c>
      <c r="O403" s="43">
        <f>O$297</f>
        <v>0</v>
      </c>
      <c r="P403" s="43">
        <f>P$297</f>
        <v>0</v>
      </c>
      <c r="Q403" s="43">
        <f>Q$297</f>
        <v>0</v>
      </c>
      <c r="S403" s="43">
        <f>S$297</f>
        <v>0</v>
      </c>
      <c r="T403" s="43">
        <f>T$297</f>
        <v>0</v>
      </c>
      <c r="U403" s="43">
        <f>U$297</f>
        <v>0</v>
      </c>
      <c r="W403" s="43">
        <f>W$297</f>
        <v>0</v>
      </c>
      <c r="X403" s="43">
        <f>X$297</f>
        <v>0</v>
      </c>
      <c r="Y403" s="43">
        <f>Y$297</f>
        <v>0</v>
      </c>
      <c r="AA403" s="43">
        <f>AA$297</f>
        <v>0</v>
      </c>
      <c r="AB403" s="43">
        <f>AB$297</f>
        <v>0</v>
      </c>
      <c r="AC403" s="43">
        <f>AC$297</f>
        <v>0</v>
      </c>
      <c r="AE403" s="43">
        <f>AE$297</f>
        <v>0</v>
      </c>
      <c r="AF403" s="43">
        <f>AF$297</f>
        <v>0</v>
      </c>
      <c r="AG403" s="43">
        <f>AG$297</f>
        <v>0</v>
      </c>
      <c r="AI403" s="43">
        <f>AI$297</f>
        <v>0</v>
      </c>
      <c r="AJ403" s="43">
        <f>AJ$297</f>
        <v>0</v>
      </c>
      <c r="AK403" s="43">
        <f>AK$297</f>
        <v>0</v>
      </c>
      <c r="AL403" s="17"/>
    </row>
    <row r="405" spans="1:38" ht="21" customHeight="1">
      <c r="A405" s="1" t="s">
        <v>1173</v>
      </c>
    </row>
    <row r="406" spans="1:38">
      <c r="A406" s="3" t="s">
        <v>546</v>
      </c>
    </row>
    <row r="407" spans="1:38">
      <c r="A407" s="31" t="s">
        <v>1158</v>
      </c>
    </row>
    <row r="408" spans="1:38">
      <c r="A408" s="3" t="s">
        <v>621</v>
      </c>
    </row>
    <row r="410" spans="1:38">
      <c r="B410" s="15" t="s">
        <v>343</v>
      </c>
      <c r="C410" s="15" t="s">
        <v>344</v>
      </c>
      <c r="D410" s="15" t="s">
        <v>345</v>
      </c>
    </row>
    <row r="411" spans="1:38">
      <c r="A411" s="4" t="s">
        <v>223</v>
      </c>
      <c r="B411" s="40">
        <f>B$45</f>
        <v>0</v>
      </c>
      <c r="C411" s="40">
        <f>C$45</f>
        <v>0</v>
      </c>
      <c r="D411" s="40">
        <f>D$45</f>
        <v>0</v>
      </c>
      <c r="E411" s="17"/>
    </row>
    <row r="412" spans="1:38">
      <c r="A412" s="4" t="s">
        <v>224</v>
      </c>
      <c r="B412" s="40">
        <f>B$48</f>
        <v>0</v>
      </c>
      <c r="C412" s="40">
        <f>C$48</f>
        <v>0</v>
      </c>
      <c r="D412" s="40">
        <f>D$48</f>
        <v>0</v>
      </c>
      <c r="E412" s="17"/>
    </row>
    <row r="414" spans="1:38" ht="21" customHeight="1">
      <c r="A414" s="1" t="s">
        <v>1174</v>
      </c>
    </row>
    <row r="415" spans="1:38">
      <c r="A415" s="3" t="s">
        <v>546</v>
      </c>
    </row>
    <row r="416" spans="1:38">
      <c r="A416" s="31" t="s">
        <v>1175</v>
      </c>
    </row>
    <row r="417" spans="1:11">
      <c r="A417" s="31" t="s">
        <v>1176</v>
      </c>
    </row>
    <row r="418" spans="1:11">
      <c r="A418" s="3" t="s">
        <v>581</v>
      </c>
    </row>
    <row r="420" spans="1:11">
      <c r="B420" s="15" t="s">
        <v>153</v>
      </c>
      <c r="C420" s="15" t="s">
        <v>154</v>
      </c>
      <c r="D420" s="15" t="s">
        <v>155</v>
      </c>
      <c r="E420" s="15" t="s">
        <v>156</v>
      </c>
      <c r="F420" s="15" t="s">
        <v>157</v>
      </c>
      <c r="G420" s="15" t="s">
        <v>162</v>
      </c>
      <c r="H420" s="15" t="s">
        <v>158</v>
      </c>
      <c r="I420" s="15" t="s">
        <v>159</v>
      </c>
      <c r="J420" s="15" t="s">
        <v>160</v>
      </c>
    </row>
    <row r="421" spans="1:11">
      <c r="A421" s="4" t="s">
        <v>223</v>
      </c>
      <c r="B421" s="42">
        <f>SUMPRODUCT($C402:$E402,$B411:$D411)</f>
        <v>0</v>
      </c>
      <c r="C421" s="42">
        <f>SUMPRODUCT($G402:$I402,$B411:$D411)</f>
        <v>0</v>
      </c>
      <c r="D421" s="42">
        <f>SUMPRODUCT($K402:$M402,$B411:$D411)</f>
        <v>0</v>
      </c>
      <c r="E421" s="42">
        <f>SUMPRODUCT($O402:$Q402,$B411:$D411)</f>
        <v>0</v>
      </c>
      <c r="F421" s="42">
        <f>SUMPRODUCT($S402:$U402,$B411:$D411)</f>
        <v>0</v>
      </c>
      <c r="G421" s="42">
        <f>SUMPRODUCT($W402:$Y402,$B411:$D411)</f>
        <v>0</v>
      </c>
      <c r="H421" s="42">
        <f>SUMPRODUCT($AA402:$AC402,$B411:$D411)</f>
        <v>0</v>
      </c>
      <c r="I421" s="42">
        <f>SUMPRODUCT($AE402:$AG402,$B411:$D411)</f>
        <v>0</v>
      </c>
      <c r="J421" s="42">
        <f>SUMPRODUCT($AI402:$AK402,$B411:$D411)</f>
        <v>0</v>
      </c>
      <c r="K421" s="17"/>
    </row>
    <row r="422" spans="1:11">
      <c r="A422" s="4" t="s">
        <v>224</v>
      </c>
      <c r="B422" s="42">
        <f>SUMPRODUCT($C403:$E403,$B412:$D412)</f>
        <v>0</v>
      </c>
      <c r="C422" s="42">
        <f>SUMPRODUCT($G403:$I403,$B412:$D412)</f>
        <v>0</v>
      </c>
      <c r="D422" s="42">
        <f>SUMPRODUCT($K403:$M403,$B412:$D412)</f>
        <v>0</v>
      </c>
      <c r="E422" s="42">
        <f>SUMPRODUCT($O403:$Q403,$B412:$D412)</f>
        <v>0</v>
      </c>
      <c r="F422" s="42">
        <f>SUMPRODUCT($S403:$U403,$B412:$D412)</f>
        <v>0</v>
      </c>
      <c r="G422" s="42">
        <f>SUMPRODUCT($W403:$Y403,$B412:$D412)</f>
        <v>0</v>
      </c>
      <c r="H422" s="42">
        <f>SUMPRODUCT($AA403:$AC403,$B412:$D412)</f>
        <v>0</v>
      </c>
      <c r="I422" s="42">
        <f>SUMPRODUCT($AE403:$AG403,$B412:$D412)</f>
        <v>0</v>
      </c>
      <c r="J422" s="42">
        <f>SUMPRODUCT($AI403:$AK403,$B412:$D412)</f>
        <v>0</v>
      </c>
      <c r="K422" s="17"/>
    </row>
    <row r="424" spans="1:11" ht="21" customHeight="1">
      <c r="A424" s="1" t="s">
        <v>1177</v>
      </c>
    </row>
    <row r="425" spans="1:11">
      <c r="A425" s="3" t="s">
        <v>546</v>
      </c>
    </row>
    <row r="426" spans="1:11">
      <c r="A426" s="31" t="s">
        <v>1096</v>
      </c>
    </row>
    <row r="427" spans="1:11">
      <c r="A427" s="3" t="s">
        <v>621</v>
      </c>
    </row>
    <row r="429" spans="1:11">
      <c r="B429" s="15" t="s">
        <v>1178</v>
      </c>
    </row>
    <row r="430" spans="1:11">
      <c r="A430" s="4" t="s">
        <v>191</v>
      </c>
      <c r="B430" s="34">
        <f>B$137</f>
        <v>0</v>
      </c>
      <c r="C430" s="17"/>
    </row>
    <row r="431" spans="1:11">
      <c r="A431" s="4" t="s">
        <v>192</v>
      </c>
      <c r="B431" s="34">
        <f>B$138</f>
        <v>0</v>
      </c>
      <c r="C431" s="17"/>
    </row>
    <row r="433" spans="1:38" ht="21" customHeight="1">
      <c r="A433" s="1" t="s">
        <v>1179</v>
      </c>
    </row>
    <row r="434" spans="1:38">
      <c r="A434" s="3" t="s">
        <v>546</v>
      </c>
    </row>
    <row r="435" spans="1:38">
      <c r="A435" s="31" t="s">
        <v>1154</v>
      </c>
    </row>
    <row r="436" spans="1:38">
      <c r="A436" s="3" t="s">
        <v>621</v>
      </c>
    </row>
    <row r="438" spans="1:38">
      <c r="B438" s="28" t="s">
        <v>153</v>
      </c>
      <c r="C438" s="15" t="s">
        <v>343</v>
      </c>
      <c r="D438" s="15" t="s">
        <v>344</v>
      </c>
      <c r="E438" s="15" t="s">
        <v>345</v>
      </c>
      <c r="F438" s="28" t="s">
        <v>154</v>
      </c>
      <c r="G438" s="15" t="s">
        <v>343</v>
      </c>
      <c r="H438" s="15" t="s">
        <v>344</v>
      </c>
      <c r="I438" s="15" t="s">
        <v>345</v>
      </c>
      <c r="J438" s="28" t="s">
        <v>155</v>
      </c>
      <c r="K438" s="15" t="s">
        <v>343</v>
      </c>
      <c r="L438" s="15" t="s">
        <v>344</v>
      </c>
      <c r="M438" s="15" t="s">
        <v>345</v>
      </c>
      <c r="N438" s="28" t="s">
        <v>156</v>
      </c>
      <c r="O438" s="15" t="s">
        <v>343</v>
      </c>
      <c r="P438" s="15" t="s">
        <v>344</v>
      </c>
      <c r="Q438" s="15" t="s">
        <v>345</v>
      </c>
      <c r="R438" s="28" t="s">
        <v>157</v>
      </c>
      <c r="S438" s="15" t="s">
        <v>343</v>
      </c>
      <c r="T438" s="15" t="s">
        <v>344</v>
      </c>
      <c r="U438" s="15" t="s">
        <v>345</v>
      </c>
      <c r="V438" s="28" t="s">
        <v>162</v>
      </c>
      <c r="W438" s="15" t="s">
        <v>343</v>
      </c>
      <c r="X438" s="15" t="s">
        <v>344</v>
      </c>
      <c r="Y438" s="15" t="s">
        <v>345</v>
      </c>
      <c r="Z438" s="28" t="s">
        <v>158</v>
      </c>
      <c r="AA438" s="15" t="s">
        <v>343</v>
      </c>
      <c r="AB438" s="15" t="s">
        <v>344</v>
      </c>
      <c r="AC438" s="15" t="s">
        <v>345</v>
      </c>
      <c r="AD438" s="28" t="s">
        <v>159</v>
      </c>
      <c r="AE438" s="15" t="s">
        <v>343</v>
      </c>
      <c r="AF438" s="15" t="s">
        <v>344</v>
      </c>
      <c r="AG438" s="15" t="s">
        <v>345</v>
      </c>
      <c r="AH438" s="28" t="s">
        <v>160</v>
      </c>
      <c r="AI438" s="15" t="s">
        <v>343</v>
      </c>
      <c r="AJ438" s="15" t="s">
        <v>344</v>
      </c>
      <c r="AK438" s="15" t="s">
        <v>345</v>
      </c>
    </row>
    <row r="439" spans="1:38">
      <c r="A439" s="4" t="s">
        <v>191</v>
      </c>
      <c r="C439" s="43">
        <f>C$301</f>
        <v>0</v>
      </c>
      <c r="D439" s="43">
        <f>D$301</f>
        <v>0</v>
      </c>
      <c r="E439" s="43">
        <f>E$301</f>
        <v>0</v>
      </c>
      <c r="G439" s="43">
        <f>G$301</f>
        <v>0</v>
      </c>
      <c r="H439" s="43">
        <f>H$301</f>
        <v>0</v>
      </c>
      <c r="I439" s="43">
        <f>I$301</f>
        <v>0</v>
      </c>
      <c r="K439" s="43">
        <f>K$301</f>
        <v>0</v>
      </c>
      <c r="L439" s="43">
        <f>L$301</f>
        <v>0</v>
      </c>
      <c r="M439" s="43">
        <f>M$301</f>
        <v>0</v>
      </c>
      <c r="O439" s="43">
        <f>O$301</f>
        <v>0</v>
      </c>
      <c r="P439" s="43">
        <f>P$301</f>
        <v>0</v>
      </c>
      <c r="Q439" s="43">
        <f>Q$301</f>
        <v>0</v>
      </c>
      <c r="S439" s="43">
        <f>S$301</f>
        <v>0</v>
      </c>
      <c r="T439" s="43">
        <f>T$301</f>
        <v>0</v>
      </c>
      <c r="U439" s="43">
        <f>U$301</f>
        <v>0</v>
      </c>
      <c r="W439" s="43">
        <f>W$301</f>
        <v>0</v>
      </c>
      <c r="X439" s="43">
        <f>X$301</f>
        <v>0</v>
      </c>
      <c r="Y439" s="43">
        <f>Y$301</f>
        <v>0</v>
      </c>
      <c r="AA439" s="43">
        <f>AA$301</f>
        <v>0</v>
      </c>
      <c r="AB439" s="43">
        <f>AB$301</f>
        <v>0</v>
      </c>
      <c r="AC439" s="43">
        <f>AC$301</f>
        <v>0</v>
      </c>
      <c r="AE439" s="43">
        <f>AE$301</f>
        <v>0</v>
      </c>
      <c r="AF439" s="43">
        <f>AF$301</f>
        <v>0</v>
      </c>
      <c r="AG439" s="43">
        <f>AG$301</f>
        <v>0</v>
      </c>
      <c r="AI439" s="43">
        <f>AI$301</f>
        <v>0</v>
      </c>
      <c r="AJ439" s="43">
        <f>AJ$301</f>
        <v>0</v>
      </c>
      <c r="AK439" s="43">
        <f>AK$301</f>
        <v>0</v>
      </c>
      <c r="AL439" s="17"/>
    </row>
    <row r="440" spans="1:38">
      <c r="A440" s="4" t="s">
        <v>192</v>
      </c>
      <c r="C440" s="43">
        <f>C$302</f>
        <v>0</v>
      </c>
      <c r="D440" s="43">
        <f>D$302</f>
        <v>0</v>
      </c>
      <c r="E440" s="43">
        <f>E$302</f>
        <v>0</v>
      </c>
      <c r="G440" s="43">
        <f>G$302</f>
        <v>0</v>
      </c>
      <c r="H440" s="43">
        <f>H$302</f>
        <v>0</v>
      </c>
      <c r="I440" s="43">
        <f>I$302</f>
        <v>0</v>
      </c>
      <c r="K440" s="43">
        <f>K$302</f>
        <v>0</v>
      </c>
      <c r="L440" s="43">
        <f>L$302</f>
        <v>0</v>
      </c>
      <c r="M440" s="43">
        <f>M$302</f>
        <v>0</v>
      </c>
      <c r="O440" s="43">
        <f>O$302</f>
        <v>0</v>
      </c>
      <c r="P440" s="43">
        <f>P$302</f>
        <v>0</v>
      </c>
      <c r="Q440" s="43">
        <f>Q$302</f>
        <v>0</v>
      </c>
      <c r="S440" s="43">
        <f>S$302</f>
        <v>0</v>
      </c>
      <c r="T440" s="43">
        <f>T$302</f>
        <v>0</v>
      </c>
      <c r="U440" s="43">
        <f>U$302</f>
        <v>0</v>
      </c>
      <c r="W440" s="43">
        <f>W$302</f>
        <v>0</v>
      </c>
      <c r="X440" s="43">
        <f>X$302</f>
        <v>0</v>
      </c>
      <c r="Y440" s="43">
        <f>Y$302</f>
        <v>0</v>
      </c>
      <c r="AA440" s="43">
        <f>AA$302</f>
        <v>0</v>
      </c>
      <c r="AB440" s="43">
        <f>AB$302</f>
        <v>0</v>
      </c>
      <c r="AC440" s="43">
        <f>AC$302</f>
        <v>0</v>
      </c>
      <c r="AE440" s="43">
        <f>AE$302</f>
        <v>0</v>
      </c>
      <c r="AF440" s="43">
        <f>AF$302</f>
        <v>0</v>
      </c>
      <c r="AG440" s="43">
        <f>AG$302</f>
        <v>0</v>
      </c>
      <c r="AI440" s="43">
        <f>AI$302</f>
        <v>0</v>
      </c>
      <c r="AJ440" s="43">
        <f>AJ$302</f>
        <v>0</v>
      </c>
      <c r="AK440" s="43">
        <f>AK$302</f>
        <v>0</v>
      </c>
      <c r="AL440" s="17"/>
    </row>
    <row r="442" spans="1:38" ht="21" customHeight="1">
      <c r="A442" s="1" t="s">
        <v>1180</v>
      </c>
    </row>
    <row r="443" spans="1:38">
      <c r="A443" s="3" t="s">
        <v>546</v>
      </c>
    </row>
    <row r="444" spans="1:38">
      <c r="A444" s="31" t="s">
        <v>1181</v>
      </c>
    </row>
    <row r="445" spans="1:38">
      <c r="A445" s="3" t="s">
        <v>621</v>
      </c>
    </row>
    <row r="447" spans="1:38">
      <c r="B447" s="15" t="s">
        <v>343</v>
      </c>
      <c r="C447" s="15" t="s">
        <v>344</v>
      </c>
      <c r="D447" s="15" t="s">
        <v>345</v>
      </c>
    </row>
    <row r="448" spans="1:38">
      <c r="A448" s="4" t="s">
        <v>191</v>
      </c>
      <c r="B448" s="40">
        <f>B$216</f>
        <v>0</v>
      </c>
      <c r="C448" s="40">
        <f>C$216</f>
        <v>0</v>
      </c>
      <c r="D448" s="40">
        <f>D$216</f>
        <v>0</v>
      </c>
      <c r="E448" s="17"/>
    </row>
    <row r="449" spans="1:11">
      <c r="A449" s="4" t="s">
        <v>192</v>
      </c>
      <c r="B449" s="40">
        <f>B$217</f>
        <v>0</v>
      </c>
      <c r="C449" s="40">
        <f>C$217</f>
        <v>0</v>
      </c>
      <c r="D449" s="40">
        <f>D$217</f>
        <v>0</v>
      </c>
      <c r="E449" s="17"/>
    </row>
    <row r="451" spans="1:11" ht="21" customHeight="1">
      <c r="A451" s="1" t="s">
        <v>1182</v>
      </c>
    </row>
    <row r="452" spans="1:11">
      <c r="A452" s="3" t="s">
        <v>546</v>
      </c>
    </row>
    <row r="453" spans="1:11">
      <c r="A453" s="31" t="s">
        <v>1183</v>
      </c>
    </row>
    <row r="454" spans="1:11">
      <c r="A454" s="31" t="s">
        <v>1184</v>
      </c>
    </row>
    <row r="455" spans="1:11">
      <c r="A455" s="3" t="s">
        <v>581</v>
      </c>
    </row>
    <row r="457" spans="1:11">
      <c r="B457" s="15" t="s">
        <v>153</v>
      </c>
      <c r="C457" s="15" t="s">
        <v>154</v>
      </c>
      <c r="D457" s="15" t="s">
        <v>155</v>
      </c>
      <c r="E457" s="15" t="s">
        <v>156</v>
      </c>
      <c r="F457" s="15" t="s">
        <v>157</v>
      </c>
      <c r="G457" s="15" t="s">
        <v>162</v>
      </c>
      <c r="H457" s="15" t="s">
        <v>158</v>
      </c>
      <c r="I457" s="15" t="s">
        <v>159</v>
      </c>
      <c r="J457" s="15" t="s">
        <v>160</v>
      </c>
    </row>
    <row r="458" spans="1:11">
      <c r="A458" s="4" t="s">
        <v>191</v>
      </c>
      <c r="B458" s="42">
        <f>SUMPRODUCT($C439:$E439,$B448:$D448)</f>
        <v>0</v>
      </c>
      <c r="C458" s="42">
        <f>SUMPRODUCT($G439:$I439,$B448:$D448)</f>
        <v>0</v>
      </c>
      <c r="D458" s="42">
        <f>SUMPRODUCT($K439:$M439,$B448:$D448)</f>
        <v>0</v>
      </c>
      <c r="E458" s="42">
        <f>SUMPRODUCT($O439:$Q439,$B448:$D448)</f>
        <v>0</v>
      </c>
      <c r="F458" s="42">
        <f>SUMPRODUCT($S439:$U439,$B448:$D448)</f>
        <v>0</v>
      </c>
      <c r="G458" s="42">
        <f>SUMPRODUCT($W439:$Y439,$B448:$D448)</f>
        <v>0</v>
      </c>
      <c r="H458" s="42">
        <f>SUMPRODUCT($AA439:$AC439,$B448:$D448)</f>
        <v>0</v>
      </c>
      <c r="I458" s="42">
        <f>SUMPRODUCT($AE439:$AG439,$B448:$D448)</f>
        <v>0</v>
      </c>
      <c r="J458" s="42">
        <f>SUMPRODUCT($AI439:$AK439,$B448:$D448)</f>
        <v>0</v>
      </c>
      <c r="K458" s="17"/>
    </row>
    <row r="459" spans="1:11">
      <c r="A459" s="4" t="s">
        <v>192</v>
      </c>
      <c r="B459" s="42">
        <f>SUMPRODUCT($C440:$E440,$B449:$D449)</f>
        <v>0</v>
      </c>
      <c r="C459" s="42">
        <f>SUMPRODUCT($G440:$I440,$B449:$D449)</f>
        <v>0</v>
      </c>
      <c r="D459" s="42">
        <f>SUMPRODUCT($K440:$M440,$B449:$D449)</f>
        <v>0</v>
      </c>
      <c r="E459" s="42">
        <f>SUMPRODUCT($O440:$Q440,$B449:$D449)</f>
        <v>0</v>
      </c>
      <c r="F459" s="42">
        <f>SUMPRODUCT($S440:$U440,$B449:$D449)</f>
        <v>0</v>
      </c>
      <c r="G459" s="42">
        <f>SUMPRODUCT($W440:$Y440,$B449:$D449)</f>
        <v>0</v>
      </c>
      <c r="H459" s="42">
        <f>SUMPRODUCT($AA440:$AC440,$B449:$D449)</f>
        <v>0</v>
      </c>
      <c r="I459" s="42">
        <f>SUMPRODUCT($AE440:$AG440,$B449:$D449)</f>
        <v>0</v>
      </c>
      <c r="J459" s="42">
        <f>SUMPRODUCT($AI440:$AK440,$B449:$D449)</f>
        <v>0</v>
      </c>
      <c r="K459" s="17"/>
    </row>
    <row r="461" spans="1:11" ht="21" customHeight="1">
      <c r="A461" s="1" t="s">
        <v>1185</v>
      </c>
    </row>
    <row r="462" spans="1:11">
      <c r="A462" s="3" t="s">
        <v>546</v>
      </c>
    </row>
    <row r="463" spans="1:11">
      <c r="A463" s="31" t="s">
        <v>1186</v>
      </c>
    </row>
    <row r="464" spans="1:11">
      <c r="A464" s="31" t="s">
        <v>1187</v>
      </c>
    </row>
    <row r="465" spans="1:11">
      <c r="A465" s="31" t="s">
        <v>1188</v>
      </c>
    </row>
    <row r="466" spans="1:11">
      <c r="A466" s="31" t="s">
        <v>1189</v>
      </c>
    </row>
    <row r="467" spans="1:11">
      <c r="A467" s="31" t="s">
        <v>1190</v>
      </c>
    </row>
    <row r="468" spans="1:11">
      <c r="A468" s="31" t="s">
        <v>1191</v>
      </c>
    </row>
    <row r="469" spans="1:11">
      <c r="A469" s="3" t="s">
        <v>1192</v>
      </c>
    </row>
    <row r="471" spans="1:11">
      <c r="B471" s="15" t="s">
        <v>153</v>
      </c>
      <c r="C471" s="15" t="s">
        <v>154</v>
      </c>
      <c r="D471" s="15" t="s">
        <v>155</v>
      </c>
      <c r="E471" s="15" t="s">
        <v>156</v>
      </c>
      <c r="F471" s="15" t="s">
        <v>157</v>
      </c>
      <c r="G471" s="15" t="s">
        <v>162</v>
      </c>
      <c r="H471" s="15" t="s">
        <v>158</v>
      </c>
      <c r="I471" s="15" t="s">
        <v>159</v>
      </c>
      <c r="J471" s="15" t="s">
        <v>160</v>
      </c>
    </row>
    <row r="472" spans="1:11">
      <c r="A472" s="4" t="s">
        <v>1193</v>
      </c>
      <c r="B472" s="42">
        <f>($B328*B347+$B356*B384+$B393*B421)/($B328+$B356+$B393)</f>
        <v>0</v>
      </c>
      <c r="C472" s="42">
        <f>($B328*C347+$B356*C384+$B393*C421)/($B328+$B356+$B393)</f>
        <v>0</v>
      </c>
      <c r="D472" s="42">
        <f>($B328*D347+$B356*D384+$B393*D421)/($B328+$B356+$B393)</f>
        <v>0</v>
      </c>
      <c r="E472" s="42">
        <f>($B328*E347+$B356*E384+$B393*E421)/($B328+$B356+$B393)</f>
        <v>0</v>
      </c>
      <c r="F472" s="42">
        <f>($B328*F347+$B356*F384+$B393*F421)/($B328+$B356+$B393)</f>
        <v>0</v>
      </c>
      <c r="G472" s="42">
        <f>($B328*G347+$B356*G384+$B393*G421)/($B328+$B356+$B393)</f>
        <v>0</v>
      </c>
      <c r="H472" s="42">
        <f>($B328*H347+$B356*H384+$B393*H421)/($B328+$B356+$B393)</f>
        <v>0</v>
      </c>
      <c r="I472" s="42">
        <f>($B328*I347+$B356*I384+$B393*I421)/($B328+$B356+$B393)</f>
        <v>0</v>
      </c>
      <c r="J472" s="42">
        <f>($B328*J347+$B356*J384+$B393*J421)/($B328+$B356+$B393)</f>
        <v>0</v>
      </c>
      <c r="K472" s="17"/>
    </row>
    <row r="473" spans="1:11">
      <c r="A473" s="4" t="s">
        <v>1194</v>
      </c>
      <c r="B473" s="42">
        <f>($B329*B348+$B357*B385+$B394*B422)/($B329+$B357+$B394)</f>
        <v>0</v>
      </c>
      <c r="C473" s="42">
        <f>($B329*C348+$B357*C385+$B394*C422)/($B329+$B357+$B394)</f>
        <v>0</v>
      </c>
      <c r="D473" s="42">
        <f>($B329*D348+$B357*D385+$B394*D422)/($B329+$B357+$B394)</f>
        <v>0</v>
      </c>
      <c r="E473" s="42">
        <f>($B329*E348+$B357*E385+$B394*E422)/($B329+$B357+$B394)</f>
        <v>0</v>
      </c>
      <c r="F473" s="42">
        <f>($B329*F348+$B357*F385+$B394*F422)/($B329+$B357+$B394)</f>
        <v>0</v>
      </c>
      <c r="G473" s="42">
        <f>($B329*G348+$B357*G385+$B394*G422)/($B329+$B357+$B394)</f>
        <v>0</v>
      </c>
      <c r="H473" s="42">
        <f>($B329*H348+$B357*H385+$B394*H422)/($B329+$B357+$B394)</f>
        <v>0</v>
      </c>
      <c r="I473" s="42">
        <f>($B329*I348+$B357*I385+$B394*I422)/($B329+$B357+$B394)</f>
        <v>0</v>
      </c>
      <c r="J473" s="42">
        <f>($B329*J348+$B357*J385+$B394*J422)/($B329+$B357+$B394)</f>
        <v>0</v>
      </c>
      <c r="K473" s="17"/>
    </row>
    <row r="475" spans="1:11" ht="21" customHeight="1">
      <c r="A475" s="1" t="s">
        <v>1195</v>
      </c>
    </row>
    <row r="476" spans="1:11">
      <c r="A476" s="3" t="s">
        <v>546</v>
      </c>
    </row>
    <row r="477" spans="1:11">
      <c r="A477" s="31" t="s">
        <v>1186</v>
      </c>
    </row>
    <row r="478" spans="1:11">
      <c r="A478" s="31" t="s">
        <v>1161</v>
      </c>
    </row>
    <row r="479" spans="1:11">
      <c r="A479" s="31" t="s">
        <v>1188</v>
      </c>
    </row>
    <row r="480" spans="1:11">
      <c r="A480" s="31" t="s">
        <v>1196</v>
      </c>
    </row>
    <row r="481" spans="1:11">
      <c r="A481" s="31" t="s">
        <v>1190</v>
      </c>
    </row>
    <row r="482" spans="1:11">
      <c r="A482" s="31" t="s">
        <v>1197</v>
      </c>
    </row>
    <row r="483" spans="1:11">
      <c r="A483" s="3" t="s">
        <v>1192</v>
      </c>
    </row>
    <row r="485" spans="1:11">
      <c r="B485" s="15" t="s">
        <v>343</v>
      </c>
      <c r="C485" s="15" t="s">
        <v>344</v>
      </c>
      <c r="D485" s="15" t="s">
        <v>345</v>
      </c>
    </row>
    <row r="486" spans="1:11">
      <c r="A486" s="4" t="s">
        <v>191</v>
      </c>
      <c r="B486" s="40">
        <f>($B328*B337+$B356*B374+$B393*B411)/($B328+$B356+$B393)</f>
        <v>0</v>
      </c>
      <c r="C486" s="40">
        <f>($B328*C337+$B356*C374+$B393*C411)/($B328+$B356+$B393)</f>
        <v>0</v>
      </c>
      <c r="D486" s="40">
        <f>($B328*D337+$B356*D374+$B393*D411)/($B328+$B356+$B393)</f>
        <v>0</v>
      </c>
      <c r="E486" s="17"/>
    </row>
    <row r="487" spans="1:11">
      <c r="A487" s="4" t="s">
        <v>192</v>
      </c>
      <c r="B487" s="40">
        <f>($B329*B338+$B357*B375+$B394*B412)/($B329+$B357+$B394)</f>
        <v>0</v>
      </c>
      <c r="C487" s="40">
        <f>($B329*C338+$B357*C375+$B394*C412)/($B329+$B357+$B394)</f>
        <v>0</v>
      </c>
      <c r="D487" s="40">
        <f>($B329*D338+$B357*D375+$B394*D412)/($B329+$B357+$B394)</f>
        <v>0</v>
      </c>
      <c r="E487" s="17"/>
    </row>
    <row r="489" spans="1:11" ht="21" customHeight="1">
      <c r="A489" s="1" t="s">
        <v>1198</v>
      </c>
    </row>
    <row r="490" spans="1:11">
      <c r="A490" s="3" t="s">
        <v>546</v>
      </c>
    </row>
    <row r="491" spans="1:11">
      <c r="A491" s="31" t="s">
        <v>1183</v>
      </c>
    </row>
    <row r="492" spans="1:11">
      <c r="A492" s="31" t="s">
        <v>1199</v>
      </c>
    </row>
    <row r="493" spans="1:11">
      <c r="A493" s="3" t="s">
        <v>581</v>
      </c>
    </row>
    <row r="495" spans="1:11">
      <c r="B495" s="15" t="s">
        <v>153</v>
      </c>
      <c r="C495" s="15" t="s">
        <v>154</v>
      </c>
      <c r="D495" s="15" t="s">
        <v>155</v>
      </c>
      <c r="E495" s="15" t="s">
        <v>156</v>
      </c>
      <c r="F495" s="15" t="s">
        <v>157</v>
      </c>
      <c r="G495" s="15" t="s">
        <v>162</v>
      </c>
      <c r="H495" s="15" t="s">
        <v>158</v>
      </c>
      <c r="I495" s="15" t="s">
        <v>159</v>
      </c>
      <c r="J495" s="15" t="s">
        <v>160</v>
      </c>
    </row>
    <row r="496" spans="1:11">
      <c r="A496" s="4" t="s">
        <v>191</v>
      </c>
      <c r="B496" s="42">
        <f>SUMPRODUCT($C439:$E439,$B486:$D486)</f>
        <v>0</v>
      </c>
      <c r="C496" s="42">
        <f>SUMPRODUCT($G439:$I439,$B486:$D486)</f>
        <v>0</v>
      </c>
      <c r="D496" s="42">
        <f>SUMPRODUCT($K439:$M439,$B486:$D486)</f>
        <v>0</v>
      </c>
      <c r="E496" s="42">
        <f>SUMPRODUCT($O439:$Q439,$B486:$D486)</f>
        <v>0</v>
      </c>
      <c r="F496" s="42">
        <f>SUMPRODUCT($S439:$U439,$B486:$D486)</f>
        <v>0</v>
      </c>
      <c r="G496" s="42">
        <f>SUMPRODUCT($W439:$Y439,$B486:$D486)</f>
        <v>0</v>
      </c>
      <c r="H496" s="42">
        <f>SUMPRODUCT($AA439:$AC439,$B486:$D486)</f>
        <v>0</v>
      </c>
      <c r="I496" s="42">
        <f>SUMPRODUCT($AE439:$AG439,$B486:$D486)</f>
        <v>0</v>
      </c>
      <c r="J496" s="42">
        <f>SUMPRODUCT($AI439:$AK439,$B486:$D486)</f>
        <v>0</v>
      </c>
      <c r="K496" s="17"/>
    </row>
    <row r="497" spans="1:11">
      <c r="A497" s="4" t="s">
        <v>192</v>
      </c>
      <c r="B497" s="42">
        <f>SUMPRODUCT($C440:$E440,$B487:$D487)</f>
        <v>0</v>
      </c>
      <c r="C497" s="42">
        <f>SUMPRODUCT($G440:$I440,$B487:$D487)</f>
        <v>0</v>
      </c>
      <c r="D497" s="42">
        <f>SUMPRODUCT($K440:$M440,$B487:$D487)</f>
        <v>0</v>
      </c>
      <c r="E497" s="42">
        <f>SUMPRODUCT($O440:$Q440,$B487:$D487)</f>
        <v>0</v>
      </c>
      <c r="F497" s="42">
        <f>SUMPRODUCT($S440:$U440,$B487:$D487)</f>
        <v>0</v>
      </c>
      <c r="G497" s="42">
        <f>SUMPRODUCT($W440:$Y440,$B487:$D487)</f>
        <v>0</v>
      </c>
      <c r="H497" s="42">
        <f>SUMPRODUCT($AA440:$AC440,$B487:$D487)</f>
        <v>0</v>
      </c>
      <c r="I497" s="42">
        <f>SUMPRODUCT($AE440:$AG440,$B487:$D487)</f>
        <v>0</v>
      </c>
      <c r="J497" s="42">
        <f>SUMPRODUCT($AI440:$AK440,$B487:$D487)</f>
        <v>0</v>
      </c>
      <c r="K497" s="17"/>
    </row>
    <row r="499" spans="1:11" ht="21" customHeight="1">
      <c r="A499" s="1" t="s">
        <v>1200</v>
      </c>
    </row>
    <row r="500" spans="1:11">
      <c r="A500" s="3" t="s">
        <v>546</v>
      </c>
    </row>
    <row r="501" spans="1:11">
      <c r="A501" s="31" t="s">
        <v>1201</v>
      </c>
    </row>
    <row r="502" spans="1:11">
      <c r="A502" s="31" t="s">
        <v>1202</v>
      </c>
    </row>
    <row r="503" spans="1:11">
      <c r="A503" s="3" t="s">
        <v>746</v>
      </c>
    </row>
    <row r="505" spans="1:11">
      <c r="B505" s="15" t="s">
        <v>153</v>
      </c>
      <c r="C505" s="15" t="s">
        <v>154</v>
      </c>
      <c r="D505" s="15" t="s">
        <v>155</v>
      </c>
      <c r="E505" s="15" t="s">
        <v>156</v>
      </c>
      <c r="F505" s="15" t="s">
        <v>157</v>
      </c>
      <c r="G505" s="15" t="s">
        <v>162</v>
      </c>
      <c r="H505" s="15" t="s">
        <v>158</v>
      </c>
      <c r="I505" s="15" t="s">
        <v>159</v>
      </c>
      <c r="J505" s="15" t="s">
        <v>160</v>
      </c>
    </row>
    <row r="506" spans="1:11">
      <c r="A506" s="4" t="s">
        <v>1193</v>
      </c>
      <c r="B506" s="42">
        <f>B472/B496</f>
        <v>0</v>
      </c>
      <c r="C506" s="42">
        <f>C472/C496</f>
        <v>0</v>
      </c>
      <c r="D506" s="42">
        <f>D472/D496</f>
        <v>0</v>
      </c>
      <c r="E506" s="42">
        <f>E472/E496</f>
        <v>0</v>
      </c>
      <c r="F506" s="42">
        <f>F472/F496</f>
        <v>0</v>
      </c>
      <c r="G506" s="42">
        <f>G472/G496</f>
        <v>0</v>
      </c>
      <c r="H506" s="42">
        <f>H472/H496</f>
        <v>0</v>
      </c>
      <c r="I506" s="42">
        <f>I472/I496</f>
        <v>0</v>
      </c>
      <c r="J506" s="42">
        <f>J472/J496</f>
        <v>0</v>
      </c>
      <c r="K506" s="17"/>
    </row>
    <row r="507" spans="1:11">
      <c r="A507" s="4" t="s">
        <v>1194</v>
      </c>
      <c r="B507" s="42">
        <f>B473/B497</f>
        <v>0</v>
      </c>
      <c r="C507" s="42">
        <f>C473/C497</f>
        <v>0</v>
      </c>
      <c r="D507" s="42">
        <f>D473/D497</f>
        <v>0</v>
      </c>
      <c r="E507" s="42">
        <f>E473/E497</f>
        <v>0</v>
      </c>
      <c r="F507" s="42">
        <f>F473/F497</f>
        <v>0</v>
      </c>
      <c r="G507" s="42">
        <f>G473/G497</f>
        <v>0</v>
      </c>
      <c r="H507" s="42">
        <f>H473/H497</f>
        <v>0</v>
      </c>
      <c r="I507" s="42">
        <f>I473/I497</f>
        <v>0</v>
      </c>
      <c r="J507" s="42">
        <f>J473/J497</f>
        <v>0</v>
      </c>
      <c r="K507" s="17"/>
    </row>
    <row r="509" spans="1:11" ht="21" customHeight="1">
      <c r="A509" s="1" t="s">
        <v>1203</v>
      </c>
    </row>
    <row r="510" spans="1:11">
      <c r="A510" s="3" t="s">
        <v>546</v>
      </c>
    </row>
    <row r="511" spans="1:11">
      <c r="A511" s="31" t="s">
        <v>1186</v>
      </c>
    </row>
    <row r="512" spans="1:11">
      <c r="A512" s="31" t="s">
        <v>1187</v>
      </c>
    </row>
    <row r="513" spans="1:11">
      <c r="A513" s="31" t="s">
        <v>1188</v>
      </c>
    </row>
    <row r="514" spans="1:11">
      <c r="A514" s="31" t="s">
        <v>1189</v>
      </c>
    </row>
    <row r="515" spans="1:11">
      <c r="A515" s="31" t="s">
        <v>1190</v>
      </c>
    </row>
    <row r="516" spans="1:11">
      <c r="A516" s="31" t="s">
        <v>1191</v>
      </c>
    </row>
    <row r="517" spans="1:11">
      <c r="A517" s="31" t="s">
        <v>1204</v>
      </c>
    </row>
    <row r="518" spans="1:11">
      <c r="A518" s="31" t="s">
        <v>1205</v>
      </c>
    </row>
    <row r="519" spans="1:11">
      <c r="A519" s="31" t="s">
        <v>1206</v>
      </c>
    </row>
    <row r="520" spans="1:11">
      <c r="A520" s="3" t="s">
        <v>1207</v>
      </c>
    </row>
    <row r="522" spans="1:11">
      <c r="B522" s="15" t="s">
        <v>153</v>
      </c>
      <c r="C522" s="15" t="s">
        <v>154</v>
      </c>
      <c r="D522" s="15" t="s">
        <v>155</v>
      </c>
      <c r="E522" s="15" t="s">
        <v>156</v>
      </c>
      <c r="F522" s="15" t="s">
        <v>157</v>
      </c>
      <c r="G522" s="15" t="s">
        <v>162</v>
      </c>
      <c r="H522" s="15" t="s">
        <v>158</v>
      </c>
      <c r="I522" s="15" t="s">
        <v>159</v>
      </c>
      <c r="J522" s="15" t="s">
        <v>160</v>
      </c>
    </row>
    <row r="523" spans="1:11">
      <c r="A523" s="4" t="s">
        <v>1193</v>
      </c>
      <c r="B523" s="42">
        <f>($B328*B347+$B356*B384+$B393*B421+$B430*B458)/($B328*B347+$B356*B384+$B393*B421+$B430*B458*B506)</f>
        <v>0</v>
      </c>
      <c r="C523" s="42">
        <f>($B328*C347+$B356*C384+$B393*C421+$B430*C458)/($B328*C347+$B356*C384+$B393*C421+$B430*C458*C506)</f>
        <v>0</v>
      </c>
      <c r="D523" s="42">
        <f>($B328*D347+$B356*D384+$B393*D421+$B430*D458)/($B328*D347+$B356*D384+$B393*D421+$B430*D458*D506)</f>
        <v>0</v>
      </c>
      <c r="E523" s="42">
        <f>($B328*E347+$B356*E384+$B393*E421+$B430*E458)/($B328*E347+$B356*E384+$B393*E421+$B430*E458*E506)</f>
        <v>0</v>
      </c>
      <c r="F523" s="42">
        <f>($B328*F347+$B356*F384+$B393*F421+$B430*F458)/($B328*F347+$B356*F384+$B393*F421+$B430*F458*F506)</f>
        <v>0</v>
      </c>
      <c r="G523" s="42">
        <f>($B328*G347+$B356*G384+$B393*G421+$B430*G458)/($B328*G347+$B356*G384+$B393*G421+$B430*G458*G506)</f>
        <v>0</v>
      </c>
      <c r="H523" s="42">
        <f>($B328*H347+$B356*H384+$B393*H421+$B430*H458)/($B328*H347+$B356*H384+$B393*H421+$B430*H458*H506)</f>
        <v>0</v>
      </c>
      <c r="I523" s="42">
        <f>($B328*I347+$B356*I384+$B393*I421+$B430*I458)/($B328*I347+$B356*I384+$B393*I421+$B430*I458*I506)</f>
        <v>0</v>
      </c>
      <c r="J523" s="42">
        <f>($B328*J347+$B356*J384+$B393*J421+$B430*J458)/($B328*J347+$B356*J384+$B393*J421+$B430*J458*J506)</f>
        <v>0</v>
      </c>
      <c r="K523" s="17"/>
    </row>
    <row r="524" spans="1:11">
      <c r="A524" s="4" t="s">
        <v>1194</v>
      </c>
      <c r="B524" s="42">
        <f>($B329*B348+$B357*B385+$B394*B422+$B431*B459)/($B329*B348+$B357*B385+$B394*B422+$B431*B459*B507)</f>
        <v>0</v>
      </c>
      <c r="C524" s="42">
        <f>($B329*C348+$B357*C385+$B394*C422+$B431*C459)/($B329*C348+$B357*C385+$B394*C422+$B431*C459*C507)</f>
        <v>0</v>
      </c>
      <c r="D524" s="42">
        <f>($B329*D348+$B357*D385+$B394*D422+$B431*D459)/($B329*D348+$B357*D385+$B394*D422+$B431*D459*D507)</f>
        <v>0</v>
      </c>
      <c r="E524" s="42">
        <f>($B329*E348+$B357*E385+$B394*E422+$B431*E459)/($B329*E348+$B357*E385+$B394*E422+$B431*E459*E507)</f>
        <v>0</v>
      </c>
      <c r="F524" s="42">
        <f>($B329*F348+$B357*F385+$B394*F422+$B431*F459)/($B329*F348+$B357*F385+$B394*F422+$B431*F459*F507)</f>
        <v>0</v>
      </c>
      <c r="G524" s="42">
        <f>($B329*G348+$B357*G385+$B394*G422+$B431*G459)/($B329*G348+$B357*G385+$B394*G422+$B431*G459*G507)</f>
        <v>0</v>
      </c>
      <c r="H524" s="42">
        <f>($B329*H348+$B357*H385+$B394*H422+$B431*H459)/($B329*H348+$B357*H385+$B394*H422+$B431*H459*H507)</f>
        <v>0</v>
      </c>
      <c r="I524" s="42">
        <f>($B329*I348+$B357*I385+$B394*I422+$B431*I459)/($B329*I348+$B357*I385+$B394*I422+$B431*I459*I507)</f>
        <v>0</v>
      </c>
      <c r="J524" s="42">
        <f>($B329*J348+$B357*J385+$B394*J422+$B431*J459)/($B329*J348+$B357*J385+$B394*J422+$B431*J459*J507)</f>
        <v>0</v>
      </c>
      <c r="K524" s="17"/>
    </row>
    <row r="526" spans="1:11" ht="21" customHeight="1">
      <c r="A526" s="1" t="s">
        <v>1208</v>
      </c>
    </row>
    <row r="527" spans="1:11">
      <c r="A527" s="3" t="s">
        <v>546</v>
      </c>
    </row>
    <row r="528" spans="1:11">
      <c r="A528" s="31" t="s">
        <v>1160</v>
      </c>
    </row>
    <row r="529" spans="1:38">
      <c r="A529" s="31" t="s">
        <v>1209</v>
      </c>
    </row>
    <row r="530" spans="1:38">
      <c r="A530" s="3" t="s">
        <v>633</v>
      </c>
    </row>
    <row r="532" spans="1:38">
      <c r="B532" s="28" t="s">
        <v>153</v>
      </c>
      <c r="C532" s="15" t="s">
        <v>343</v>
      </c>
      <c r="D532" s="15" t="s">
        <v>344</v>
      </c>
      <c r="E532" s="15" t="s">
        <v>345</v>
      </c>
      <c r="F532" s="28" t="s">
        <v>154</v>
      </c>
      <c r="G532" s="15" t="s">
        <v>343</v>
      </c>
      <c r="H532" s="15" t="s">
        <v>344</v>
      </c>
      <c r="I532" s="15" t="s">
        <v>345</v>
      </c>
      <c r="J532" s="28" t="s">
        <v>155</v>
      </c>
      <c r="K532" s="15" t="s">
        <v>343</v>
      </c>
      <c r="L532" s="15" t="s">
        <v>344</v>
      </c>
      <c r="M532" s="15" t="s">
        <v>345</v>
      </c>
      <c r="N532" s="28" t="s">
        <v>156</v>
      </c>
      <c r="O532" s="15" t="s">
        <v>343</v>
      </c>
      <c r="P532" s="15" t="s">
        <v>344</v>
      </c>
      <c r="Q532" s="15" t="s">
        <v>345</v>
      </c>
      <c r="R532" s="28" t="s">
        <v>157</v>
      </c>
      <c r="S532" s="15" t="s">
        <v>343</v>
      </c>
      <c r="T532" s="15" t="s">
        <v>344</v>
      </c>
      <c r="U532" s="15" t="s">
        <v>345</v>
      </c>
      <c r="V532" s="28" t="s">
        <v>162</v>
      </c>
      <c r="W532" s="15" t="s">
        <v>343</v>
      </c>
      <c r="X532" s="15" t="s">
        <v>344</v>
      </c>
      <c r="Y532" s="15" t="s">
        <v>345</v>
      </c>
      <c r="Z532" s="28" t="s">
        <v>158</v>
      </c>
      <c r="AA532" s="15" t="s">
        <v>343</v>
      </c>
      <c r="AB532" s="15" t="s">
        <v>344</v>
      </c>
      <c r="AC532" s="15" t="s">
        <v>345</v>
      </c>
      <c r="AD532" s="28" t="s">
        <v>159</v>
      </c>
      <c r="AE532" s="15" t="s">
        <v>343</v>
      </c>
      <c r="AF532" s="15" t="s">
        <v>344</v>
      </c>
      <c r="AG532" s="15" t="s">
        <v>345</v>
      </c>
      <c r="AH532" s="28" t="s">
        <v>160</v>
      </c>
      <c r="AI532" s="15" t="s">
        <v>343</v>
      </c>
      <c r="AJ532" s="15" t="s">
        <v>344</v>
      </c>
      <c r="AK532" s="15" t="s">
        <v>345</v>
      </c>
    </row>
    <row r="533" spans="1:38">
      <c r="A533" s="4" t="s">
        <v>185</v>
      </c>
      <c r="C533" s="42">
        <f>C319*$B523</f>
        <v>0</v>
      </c>
      <c r="D533" s="42">
        <f>D319*$B523</f>
        <v>0</v>
      </c>
      <c r="E533" s="42">
        <f>E319*$B523</f>
        <v>0</v>
      </c>
      <c r="G533" s="42">
        <f>G319*$C523</f>
        <v>0</v>
      </c>
      <c r="H533" s="42">
        <f>H319*$C523</f>
        <v>0</v>
      </c>
      <c r="I533" s="42">
        <f>I319*$C523</f>
        <v>0</v>
      </c>
      <c r="K533" s="42">
        <f>K319*$D523</f>
        <v>0</v>
      </c>
      <c r="L533" s="42">
        <f>L319*$D523</f>
        <v>0</v>
      </c>
      <c r="M533" s="42">
        <f>M319*$D523</f>
        <v>0</v>
      </c>
      <c r="O533" s="42">
        <f>O319*$E523</f>
        <v>0</v>
      </c>
      <c r="P533" s="42">
        <f>P319*$E523</f>
        <v>0</v>
      </c>
      <c r="Q533" s="42">
        <f>Q319*$E523</f>
        <v>0</v>
      </c>
      <c r="S533" s="42">
        <f>S319*$F523</f>
        <v>0</v>
      </c>
      <c r="T533" s="42">
        <f>T319*$F523</f>
        <v>0</v>
      </c>
      <c r="U533" s="42">
        <f>U319*$F523</f>
        <v>0</v>
      </c>
      <c r="W533" s="42">
        <f>W319*$G523</f>
        <v>0</v>
      </c>
      <c r="X533" s="42">
        <f>X319*$G523</f>
        <v>0</v>
      </c>
      <c r="Y533" s="42">
        <f>Y319*$G523</f>
        <v>0</v>
      </c>
      <c r="AA533" s="42">
        <f>AA319*$H523</f>
        <v>0</v>
      </c>
      <c r="AB533" s="42">
        <f>AB319*$H523</f>
        <v>0</v>
      </c>
      <c r="AC533" s="42">
        <f>AC319*$H523</f>
        <v>0</v>
      </c>
      <c r="AE533" s="42">
        <f>AE319*$I523</f>
        <v>0</v>
      </c>
      <c r="AF533" s="42">
        <f>AF319*$I523</f>
        <v>0</v>
      </c>
      <c r="AG533" s="42">
        <f>AG319*$I523</f>
        <v>0</v>
      </c>
      <c r="AI533" s="42">
        <f>AI319*$J523</f>
        <v>0</v>
      </c>
      <c r="AJ533" s="42">
        <f>AJ319*$J523</f>
        <v>0</v>
      </c>
      <c r="AK533" s="42">
        <f>AK319*$J523</f>
        <v>0</v>
      </c>
      <c r="AL533" s="17"/>
    </row>
    <row r="534" spans="1:38">
      <c r="A534" s="4" t="s">
        <v>187</v>
      </c>
      <c r="C534" s="42">
        <f>C320*$B524</f>
        <v>0</v>
      </c>
      <c r="D534" s="42">
        <f>D320*$B524</f>
        <v>0</v>
      </c>
      <c r="E534" s="42">
        <f>E320*$B524</f>
        <v>0</v>
      </c>
      <c r="G534" s="42">
        <f>G320*$C524</f>
        <v>0</v>
      </c>
      <c r="H534" s="42">
        <f>H320*$C524</f>
        <v>0</v>
      </c>
      <c r="I534" s="42">
        <f>I320*$C524</f>
        <v>0</v>
      </c>
      <c r="K534" s="42">
        <f>K320*$D524</f>
        <v>0</v>
      </c>
      <c r="L534" s="42">
        <f>L320*$D524</f>
        <v>0</v>
      </c>
      <c r="M534" s="42">
        <f>M320*$D524</f>
        <v>0</v>
      </c>
      <c r="O534" s="42">
        <f>O320*$E524</f>
        <v>0</v>
      </c>
      <c r="P534" s="42">
        <f>P320*$E524</f>
        <v>0</v>
      </c>
      <c r="Q534" s="42">
        <f>Q320*$E524</f>
        <v>0</v>
      </c>
      <c r="S534" s="42">
        <f>S320*$F524</f>
        <v>0</v>
      </c>
      <c r="T534" s="42">
        <f>T320*$F524</f>
        <v>0</v>
      </c>
      <c r="U534" s="42">
        <f>U320*$F524</f>
        <v>0</v>
      </c>
      <c r="W534" s="42">
        <f>W320*$G524</f>
        <v>0</v>
      </c>
      <c r="X534" s="42">
        <f>X320*$G524</f>
        <v>0</v>
      </c>
      <c r="Y534" s="42">
        <f>Y320*$G524</f>
        <v>0</v>
      </c>
      <c r="AA534" s="42">
        <f>AA320*$H524</f>
        <v>0</v>
      </c>
      <c r="AB534" s="42">
        <f>AB320*$H524</f>
        <v>0</v>
      </c>
      <c r="AC534" s="42">
        <f>AC320*$H524</f>
        <v>0</v>
      </c>
      <c r="AE534" s="42">
        <f>AE320*$I524</f>
        <v>0</v>
      </c>
      <c r="AF534" s="42">
        <f>AF320*$I524</f>
        <v>0</v>
      </c>
      <c r="AG534" s="42">
        <f>AG320*$I524</f>
        <v>0</v>
      </c>
      <c r="AI534" s="42">
        <f>AI320*$J524</f>
        <v>0</v>
      </c>
      <c r="AJ534" s="42">
        <f>AJ320*$J524</f>
        <v>0</v>
      </c>
      <c r="AK534" s="42">
        <f>AK320*$J524</f>
        <v>0</v>
      </c>
      <c r="AL534" s="17"/>
    </row>
    <row r="536" spans="1:38" ht="21" customHeight="1">
      <c r="A536" s="1" t="s">
        <v>1210</v>
      </c>
    </row>
    <row r="537" spans="1:38">
      <c r="A537" s="3" t="s">
        <v>546</v>
      </c>
    </row>
    <row r="538" spans="1:38">
      <c r="A538" s="31" t="s">
        <v>1168</v>
      </c>
    </row>
    <row r="539" spans="1:38">
      <c r="A539" s="31" t="s">
        <v>1209</v>
      </c>
    </row>
    <row r="540" spans="1:38">
      <c r="A540" s="3" t="s">
        <v>633</v>
      </c>
    </row>
    <row r="542" spans="1:38">
      <c r="B542" s="28" t="s">
        <v>153</v>
      </c>
      <c r="C542" s="15" t="s">
        <v>343</v>
      </c>
      <c r="D542" s="15" t="s">
        <v>344</v>
      </c>
      <c r="E542" s="15" t="s">
        <v>345</v>
      </c>
      <c r="F542" s="28" t="s">
        <v>154</v>
      </c>
      <c r="G542" s="15" t="s">
        <v>343</v>
      </c>
      <c r="H542" s="15" t="s">
        <v>344</v>
      </c>
      <c r="I542" s="15" t="s">
        <v>345</v>
      </c>
      <c r="J542" s="28" t="s">
        <v>155</v>
      </c>
      <c r="K542" s="15" t="s">
        <v>343</v>
      </c>
      <c r="L542" s="15" t="s">
        <v>344</v>
      </c>
      <c r="M542" s="15" t="s">
        <v>345</v>
      </c>
      <c r="N542" s="28" t="s">
        <v>156</v>
      </c>
      <c r="O542" s="15" t="s">
        <v>343</v>
      </c>
      <c r="P542" s="15" t="s">
        <v>344</v>
      </c>
      <c r="Q542" s="15" t="s">
        <v>345</v>
      </c>
      <c r="R542" s="28" t="s">
        <v>157</v>
      </c>
      <c r="S542" s="15" t="s">
        <v>343</v>
      </c>
      <c r="T542" s="15" t="s">
        <v>344</v>
      </c>
      <c r="U542" s="15" t="s">
        <v>345</v>
      </c>
      <c r="V542" s="28" t="s">
        <v>162</v>
      </c>
      <c r="W542" s="15" t="s">
        <v>343</v>
      </c>
      <c r="X542" s="15" t="s">
        <v>344</v>
      </c>
      <c r="Y542" s="15" t="s">
        <v>345</v>
      </c>
      <c r="Z542" s="28" t="s">
        <v>158</v>
      </c>
      <c r="AA542" s="15" t="s">
        <v>343</v>
      </c>
      <c r="AB542" s="15" t="s">
        <v>344</v>
      </c>
      <c r="AC542" s="15" t="s">
        <v>345</v>
      </c>
      <c r="AD542" s="28" t="s">
        <v>159</v>
      </c>
      <c r="AE542" s="15" t="s">
        <v>343</v>
      </c>
      <c r="AF542" s="15" t="s">
        <v>344</v>
      </c>
      <c r="AG542" s="15" t="s">
        <v>345</v>
      </c>
      <c r="AH542" s="28" t="s">
        <v>160</v>
      </c>
      <c r="AI542" s="15" t="s">
        <v>343</v>
      </c>
      <c r="AJ542" s="15" t="s">
        <v>344</v>
      </c>
      <c r="AK542" s="15" t="s">
        <v>345</v>
      </c>
    </row>
    <row r="543" spans="1:38">
      <c r="A543" s="4" t="s">
        <v>186</v>
      </c>
      <c r="C543" s="42">
        <f>C365*$B523</f>
        <v>0</v>
      </c>
      <c r="D543" s="42">
        <f>D365*$B523</f>
        <v>0</v>
      </c>
      <c r="E543" s="42">
        <f>E365*$B523</f>
        <v>0</v>
      </c>
      <c r="G543" s="42">
        <f>G365*$C523</f>
        <v>0</v>
      </c>
      <c r="H543" s="42">
        <f>H365*$C523</f>
        <v>0</v>
      </c>
      <c r="I543" s="42">
        <f>I365*$C523</f>
        <v>0</v>
      </c>
      <c r="K543" s="42">
        <f>K365*$D523</f>
        <v>0</v>
      </c>
      <c r="L543" s="42">
        <f>L365*$D523</f>
        <v>0</v>
      </c>
      <c r="M543" s="42">
        <f>M365*$D523</f>
        <v>0</v>
      </c>
      <c r="O543" s="42">
        <f>O365*$E523</f>
        <v>0</v>
      </c>
      <c r="P543" s="42">
        <f>P365*$E523</f>
        <v>0</v>
      </c>
      <c r="Q543" s="42">
        <f>Q365*$E523</f>
        <v>0</v>
      </c>
      <c r="S543" s="42">
        <f>S365*$F523</f>
        <v>0</v>
      </c>
      <c r="T543" s="42">
        <f>T365*$F523</f>
        <v>0</v>
      </c>
      <c r="U543" s="42">
        <f>U365*$F523</f>
        <v>0</v>
      </c>
      <c r="W543" s="42">
        <f>W365*$G523</f>
        <v>0</v>
      </c>
      <c r="X543" s="42">
        <f>X365*$G523</f>
        <v>0</v>
      </c>
      <c r="Y543" s="42">
        <f>Y365*$G523</f>
        <v>0</v>
      </c>
      <c r="AA543" s="42">
        <f>AA365*$H523</f>
        <v>0</v>
      </c>
      <c r="AB543" s="42">
        <f>AB365*$H523</f>
        <v>0</v>
      </c>
      <c r="AC543" s="42">
        <f>AC365*$H523</f>
        <v>0</v>
      </c>
      <c r="AE543" s="42">
        <f>AE365*$I523</f>
        <v>0</v>
      </c>
      <c r="AF543" s="42">
        <f>AF365*$I523</f>
        <v>0</v>
      </c>
      <c r="AG543" s="42">
        <f>AG365*$I523</f>
        <v>0</v>
      </c>
      <c r="AI543" s="42">
        <f>AI365*$J523</f>
        <v>0</v>
      </c>
      <c r="AJ543" s="42">
        <f>AJ365*$J523</f>
        <v>0</v>
      </c>
      <c r="AK543" s="42">
        <f>AK365*$J523</f>
        <v>0</v>
      </c>
      <c r="AL543" s="17"/>
    </row>
    <row r="544" spans="1:38">
      <c r="A544" s="4" t="s">
        <v>188</v>
      </c>
      <c r="C544" s="42">
        <f>C366*$B524</f>
        <v>0</v>
      </c>
      <c r="D544" s="42">
        <f>D366*$B524</f>
        <v>0</v>
      </c>
      <c r="E544" s="42">
        <f>E366*$B524</f>
        <v>0</v>
      </c>
      <c r="G544" s="42">
        <f>G366*$C524</f>
        <v>0</v>
      </c>
      <c r="H544" s="42">
        <f>H366*$C524</f>
        <v>0</v>
      </c>
      <c r="I544" s="42">
        <f>I366*$C524</f>
        <v>0</v>
      </c>
      <c r="K544" s="42">
        <f>K366*$D524</f>
        <v>0</v>
      </c>
      <c r="L544" s="42">
        <f>L366*$D524</f>
        <v>0</v>
      </c>
      <c r="M544" s="42">
        <f>M366*$D524</f>
        <v>0</v>
      </c>
      <c r="O544" s="42">
        <f>O366*$E524</f>
        <v>0</v>
      </c>
      <c r="P544" s="42">
        <f>P366*$E524</f>
        <v>0</v>
      </c>
      <c r="Q544" s="42">
        <f>Q366*$E524</f>
        <v>0</v>
      </c>
      <c r="S544" s="42">
        <f>S366*$F524</f>
        <v>0</v>
      </c>
      <c r="T544" s="42">
        <f>T366*$F524</f>
        <v>0</v>
      </c>
      <c r="U544" s="42">
        <f>U366*$F524</f>
        <v>0</v>
      </c>
      <c r="W544" s="42">
        <f>W366*$G524</f>
        <v>0</v>
      </c>
      <c r="X544" s="42">
        <f>X366*$G524</f>
        <v>0</v>
      </c>
      <c r="Y544" s="42">
        <f>Y366*$G524</f>
        <v>0</v>
      </c>
      <c r="AA544" s="42">
        <f>AA366*$H524</f>
        <v>0</v>
      </c>
      <c r="AB544" s="42">
        <f>AB366*$H524</f>
        <v>0</v>
      </c>
      <c r="AC544" s="42">
        <f>AC366*$H524</f>
        <v>0</v>
      </c>
      <c r="AE544" s="42">
        <f>AE366*$I524</f>
        <v>0</v>
      </c>
      <c r="AF544" s="42">
        <f>AF366*$I524</f>
        <v>0</v>
      </c>
      <c r="AG544" s="42">
        <f>AG366*$I524</f>
        <v>0</v>
      </c>
      <c r="AI544" s="42">
        <f>AI366*$J524</f>
        <v>0</v>
      </c>
      <c r="AJ544" s="42">
        <f>AJ366*$J524</f>
        <v>0</v>
      </c>
      <c r="AK544" s="42">
        <f>AK366*$J524</f>
        <v>0</v>
      </c>
      <c r="AL544" s="17"/>
    </row>
    <row r="546" spans="1:38" ht="21" customHeight="1">
      <c r="A546" s="1" t="s">
        <v>1211</v>
      </c>
    </row>
    <row r="547" spans="1:38">
      <c r="A547" s="3" t="s">
        <v>546</v>
      </c>
    </row>
    <row r="548" spans="1:38">
      <c r="A548" s="31" t="s">
        <v>1175</v>
      </c>
    </row>
    <row r="549" spans="1:38">
      <c r="A549" s="31" t="s">
        <v>1209</v>
      </c>
    </row>
    <row r="550" spans="1:38">
      <c r="A550" s="3" t="s">
        <v>633</v>
      </c>
    </row>
    <row r="552" spans="1:38">
      <c r="B552" s="28" t="s">
        <v>153</v>
      </c>
      <c r="C552" s="15" t="s">
        <v>343</v>
      </c>
      <c r="D552" s="15" t="s">
        <v>344</v>
      </c>
      <c r="E552" s="15" t="s">
        <v>345</v>
      </c>
      <c r="F552" s="28" t="s">
        <v>154</v>
      </c>
      <c r="G552" s="15" t="s">
        <v>343</v>
      </c>
      <c r="H552" s="15" t="s">
        <v>344</v>
      </c>
      <c r="I552" s="15" t="s">
        <v>345</v>
      </c>
      <c r="J552" s="28" t="s">
        <v>155</v>
      </c>
      <c r="K552" s="15" t="s">
        <v>343</v>
      </c>
      <c r="L552" s="15" t="s">
        <v>344</v>
      </c>
      <c r="M552" s="15" t="s">
        <v>345</v>
      </c>
      <c r="N552" s="28" t="s">
        <v>156</v>
      </c>
      <c r="O552" s="15" t="s">
        <v>343</v>
      </c>
      <c r="P552" s="15" t="s">
        <v>344</v>
      </c>
      <c r="Q552" s="15" t="s">
        <v>345</v>
      </c>
      <c r="R552" s="28" t="s">
        <v>157</v>
      </c>
      <c r="S552" s="15" t="s">
        <v>343</v>
      </c>
      <c r="T552" s="15" t="s">
        <v>344</v>
      </c>
      <c r="U552" s="15" t="s">
        <v>345</v>
      </c>
      <c r="V552" s="28" t="s">
        <v>162</v>
      </c>
      <c r="W552" s="15" t="s">
        <v>343</v>
      </c>
      <c r="X552" s="15" t="s">
        <v>344</v>
      </c>
      <c r="Y552" s="15" t="s">
        <v>345</v>
      </c>
      <c r="Z552" s="28" t="s">
        <v>158</v>
      </c>
      <c r="AA552" s="15" t="s">
        <v>343</v>
      </c>
      <c r="AB552" s="15" t="s">
        <v>344</v>
      </c>
      <c r="AC552" s="15" t="s">
        <v>345</v>
      </c>
      <c r="AD552" s="28" t="s">
        <v>159</v>
      </c>
      <c r="AE552" s="15" t="s">
        <v>343</v>
      </c>
      <c r="AF552" s="15" t="s">
        <v>344</v>
      </c>
      <c r="AG552" s="15" t="s">
        <v>345</v>
      </c>
      <c r="AH552" s="28" t="s">
        <v>160</v>
      </c>
      <c r="AI552" s="15" t="s">
        <v>343</v>
      </c>
      <c r="AJ552" s="15" t="s">
        <v>344</v>
      </c>
      <c r="AK552" s="15" t="s">
        <v>345</v>
      </c>
    </row>
    <row r="553" spans="1:38">
      <c r="A553" s="4" t="s">
        <v>223</v>
      </c>
      <c r="C553" s="42">
        <f>C402*$B523</f>
        <v>0</v>
      </c>
      <c r="D553" s="42">
        <f>D402*$B523</f>
        <v>0</v>
      </c>
      <c r="E553" s="42">
        <f>E402*$B523</f>
        <v>0</v>
      </c>
      <c r="G553" s="42">
        <f>G402*$C523</f>
        <v>0</v>
      </c>
      <c r="H553" s="42">
        <f>H402*$C523</f>
        <v>0</v>
      </c>
      <c r="I553" s="42">
        <f>I402*$C523</f>
        <v>0</v>
      </c>
      <c r="K553" s="42">
        <f>K402*$D523</f>
        <v>0</v>
      </c>
      <c r="L553" s="42">
        <f>L402*$D523</f>
        <v>0</v>
      </c>
      <c r="M553" s="42">
        <f>M402*$D523</f>
        <v>0</v>
      </c>
      <c r="O553" s="42">
        <f>O402*$E523</f>
        <v>0</v>
      </c>
      <c r="P553" s="42">
        <f>P402*$E523</f>
        <v>0</v>
      </c>
      <c r="Q553" s="42">
        <f>Q402*$E523</f>
        <v>0</v>
      </c>
      <c r="S553" s="42">
        <f>S402*$F523</f>
        <v>0</v>
      </c>
      <c r="T553" s="42">
        <f>T402*$F523</f>
        <v>0</v>
      </c>
      <c r="U553" s="42">
        <f>U402*$F523</f>
        <v>0</v>
      </c>
      <c r="W553" s="42">
        <f>W402*$G523</f>
        <v>0</v>
      </c>
      <c r="X553" s="42">
        <f>X402*$G523</f>
        <v>0</v>
      </c>
      <c r="Y553" s="42">
        <f>Y402*$G523</f>
        <v>0</v>
      </c>
      <c r="AA553" s="42">
        <f>AA402*$H523</f>
        <v>0</v>
      </c>
      <c r="AB553" s="42">
        <f>AB402*$H523</f>
        <v>0</v>
      </c>
      <c r="AC553" s="42">
        <f>AC402*$H523</f>
        <v>0</v>
      </c>
      <c r="AE553" s="42">
        <f>AE402*$I523</f>
        <v>0</v>
      </c>
      <c r="AF553" s="42">
        <f>AF402*$I523</f>
        <v>0</v>
      </c>
      <c r="AG553" s="42">
        <f>AG402*$I523</f>
        <v>0</v>
      </c>
      <c r="AI553" s="42">
        <f>AI402*$J523</f>
        <v>0</v>
      </c>
      <c r="AJ553" s="42">
        <f>AJ402*$J523</f>
        <v>0</v>
      </c>
      <c r="AK553" s="42">
        <f>AK402*$J523</f>
        <v>0</v>
      </c>
      <c r="AL553" s="17"/>
    </row>
    <row r="554" spans="1:38">
      <c r="A554" s="4" t="s">
        <v>224</v>
      </c>
      <c r="C554" s="42">
        <f>C403*$B524</f>
        <v>0</v>
      </c>
      <c r="D554" s="42">
        <f>D403*$B524</f>
        <v>0</v>
      </c>
      <c r="E554" s="42">
        <f>E403*$B524</f>
        <v>0</v>
      </c>
      <c r="G554" s="42">
        <f>G403*$C524</f>
        <v>0</v>
      </c>
      <c r="H554" s="42">
        <f>H403*$C524</f>
        <v>0</v>
      </c>
      <c r="I554" s="42">
        <f>I403*$C524</f>
        <v>0</v>
      </c>
      <c r="K554" s="42">
        <f>K403*$D524</f>
        <v>0</v>
      </c>
      <c r="L554" s="42">
        <f>L403*$D524</f>
        <v>0</v>
      </c>
      <c r="M554" s="42">
        <f>M403*$D524</f>
        <v>0</v>
      </c>
      <c r="O554" s="42">
        <f>O403*$E524</f>
        <v>0</v>
      </c>
      <c r="P554" s="42">
        <f>P403*$E524</f>
        <v>0</v>
      </c>
      <c r="Q554" s="42">
        <f>Q403*$E524</f>
        <v>0</v>
      </c>
      <c r="S554" s="42">
        <f>S403*$F524</f>
        <v>0</v>
      </c>
      <c r="T554" s="42">
        <f>T403*$F524</f>
        <v>0</v>
      </c>
      <c r="U554" s="42">
        <f>U403*$F524</f>
        <v>0</v>
      </c>
      <c r="W554" s="42">
        <f>W403*$G524</f>
        <v>0</v>
      </c>
      <c r="X554" s="42">
        <f>X403*$G524</f>
        <v>0</v>
      </c>
      <c r="Y554" s="42">
        <f>Y403*$G524</f>
        <v>0</v>
      </c>
      <c r="AA554" s="42">
        <f>AA403*$H524</f>
        <v>0</v>
      </c>
      <c r="AB554" s="42">
        <f>AB403*$H524</f>
        <v>0</v>
      </c>
      <c r="AC554" s="42">
        <f>AC403*$H524</f>
        <v>0</v>
      </c>
      <c r="AE554" s="42">
        <f>AE403*$I524</f>
        <v>0</v>
      </c>
      <c r="AF554" s="42">
        <f>AF403*$I524</f>
        <v>0</v>
      </c>
      <c r="AG554" s="42">
        <f>AG403*$I524</f>
        <v>0</v>
      </c>
      <c r="AI554" s="42">
        <f>AI403*$J524</f>
        <v>0</v>
      </c>
      <c r="AJ554" s="42">
        <f>AJ403*$J524</f>
        <v>0</v>
      </c>
      <c r="AK554" s="42">
        <f>AK403*$J524</f>
        <v>0</v>
      </c>
      <c r="AL554" s="17"/>
    </row>
    <row r="556" spans="1:38" ht="21" customHeight="1">
      <c r="A556" s="1" t="s">
        <v>1212</v>
      </c>
    </row>
    <row r="557" spans="1:38">
      <c r="A557" s="3" t="s">
        <v>546</v>
      </c>
    </row>
    <row r="558" spans="1:38">
      <c r="A558" s="31" t="s">
        <v>1183</v>
      </c>
    </row>
    <row r="559" spans="1:38">
      <c r="A559" s="31" t="s">
        <v>1209</v>
      </c>
    </row>
    <row r="560" spans="1:38">
      <c r="A560" s="31" t="s">
        <v>1213</v>
      </c>
    </row>
    <row r="561" spans="1:38">
      <c r="A561" s="3" t="s">
        <v>1214</v>
      </c>
    </row>
    <row r="563" spans="1:38">
      <c r="B563" s="28" t="s">
        <v>153</v>
      </c>
      <c r="C563" s="15" t="s">
        <v>343</v>
      </c>
      <c r="D563" s="15" t="s">
        <v>344</v>
      </c>
      <c r="E563" s="15" t="s">
        <v>345</v>
      </c>
      <c r="F563" s="28" t="s">
        <v>154</v>
      </c>
      <c r="G563" s="15" t="s">
        <v>343</v>
      </c>
      <c r="H563" s="15" t="s">
        <v>344</v>
      </c>
      <c r="I563" s="15" t="s">
        <v>345</v>
      </c>
      <c r="J563" s="28" t="s">
        <v>155</v>
      </c>
      <c r="K563" s="15" t="s">
        <v>343</v>
      </c>
      <c r="L563" s="15" t="s">
        <v>344</v>
      </c>
      <c r="M563" s="15" t="s">
        <v>345</v>
      </c>
      <c r="N563" s="28" t="s">
        <v>156</v>
      </c>
      <c r="O563" s="15" t="s">
        <v>343</v>
      </c>
      <c r="P563" s="15" t="s">
        <v>344</v>
      </c>
      <c r="Q563" s="15" t="s">
        <v>345</v>
      </c>
      <c r="R563" s="28" t="s">
        <v>157</v>
      </c>
      <c r="S563" s="15" t="s">
        <v>343</v>
      </c>
      <c r="T563" s="15" t="s">
        <v>344</v>
      </c>
      <c r="U563" s="15" t="s">
        <v>345</v>
      </c>
      <c r="V563" s="28" t="s">
        <v>162</v>
      </c>
      <c r="W563" s="15" t="s">
        <v>343</v>
      </c>
      <c r="X563" s="15" t="s">
        <v>344</v>
      </c>
      <c r="Y563" s="15" t="s">
        <v>345</v>
      </c>
      <c r="Z563" s="28" t="s">
        <v>158</v>
      </c>
      <c r="AA563" s="15" t="s">
        <v>343</v>
      </c>
      <c r="AB563" s="15" t="s">
        <v>344</v>
      </c>
      <c r="AC563" s="15" t="s">
        <v>345</v>
      </c>
      <c r="AD563" s="28" t="s">
        <v>159</v>
      </c>
      <c r="AE563" s="15" t="s">
        <v>343</v>
      </c>
      <c r="AF563" s="15" t="s">
        <v>344</v>
      </c>
      <c r="AG563" s="15" t="s">
        <v>345</v>
      </c>
      <c r="AH563" s="28" t="s">
        <v>160</v>
      </c>
      <c r="AI563" s="15" t="s">
        <v>343</v>
      </c>
      <c r="AJ563" s="15" t="s">
        <v>344</v>
      </c>
      <c r="AK563" s="15" t="s">
        <v>345</v>
      </c>
    </row>
    <row r="564" spans="1:38">
      <c r="A564" s="4" t="s">
        <v>191</v>
      </c>
      <c r="C564" s="42">
        <f>C439*$B523*$B506</f>
        <v>0</v>
      </c>
      <c r="D564" s="42">
        <f>D439*$B523*$B506</f>
        <v>0</v>
      </c>
      <c r="E564" s="42">
        <f>E439*$B523*$B506</f>
        <v>0</v>
      </c>
      <c r="G564" s="42">
        <f>G439*$C523*$C506</f>
        <v>0</v>
      </c>
      <c r="H564" s="42">
        <f>H439*$C523*$C506</f>
        <v>0</v>
      </c>
      <c r="I564" s="42">
        <f>I439*$C523*$C506</f>
        <v>0</v>
      </c>
      <c r="K564" s="42">
        <f>K439*$D523*$D506</f>
        <v>0</v>
      </c>
      <c r="L564" s="42">
        <f>L439*$D523*$D506</f>
        <v>0</v>
      </c>
      <c r="M564" s="42">
        <f>M439*$D523*$D506</f>
        <v>0</v>
      </c>
      <c r="O564" s="42">
        <f>O439*$E523*$E506</f>
        <v>0</v>
      </c>
      <c r="P564" s="42">
        <f>P439*$E523*$E506</f>
        <v>0</v>
      </c>
      <c r="Q564" s="42">
        <f>Q439*$E523*$E506</f>
        <v>0</v>
      </c>
      <c r="S564" s="42">
        <f>S439*$F523*$F506</f>
        <v>0</v>
      </c>
      <c r="T564" s="42">
        <f>T439*$F523*$F506</f>
        <v>0</v>
      </c>
      <c r="U564" s="42">
        <f>U439*$F523*$F506</f>
        <v>0</v>
      </c>
      <c r="W564" s="42">
        <f>W439*$G523*$G506</f>
        <v>0</v>
      </c>
      <c r="X564" s="42">
        <f>X439*$G523*$G506</f>
        <v>0</v>
      </c>
      <c r="Y564" s="42">
        <f>Y439*$G523*$G506</f>
        <v>0</v>
      </c>
      <c r="AA564" s="42">
        <f>AA439*$H523*$H506</f>
        <v>0</v>
      </c>
      <c r="AB564" s="42">
        <f>AB439*$H523*$H506</f>
        <v>0</v>
      </c>
      <c r="AC564" s="42">
        <f>AC439*$H523*$H506</f>
        <v>0</v>
      </c>
      <c r="AE564" s="42">
        <f>AE439*$I523*$I506</f>
        <v>0</v>
      </c>
      <c r="AF564" s="42">
        <f>AF439*$I523*$I506</f>
        <v>0</v>
      </c>
      <c r="AG564" s="42">
        <f>AG439*$I523*$I506</f>
        <v>0</v>
      </c>
      <c r="AI564" s="42">
        <f>AI439*$J523*$J506</f>
        <v>0</v>
      </c>
      <c r="AJ564" s="42">
        <f>AJ439*$J523*$J506</f>
        <v>0</v>
      </c>
      <c r="AK564" s="42">
        <f>AK439*$J523*$J506</f>
        <v>0</v>
      </c>
      <c r="AL564" s="17"/>
    </row>
    <row r="565" spans="1:38">
      <c r="A565" s="4" t="s">
        <v>192</v>
      </c>
      <c r="C565" s="42">
        <f>C440*$B524*$B507</f>
        <v>0</v>
      </c>
      <c r="D565" s="42">
        <f>D440*$B524*$B507</f>
        <v>0</v>
      </c>
      <c r="E565" s="42">
        <f>E440*$B524*$B507</f>
        <v>0</v>
      </c>
      <c r="G565" s="42">
        <f>G440*$C524*$C507</f>
        <v>0</v>
      </c>
      <c r="H565" s="42">
        <f>H440*$C524*$C507</f>
        <v>0</v>
      </c>
      <c r="I565" s="42">
        <f>I440*$C524*$C507</f>
        <v>0</v>
      </c>
      <c r="K565" s="42">
        <f>K440*$D524*$D507</f>
        <v>0</v>
      </c>
      <c r="L565" s="42">
        <f>L440*$D524*$D507</f>
        <v>0</v>
      </c>
      <c r="M565" s="42">
        <f>M440*$D524*$D507</f>
        <v>0</v>
      </c>
      <c r="O565" s="42">
        <f>O440*$E524*$E507</f>
        <v>0</v>
      </c>
      <c r="P565" s="42">
        <f>P440*$E524*$E507</f>
        <v>0</v>
      </c>
      <c r="Q565" s="42">
        <f>Q440*$E524*$E507</f>
        <v>0</v>
      </c>
      <c r="S565" s="42">
        <f>S440*$F524*$F507</f>
        <v>0</v>
      </c>
      <c r="T565" s="42">
        <f>T440*$F524*$F507</f>
        <v>0</v>
      </c>
      <c r="U565" s="42">
        <f>U440*$F524*$F507</f>
        <v>0</v>
      </c>
      <c r="W565" s="42">
        <f>W440*$G524*$G507</f>
        <v>0</v>
      </c>
      <c r="X565" s="42">
        <f>X440*$G524*$G507</f>
        <v>0</v>
      </c>
      <c r="Y565" s="42">
        <f>Y440*$G524*$G507</f>
        <v>0</v>
      </c>
      <c r="AA565" s="42">
        <f>AA440*$H524*$H507</f>
        <v>0</v>
      </c>
      <c r="AB565" s="42">
        <f>AB440*$H524*$H507</f>
        <v>0</v>
      </c>
      <c r="AC565" s="42">
        <f>AC440*$H524*$H507</f>
        <v>0</v>
      </c>
      <c r="AE565" s="42">
        <f>AE440*$I524*$I507</f>
        <v>0</v>
      </c>
      <c r="AF565" s="42">
        <f>AF440*$I524*$I507</f>
        <v>0</v>
      </c>
      <c r="AG565" s="42">
        <f>AG440*$I524*$I507</f>
        <v>0</v>
      </c>
      <c r="AI565" s="42">
        <f>AI440*$J524*$J507</f>
        <v>0</v>
      </c>
      <c r="AJ565" s="42">
        <f>AJ440*$J524*$J507</f>
        <v>0</v>
      </c>
      <c r="AK565" s="42">
        <f>AK440*$J524*$J507</f>
        <v>0</v>
      </c>
      <c r="AL565" s="17"/>
    </row>
    <row r="567" spans="1:38" ht="21" customHeight="1">
      <c r="A567" s="1" t="s">
        <v>1215</v>
      </c>
    </row>
    <row r="568" spans="1:38">
      <c r="A568" s="3" t="s">
        <v>546</v>
      </c>
    </row>
    <row r="569" spans="1:38">
      <c r="A569" s="31" t="s">
        <v>1216</v>
      </c>
    </row>
    <row r="570" spans="1:38">
      <c r="A570" s="31" t="s">
        <v>1217</v>
      </c>
    </row>
    <row r="571" spans="1:38">
      <c r="A571" s="31" t="s">
        <v>1218</v>
      </c>
    </row>
    <row r="572" spans="1:38">
      <c r="A572" s="31" t="s">
        <v>1219</v>
      </c>
    </row>
    <row r="573" spans="1:38">
      <c r="A573" s="31" t="s">
        <v>1220</v>
      </c>
    </row>
    <row r="574" spans="1:38">
      <c r="A574" s="3" t="s">
        <v>955</v>
      </c>
    </row>
    <row r="576" spans="1:38">
      <c r="B576" s="28" t="s">
        <v>153</v>
      </c>
      <c r="C576" s="15" t="s">
        <v>343</v>
      </c>
      <c r="D576" s="15" t="s">
        <v>344</v>
      </c>
      <c r="E576" s="15" t="s">
        <v>345</v>
      </c>
      <c r="F576" s="28" t="s">
        <v>154</v>
      </c>
      <c r="G576" s="15" t="s">
        <v>343</v>
      </c>
      <c r="H576" s="15" t="s">
        <v>344</v>
      </c>
      <c r="I576" s="15" t="s">
        <v>345</v>
      </c>
      <c r="J576" s="28" t="s">
        <v>155</v>
      </c>
      <c r="K576" s="15" t="s">
        <v>343</v>
      </c>
      <c r="L576" s="15" t="s">
        <v>344</v>
      </c>
      <c r="M576" s="15" t="s">
        <v>345</v>
      </c>
      <c r="N576" s="28" t="s">
        <v>156</v>
      </c>
      <c r="O576" s="15" t="s">
        <v>343</v>
      </c>
      <c r="P576" s="15" t="s">
        <v>344</v>
      </c>
      <c r="Q576" s="15" t="s">
        <v>345</v>
      </c>
      <c r="R576" s="28" t="s">
        <v>157</v>
      </c>
      <c r="S576" s="15" t="s">
        <v>343</v>
      </c>
      <c r="T576" s="15" t="s">
        <v>344</v>
      </c>
      <c r="U576" s="15" t="s">
        <v>345</v>
      </c>
      <c r="V576" s="28" t="s">
        <v>162</v>
      </c>
      <c r="W576" s="15" t="s">
        <v>343</v>
      </c>
      <c r="X576" s="15" t="s">
        <v>344</v>
      </c>
      <c r="Y576" s="15" t="s">
        <v>345</v>
      </c>
      <c r="Z576" s="28" t="s">
        <v>158</v>
      </c>
      <c r="AA576" s="15" t="s">
        <v>343</v>
      </c>
      <c r="AB576" s="15" t="s">
        <v>344</v>
      </c>
      <c r="AC576" s="15" t="s">
        <v>345</v>
      </c>
      <c r="AD576" s="28" t="s">
        <v>159</v>
      </c>
      <c r="AE576" s="15" t="s">
        <v>343</v>
      </c>
      <c r="AF576" s="15" t="s">
        <v>344</v>
      </c>
      <c r="AG576" s="15" t="s">
        <v>345</v>
      </c>
      <c r="AH576" s="28" t="s">
        <v>160</v>
      </c>
      <c r="AI576" s="15" t="s">
        <v>343</v>
      </c>
      <c r="AJ576" s="15" t="s">
        <v>344</v>
      </c>
      <c r="AK576" s="15" t="s">
        <v>345</v>
      </c>
    </row>
    <row r="577" spans="1:38">
      <c r="A577" s="4" t="s">
        <v>185</v>
      </c>
      <c r="C577" s="43">
        <f>C$533</f>
        <v>0</v>
      </c>
      <c r="D577" s="43">
        <f>D$533</f>
        <v>0</v>
      </c>
      <c r="E577" s="43">
        <f>E$533</f>
        <v>0</v>
      </c>
      <c r="G577" s="43">
        <f>G$533</f>
        <v>0</v>
      </c>
      <c r="H577" s="43">
        <f>H$533</f>
        <v>0</v>
      </c>
      <c r="I577" s="43">
        <f>I$533</f>
        <v>0</v>
      </c>
      <c r="K577" s="43">
        <f>K$533</f>
        <v>0</v>
      </c>
      <c r="L577" s="43">
        <f>L$533</f>
        <v>0</v>
      </c>
      <c r="M577" s="43">
        <f>M$533</f>
        <v>0</v>
      </c>
      <c r="O577" s="43">
        <f>O$533</f>
        <v>0</v>
      </c>
      <c r="P577" s="43">
        <f>P$533</f>
        <v>0</v>
      </c>
      <c r="Q577" s="43">
        <f>Q$533</f>
        <v>0</v>
      </c>
      <c r="S577" s="43">
        <f>S$533</f>
        <v>0</v>
      </c>
      <c r="T577" s="43">
        <f>T$533</f>
        <v>0</v>
      </c>
      <c r="U577" s="43">
        <f>U$533</f>
        <v>0</v>
      </c>
      <c r="W577" s="43">
        <f>W$533</f>
        <v>0</v>
      </c>
      <c r="X577" s="43">
        <f>X$533</f>
        <v>0</v>
      </c>
      <c r="Y577" s="43">
        <f>Y$533</f>
        <v>0</v>
      </c>
      <c r="AA577" s="43">
        <f>AA$533</f>
        <v>0</v>
      </c>
      <c r="AB577" s="43">
        <f>AB$533</f>
        <v>0</v>
      </c>
      <c r="AC577" s="43">
        <f>AC$533</f>
        <v>0</v>
      </c>
      <c r="AE577" s="43">
        <f>AE$533</f>
        <v>0</v>
      </c>
      <c r="AF577" s="43">
        <f>AF$533</f>
        <v>0</v>
      </c>
      <c r="AG577" s="43">
        <f>AG$533</f>
        <v>0</v>
      </c>
      <c r="AI577" s="43">
        <f>AI$533</f>
        <v>0</v>
      </c>
      <c r="AJ577" s="43">
        <f>AJ$533</f>
        <v>0</v>
      </c>
      <c r="AK577" s="43">
        <f>AK$533</f>
        <v>0</v>
      </c>
      <c r="AL577" s="17"/>
    </row>
    <row r="578" spans="1:38">
      <c r="A578" s="4" t="s">
        <v>186</v>
      </c>
      <c r="C578" s="43">
        <f>C$543</f>
        <v>0</v>
      </c>
      <c r="D578" s="43">
        <f>D$543</f>
        <v>0</v>
      </c>
      <c r="E578" s="43">
        <f>E$543</f>
        <v>0</v>
      </c>
      <c r="G578" s="43">
        <f>G$543</f>
        <v>0</v>
      </c>
      <c r="H578" s="43">
        <f>H$543</f>
        <v>0</v>
      </c>
      <c r="I578" s="43">
        <f>I$543</f>
        <v>0</v>
      </c>
      <c r="K578" s="43">
        <f>K$543</f>
        <v>0</v>
      </c>
      <c r="L578" s="43">
        <f>L$543</f>
        <v>0</v>
      </c>
      <c r="M578" s="43">
        <f>M$543</f>
        <v>0</v>
      </c>
      <c r="O578" s="43">
        <f>O$543</f>
        <v>0</v>
      </c>
      <c r="P578" s="43">
        <f>P$543</f>
        <v>0</v>
      </c>
      <c r="Q578" s="43">
        <f>Q$543</f>
        <v>0</v>
      </c>
      <c r="S578" s="43">
        <f>S$543</f>
        <v>0</v>
      </c>
      <c r="T578" s="43">
        <f>T$543</f>
        <v>0</v>
      </c>
      <c r="U578" s="43">
        <f>U$543</f>
        <v>0</v>
      </c>
      <c r="W578" s="43">
        <f>W$543</f>
        <v>0</v>
      </c>
      <c r="X578" s="43">
        <f>X$543</f>
        <v>0</v>
      </c>
      <c r="Y578" s="43">
        <f>Y$543</f>
        <v>0</v>
      </c>
      <c r="AA578" s="43">
        <f>AA$543</f>
        <v>0</v>
      </c>
      <c r="AB578" s="43">
        <f>AB$543</f>
        <v>0</v>
      </c>
      <c r="AC578" s="43">
        <f>AC$543</f>
        <v>0</v>
      </c>
      <c r="AE578" s="43">
        <f>AE$543</f>
        <v>0</v>
      </c>
      <c r="AF578" s="43">
        <f>AF$543</f>
        <v>0</v>
      </c>
      <c r="AG578" s="43">
        <f>AG$543</f>
        <v>0</v>
      </c>
      <c r="AI578" s="43">
        <f>AI$543</f>
        <v>0</v>
      </c>
      <c r="AJ578" s="43">
        <f>AJ$543</f>
        <v>0</v>
      </c>
      <c r="AK578" s="43">
        <f>AK$543</f>
        <v>0</v>
      </c>
      <c r="AL578" s="17"/>
    </row>
    <row r="579" spans="1:38">
      <c r="A579" s="4" t="s">
        <v>223</v>
      </c>
      <c r="C579" s="43">
        <f>C$553</f>
        <v>0</v>
      </c>
      <c r="D579" s="43">
        <f>D$553</f>
        <v>0</v>
      </c>
      <c r="E579" s="43">
        <f>E$553</f>
        <v>0</v>
      </c>
      <c r="G579" s="43">
        <f>G$553</f>
        <v>0</v>
      </c>
      <c r="H579" s="43">
        <f>H$553</f>
        <v>0</v>
      </c>
      <c r="I579" s="43">
        <f>I$553</f>
        <v>0</v>
      </c>
      <c r="K579" s="43">
        <f>K$553</f>
        <v>0</v>
      </c>
      <c r="L579" s="43">
        <f>L$553</f>
        <v>0</v>
      </c>
      <c r="M579" s="43">
        <f>M$553</f>
        <v>0</v>
      </c>
      <c r="O579" s="43">
        <f>O$553</f>
        <v>0</v>
      </c>
      <c r="P579" s="43">
        <f>P$553</f>
        <v>0</v>
      </c>
      <c r="Q579" s="43">
        <f>Q$553</f>
        <v>0</v>
      </c>
      <c r="S579" s="43">
        <f>S$553</f>
        <v>0</v>
      </c>
      <c r="T579" s="43">
        <f>T$553</f>
        <v>0</v>
      </c>
      <c r="U579" s="43">
        <f>U$553</f>
        <v>0</v>
      </c>
      <c r="W579" s="43">
        <f>W$553</f>
        <v>0</v>
      </c>
      <c r="X579" s="43">
        <f>X$553</f>
        <v>0</v>
      </c>
      <c r="Y579" s="43">
        <f>Y$553</f>
        <v>0</v>
      </c>
      <c r="AA579" s="43">
        <f>AA$553</f>
        <v>0</v>
      </c>
      <c r="AB579" s="43">
        <f>AB$553</f>
        <v>0</v>
      </c>
      <c r="AC579" s="43">
        <f>AC$553</f>
        <v>0</v>
      </c>
      <c r="AE579" s="43">
        <f>AE$553</f>
        <v>0</v>
      </c>
      <c r="AF579" s="43">
        <f>AF$553</f>
        <v>0</v>
      </c>
      <c r="AG579" s="43">
        <f>AG$553</f>
        <v>0</v>
      </c>
      <c r="AI579" s="43">
        <f>AI$553</f>
        <v>0</v>
      </c>
      <c r="AJ579" s="43">
        <f>AJ$553</f>
        <v>0</v>
      </c>
      <c r="AK579" s="43">
        <f>AK$553</f>
        <v>0</v>
      </c>
      <c r="AL579" s="17"/>
    </row>
    <row r="580" spans="1:38">
      <c r="A580" s="4" t="s">
        <v>187</v>
      </c>
      <c r="C580" s="43">
        <f>C$534</f>
        <v>0</v>
      </c>
      <c r="D580" s="43">
        <f>D$534</f>
        <v>0</v>
      </c>
      <c r="E580" s="43">
        <f>E$534</f>
        <v>0</v>
      </c>
      <c r="G580" s="43">
        <f>G$534</f>
        <v>0</v>
      </c>
      <c r="H580" s="43">
        <f>H$534</f>
        <v>0</v>
      </c>
      <c r="I580" s="43">
        <f>I$534</f>
        <v>0</v>
      </c>
      <c r="K580" s="43">
        <f>K$534</f>
        <v>0</v>
      </c>
      <c r="L580" s="43">
        <f>L$534</f>
        <v>0</v>
      </c>
      <c r="M580" s="43">
        <f>M$534</f>
        <v>0</v>
      </c>
      <c r="O580" s="43">
        <f>O$534</f>
        <v>0</v>
      </c>
      <c r="P580" s="43">
        <f>P$534</f>
        <v>0</v>
      </c>
      <c r="Q580" s="43">
        <f>Q$534</f>
        <v>0</v>
      </c>
      <c r="S580" s="43">
        <f>S$534</f>
        <v>0</v>
      </c>
      <c r="T580" s="43">
        <f>T$534</f>
        <v>0</v>
      </c>
      <c r="U580" s="43">
        <f>U$534</f>
        <v>0</v>
      </c>
      <c r="W580" s="43">
        <f>W$534</f>
        <v>0</v>
      </c>
      <c r="X580" s="43">
        <f>X$534</f>
        <v>0</v>
      </c>
      <c r="Y580" s="43">
        <f>Y$534</f>
        <v>0</v>
      </c>
      <c r="AA580" s="43">
        <f>AA$534</f>
        <v>0</v>
      </c>
      <c r="AB580" s="43">
        <f>AB$534</f>
        <v>0</v>
      </c>
      <c r="AC580" s="43">
        <f>AC$534</f>
        <v>0</v>
      </c>
      <c r="AE580" s="43">
        <f>AE$534</f>
        <v>0</v>
      </c>
      <c r="AF580" s="43">
        <f>AF$534</f>
        <v>0</v>
      </c>
      <c r="AG580" s="43">
        <f>AG$534</f>
        <v>0</v>
      </c>
      <c r="AI580" s="43">
        <f>AI$534</f>
        <v>0</v>
      </c>
      <c r="AJ580" s="43">
        <f>AJ$534</f>
        <v>0</v>
      </c>
      <c r="AK580" s="43">
        <f>AK$534</f>
        <v>0</v>
      </c>
      <c r="AL580" s="17"/>
    </row>
    <row r="581" spans="1:38">
      <c r="A581" s="4" t="s">
        <v>188</v>
      </c>
      <c r="C581" s="43">
        <f>C$544</f>
        <v>0</v>
      </c>
      <c r="D581" s="43">
        <f>D$544</f>
        <v>0</v>
      </c>
      <c r="E581" s="43">
        <f>E$544</f>
        <v>0</v>
      </c>
      <c r="G581" s="43">
        <f>G$544</f>
        <v>0</v>
      </c>
      <c r="H581" s="43">
        <f>H$544</f>
        <v>0</v>
      </c>
      <c r="I581" s="43">
        <f>I$544</f>
        <v>0</v>
      </c>
      <c r="K581" s="43">
        <f>K$544</f>
        <v>0</v>
      </c>
      <c r="L581" s="43">
        <f>L$544</f>
        <v>0</v>
      </c>
      <c r="M581" s="43">
        <f>M$544</f>
        <v>0</v>
      </c>
      <c r="O581" s="43">
        <f>O$544</f>
        <v>0</v>
      </c>
      <c r="P581" s="43">
        <f>P$544</f>
        <v>0</v>
      </c>
      <c r="Q581" s="43">
        <f>Q$544</f>
        <v>0</v>
      </c>
      <c r="S581" s="43">
        <f>S$544</f>
        <v>0</v>
      </c>
      <c r="T581" s="43">
        <f>T$544</f>
        <v>0</v>
      </c>
      <c r="U581" s="43">
        <f>U$544</f>
        <v>0</v>
      </c>
      <c r="W581" s="43">
        <f>W$544</f>
        <v>0</v>
      </c>
      <c r="X581" s="43">
        <f>X$544</f>
        <v>0</v>
      </c>
      <c r="Y581" s="43">
        <f>Y$544</f>
        <v>0</v>
      </c>
      <c r="AA581" s="43">
        <f>AA$544</f>
        <v>0</v>
      </c>
      <c r="AB581" s="43">
        <f>AB$544</f>
        <v>0</v>
      </c>
      <c r="AC581" s="43">
        <f>AC$544</f>
        <v>0</v>
      </c>
      <c r="AE581" s="43">
        <f>AE$544</f>
        <v>0</v>
      </c>
      <c r="AF581" s="43">
        <f>AF$544</f>
        <v>0</v>
      </c>
      <c r="AG581" s="43">
        <f>AG$544</f>
        <v>0</v>
      </c>
      <c r="AI581" s="43">
        <f>AI$544</f>
        <v>0</v>
      </c>
      <c r="AJ581" s="43">
        <f>AJ$544</f>
        <v>0</v>
      </c>
      <c r="AK581" s="43">
        <f>AK$544</f>
        <v>0</v>
      </c>
      <c r="AL581" s="17"/>
    </row>
    <row r="582" spans="1:38">
      <c r="A582" s="4" t="s">
        <v>224</v>
      </c>
      <c r="C582" s="43">
        <f>C$554</f>
        <v>0</v>
      </c>
      <c r="D582" s="43">
        <f>D$554</f>
        <v>0</v>
      </c>
      <c r="E582" s="43">
        <f>E$554</f>
        <v>0</v>
      </c>
      <c r="G582" s="43">
        <f>G$554</f>
        <v>0</v>
      </c>
      <c r="H582" s="43">
        <f>H$554</f>
        <v>0</v>
      </c>
      <c r="I582" s="43">
        <f>I$554</f>
        <v>0</v>
      </c>
      <c r="K582" s="43">
        <f>K$554</f>
        <v>0</v>
      </c>
      <c r="L582" s="43">
        <f>L$554</f>
        <v>0</v>
      </c>
      <c r="M582" s="43">
        <f>M$554</f>
        <v>0</v>
      </c>
      <c r="O582" s="43">
        <f>O$554</f>
        <v>0</v>
      </c>
      <c r="P582" s="43">
        <f>P$554</f>
        <v>0</v>
      </c>
      <c r="Q582" s="43">
        <f>Q$554</f>
        <v>0</v>
      </c>
      <c r="S582" s="43">
        <f>S$554</f>
        <v>0</v>
      </c>
      <c r="T582" s="43">
        <f>T$554</f>
        <v>0</v>
      </c>
      <c r="U582" s="43">
        <f>U$554</f>
        <v>0</v>
      </c>
      <c r="W582" s="43">
        <f>W$554</f>
        <v>0</v>
      </c>
      <c r="X582" s="43">
        <f>X$554</f>
        <v>0</v>
      </c>
      <c r="Y582" s="43">
        <f>Y$554</f>
        <v>0</v>
      </c>
      <c r="AA582" s="43">
        <f>AA$554</f>
        <v>0</v>
      </c>
      <c r="AB582" s="43">
        <f>AB$554</f>
        <v>0</v>
      </c>
      <c r="AC582" s="43">
        <f>AC$554</f>
        <v>0</v>
      </c>
      <c r="AE582" s="43">
        <f>AE$554</f>
        <v>0</v>
      </c>
      <c r="AF582" s="43">
        <f>AF$554</f>
        <v>0</v>
      </c>
      <c r="AG582" s="43">
        <f>AG$554</f>
        <v>0</v>
      </c>
      <c r="AI582" s="43">
        <f>AI$554</f>
        <v>0</v>
      </c>
      <c r="AJ582" s="43">
        <f>AJ$554</f>
        <v>0</v>
      </c>
      <c r="AK582" s="43">
        <f>AK$554</f>
        <v>0</v>
      </c>
      <c r="AL582" s="17"/>
    </row>
    <row r="583" spans="1:38">
      <c r="A583" s="4" t="s">
        <v>189</v>
      </c>
      <c r="C583" s="43">
        <f>C298</f>
        <v>0</v>
      </c>
      <c r="D583" s="43">
        <f>D298</f>
        <v>0</v>
      </c>
      <c r="E583" s="43">
        <f>E298</f>
        <v>0</v>
      </c>
      <c r="G583" s="43">
        <f>G298</f>
        <v>0</v>
      </c>
      <c r="H583" s="43">
        <f>H298</f>
        <v>0</v>
      </c>
      <c r="I583" s="43">
        <f>I298</f>
        <v>0</v>
      </c>
      <c r="K583" s="43">
        <f>K298</f>
        <v>0</v>
      </c>
      <c r="L583" s="43">
        <f>L298</f>
        <v>0</v>
      </c>
      <c r="M583" s="43">
        <f>M298</f>
        <v>0</v>
      </c>
      <c r="O583" s="43">
        <f>O298</f>
        <v>0</v>
      </c>
      <c r="P583" s="43">
        <f>P298</f>
        <v>0</v>
      </c>
      <c r="Q583" s="43">
        <f>Q298</f>
        <v>0</v>
      </c>
      <c r="S583" s="43">
        <f>S298</f>
        <v>0</v>
      </c>
      <c r="T583" s="43">
        <f>T298</f>
        <v>0</v>
      </c>
      <c r="U583" s="43">
        <f>U298</f>
        <v>0</v>
      </c>
      <c r="W583" s="43">
        <f>W298</f>
        <v>0</v>
      </c>
      <c r="X583" s="43">
        <f>X298</f>
        <v>0</v>
      </c>
      <c r="Y583" s="43">
        <f>Y298</f>
        <v>0</v>
      </c>
      <c r="AA583" s="43">
        <f>AA298</f>
        <v>0</v>
      </c>
      <c r="AB583" s="43">
        <f>AB298</f>
        <v>0</v>
      </c>
      <c r="AC583" s="43">
        <f>AC298</f>
        <v>0</v>
      </c>
      <c r="AE583" s="43">
        <f>AE298</f>
        <v>0</v>
      </c>
      <c r="AF583" s="43">
        <f>AF298</f>
        <v>0</v>
      </c>
      <c r="AG583" s="43">
        <f>AG298</f>
        <v>0</v>
      </c>
      <c r="AI583" s="43">
        <f>AI298</f>
        <v>0</v>
      </c>
      <c r="AJ583" s="43">
        <f>AJ298</f>
        <v>0</v>
      </c>
      <c r="AK583" s="43">
        <f>AK298</f>
        <v>0</v>
      </c>
      <c r="AL583" s="17"/>
    </row>
    <row r="584" spans="1:38">
      <c r="A584" s="4" t="s">
        <v>190</v>
      </c>
      <c r="C584" s="43">
        <f>C299</f>
        <v>0</v>
      </c>
      <c r="D584" s="43">
        <f>D299</f>
        <v>0</v>
      </c>
      <c r="E584" s="43">
        <f>E299</f>
        <v>0</v>
      </c>
      <c r="G584" s="43">
        <f>G299</f>
        <v>0</v>
      </c>
      <c r="H584" s="43">
        <f>H299</f>
        <v>0</v>
      </c>
      <c r="I584" s="43">
        <f>I299</f>
        <v>0</v>
      </c>
      <c r="K584" s="43">
        <f>K299</f>
        <v>0</v>
      </c>
      <c r="L584" s="43">
        <f>L299</f>
        <v>0</v>
      </c>
      <c r="M584" s="43">
        <f>M299</f>
        <v>0</v>
      </c>
      <c r="O584" s="43">
        <f>O299</f>
        <v>0</v>
      </c>
      <c r="P584" s="43">
        <f>P299</f>
        <v>0</v>
      </c>
      <c r="Q584" s="43">
        <f>Q299</f>
        <v>0</v>
      </c>
      <c r="S584" s="43">
        <f>S299</f>
        <v>0</v>
      </c>
      <c r="T584" s="43">
        <f>T299</f>
        <v>0</v>
      </c>
      <c r="U584" s="43">
        <f>U299</f>
        <v>0</v>
      </c>
      <c r="W584" s="43">
        <f>W299</f>
        <v>0</v>
      </c>
      <c r="X584" s="43">
        <f>X299</f>
        <v>0</v>
      </c>
      <c r="Y584" s="43">
        <f>Y299</f>
        <v>0</v>
      </c>
      <c r="AA584" s="43">
        <f>AA299</f>
        <v>0</v>
      </c>
      <c r="AB584" s="43">
        <f>AB299</f>
        <v>0</v>
      </c>
      <c r="AC584" s="43">
        <f>AC299</f>
        <v>0</v>
      </c>
      <c r="AE584" s="43">
        <f>AE299</f>
        <v>0</v>
      </c>
      <c r="AF584" s="43">
        <f>AF299</f>
        <v>0</v>
      </c>
      <c r="AG584" s="43">
        <f>AG299</f>
        <v>0</v>
      </c>
      <c r="AI584" s="43">
        <f>AI299</f>
        <v>0</v>
      </c>
      <c r="AJ584" s="43">
        <f>AJ299</f>
        <v>0</v>
      </c>
      <c r="AK584" s="43">
        <f>AK299</f>
        <v>0</v>
      </c>
      <c r="AL584" s="17"/>
    </row>
    <row r="585" spans="1:38">
      <c r="A585" s="4" t="s">
        <v>210</v>
      </c>
      <c r="C585" s="43">
        <f>C300</f>
        <v>0</v>
      </c>
      <c r="D585" s="43">
        <f>D300</f>
        <v>0</v>
      </c>
      <c r="E585" s="43">
        <f>E300</f>
        <v>0</v>
      </c>
      <c r="G585" s="43">
        <f>G300</f>
        <v>0</v>
      </c>
      <c r="H585" s="43">
        <f>H300</f>
        <v>0</v>
      </c>
      <c r="I585" s="43">
        <f>I300</f>
        <v>0</v>
      </c>
      <c r="K585" s="43">
        <f>K300</f>
        <v>0</v>
      </c>
      <c r="L585" s="43">
        <f>L300</f>
        <v>0</v>
      </c>
      <c r="M585" s="43">
        <f>M300</f>
        <v>0</v>
      </c>
      <c r="O585" s="43">
        <f>O300</f>
        <v>0</v>
      </c>
      <c r="P585" s="43">
        <f>P300</f>
        <v>0</v>
      </c>
      <c r="Q585" s="43">
        <f>Q300</f>
        <v>0</v>
      </c>
      <c r="S585" s="43">
        <f>S300</f>
        <v>0</v>
      </c>
      <c r="T585" s="43">
        <f>T300</f>
        <v>0</v>
      </c>
      <c r="U585" s="43">
        <f>U300</f>
        <v>0</v>
      </c>
      <c r="W585" s="43">
        <f>W300</f>
        <v>0</v>
      </c>
      <c r="X585" s="43">
        <f>X300</f>
        <v>0</v>
      </c>
      <c r="Y585" s="43">
        <f>Y300</f>
        <v>0</v>
      </c>
      <c r="AA585" s="43">
        <f>AA300</f>
        <v>0</v>
      </c>
      <c r="AB585" s="43">
        <f>AB300</f>
        <v>0</v>
      </c>
      <c r="AC585" s="43">
        <f>AC300</f>
        <v>0</v>
      </c>
      <c r="AE585" s="43">
        <f>AE300</f>
        <v>0</v>
      </c>
      <c r="AF585" s="43">
        <f>AF300</f>
        <v>0</v>
      </c>
      <c r="AG585" s="43">
        <f>AG300</f>
        <v>0</v>
      </c>
      <c r="AI585" s="43">
        <f>AI300</f>
        <v>0</v>
      </c>
      <c r="AJ585" s="43">
        <f>AJ300</f>
        <v>0</v>
      </c>
      <c r="AK585" s="43">
        <f>AK300</f>
        <v>0</v>
      </c>
      <c r="AL585" s="17"/>
    </row>
    <row r="586" spans="1:38">
      <c r="A586" s="4" t="s">
        <v>191</v>
      </c>
      <c r="C586" s="43">
        <f>C$564</f>
        <v>0</v>
      </c>
      <c r="D586" s="43">
        <f>D$564</f>
        <v>0</v>
      </c>
      <c r="E586" s="43">
        <f>E$564</f>
        <v>0</v>
      </c>
      <c r="G586" s="43">
        <f>G$564</f>
        <v>0</v>
      </c>
      <c r="H586" s="43">
        <f>H$564</f>
        <v>0</v>
      </c>
      <c r="I586" s="43">
        <f>I$564</f>
        <v>0</v>
      </c>
      <c r="K586" s="43">
        <f>K$564</f>
        <v>0</v>
      </c>
      <c r="L586" s="43">
        <f>L$564</f>
        <v>0</v>
      </c>
      <c r="M586" s="43">
        <f>M$564</f>
        <v>0</v>
      </c>
      <c r="O586" s="43">
        <f>O$564</f>
        <v>0</v>
      </c>
      <c r="P586" s="43">
        <f>P$564</f>
        <v>0</v>
      </c>
      <c r="Q586" s="43">
        <f>Q$564</f>
        <v>0</v>
      </c>
      <c r="S586" s="43">
        <f>S$564</f>
        <v>0</v>
      </c>
      <c r="T586" s="43">
        <f>T$564</f>
        <v>0</v>
      </c>
      <c r="U586" s="43">
        <f>U$564</f>
        <v>0</v>
      </c>
      <c r="W586" s="43">
        <f>W$564</f>
        <v>0</v>
      </c>
      <c r="X586" s="43">
        <f>X$564</f>
        <v>0</v>
      </c>
      <c r="Y586" s="43">
        <f>Y$564</f>
        <v>0</v>
      </c>
      <c r="AA586" s="43">
        <f>AA$564</f>
        <v>0</v>
      </c>
      <c r="AB586" s="43">
        <f>AB$564</f>
        <v>0</v>
      </c>
      <c r="AC586" s="43">
        <f>AC$564</f>
        <v>0</v>
      </c>
      <c r="AE586" s="43">
        <f>AE$564</f>
        <v>0</v>
      </c>
      <c r="AF586" s="43">
        <f>AF$564</f>
        <v>0</v>
      </c>
      <c r="AG586" s="43">
        <f>AG$564</f>
        <v>0</v>
      </c>
      <c r="AI586" s="43">
        <f>AI$564</f>
        <v>0</v>
      </c>
      <c r="AJ586" s="43">
        <f>AJ$564</f>
        <v>0</v>
      </c>
      <c r="AK586" s="43">
        <f>AK$564</f>
        <v>0</v>
      </c>
      <c r="AL586" s="17"/>
    </row>
    <row r="587" spans="1:38">
      <c r="A587" s="4" t="s">
        <v>192</v>
      </c>
      <c r="C587" s="43">
        <f>C$565</f>
        <v>0</v>
      </c>
      <c r="D587" s="43">
        <f>D$565</f>
        <v>0</v>
      </c>
      <c r="E587" s="43">
        <f>E$565</f>
        <v>0</v>
      </c>
      <c r="G587" s="43">
        <f>G$565</f>
        <v>0</v>
      </c>
      <c r="H587" s="43">
        <f>H$565</f>
        <v>0</v>
      </c>
      <c r="I587" s="43">
        <f>I$565</f>
        <v>0</v>
      </c>
      <c r="K587" s="43">
        <f>K$565</f>
        <v>0</v>
      </c>
      <c r="L587" s="43">
        <f>L$565</f>
        <v>0</v>
      </c>
      <c r="M587" s="43">
        <f>M$565</f>
        <v>0</v>
      </c>
      <c r="O587" s="43">
        <f>O$565</f>
        <v>0</v>
      </c>
      <c r="P587" s="43">
        <f>P$565</f>
        <v>0</v>
      </c>
      <c r="Q587" s="43">
        <f>Q$565</f>
        <v>0</v>
      </c>
      <c r="S587" s="43">
        <f>S$565</f>
        <v>0</v>
      </c>
      <c r="T587" s="43">
        <f>T$565</f>
        <v>0</v>
      </c>
      <c r="U587" s="43">
        <f>U$565</f>
        <v>0</v>
      </c>
      <c r="W587" s="43">
        <f>W$565</f>
        <v>0</v>
      </c>
      <c r="X587" s="43">
        <f>X$565</f>
        <v>0</v>
      </c>
      <c r="Y587" s="43">
        <f>Y$565</f>
        <v>0</v>
      </c>
      <c r="AA587" s="43">
        <f>AA$565</f>
        <v>0</v>
      </c>
      <c r="AB587" s="43">
        <f>AB$565</f>
        <v>0</v>
      </c>
      <c r="AC587" s="43">
        <f>AC$565</f>
        <v>0</v>
      </c>
      <c r="AE587" s="43">
        <f>AE$565</f>
        <v>0</v>
      </c>
      <c r="AF587" s="43">
        <f>AF$565</f>
        <v>0</v>
      </c>
      <c r="AG587" s="43">
        <f>AG$565</f>
        <v>0</v>
      </c>
      <c r="AI587" s="43">
        <f>AI$565</f>
        <v>0</v>
      </c>
      <c r="AJ587" s="43">
        <f>AJ$565</f>
        <v>0</v>
      </c>
      <c r="AK587" s="43">
        <f>AK$565</f>
        <v>0</v>
      </c>
      <c r="AL587" s="17"/>
    </row>
    <row r="588" spans="1:38">
      <c r="A588" s="4" t="s">
        <v>193</v>
      </c>
      <c r="C588" s="43">
        <f>C303</f>
        <v>0</v>
      </c>
      <c r="D588" s="43">
        <f>D303</f>
        <v>0</v>
      </c>
      <c r="E588" s="43">
        <f>E303</f>
        <v>0</v>
      </c>
      <c r="G588" s="43">
        <f>G303</f>
        <v>0</v>
      </c>
      <c r="H588" s="43">
        <f>H303</f>
        <v>0</v>
      </c>
      <c r="I588" s="43">
        <f>I303</f>
        <v>0</v>
      </c>
      <c r="K588" s="43">
        <f>K303</f>
        <v>0</v>
      </c>
      <c r="L588" s="43">
        <f>L303</f>
        <v>0</v>
      </c>
      <c r="M588" s="43">
        <f>M303</f>
        <v>0</v>
      </c>
      <c r="O588" s="43">
        <f>O303</f>
        <v>0</v>
      </c>
      <c r="P588" s="43">
        <f>P303</f>
        <v>0</v>
      </c>
      <c r="Q588" s="43">
        <f>Q303</f>
        <v>0</v>
      </c>
      <c r="S588" s="43">
        <f>S303</f>
        <v>0</v>
      </c>
      <c r="T588" s="43">
        <f>T303</f>
        <v>0</v>
      </c>
      <c r="U588" s="43">
        <f>U303</f>
        <v>0</v>
      </c>
      <c r="W588" s="43">
        <f>W303</f>
        <v>0</v>
      </c>
      <c r="X588" s="43">
        <f>X303</f>
        <v>0</v>
      </c>
      <c r="Y588" s="43">
        <f>Y303</f>
        <v>0</v>
      </c>
      <c r="AA588" s="43">
        <f>AA303</f>
        <v>0</v>
      </c>
      <c r="AB588" s="43">
        <f>AB303</f>
        <v>0</v>
      </c>
      <c r="AC588" s="43">
        <f>AC303</f>
        <v>0</v>
      </c>
      <c r="AE588" s="43">
        <f>AE303</f>
        <v>0</v>
      </c>
      <c r="AF588" s="43">
        <f>AF303</f>
        <v>0</v>
      </c>
      <c r="AG588" s="43">
        <f>AG303</f>
        <v>0</v>
      </c>
      <c r="AI588" s="43">
        <f>AI303</f>
        <v>0</v>
      </c>
      <c r="AJ588" s="43">
        <f>AJ303</f>
        <v>0</v>
      </c>
      <c r="AK588" s="43">
        <f>AK303</f>
        <v>0</v>
      </c>
      <c r="AL588" s="17"/>
    </row>
    <row r="589" spans="1:38">
      <c r="A589" s="4" t="s">
        <v>194</v>
      </c>
      <c r="C589" s="43">
        <f>C304</f>
        <v>0</v>
      </c>
      <c r="D589" s="43">
        <f>D304</f>
        <v>0</v>
      </c>
      <c r="E589" s="43">
        <f>E304</f>
        <v>0</v>
      </c>
      <c r="G589" s="43">
        <f>G304</f>
        <v>0</v>
      </c>
      <c r="H589" s="43">
        <f>H304</f>
        <v>0</v>
      </c>
      <c r="I589" s="43">
        <f>I304</f>
        <v>0</v>
      </c>
      <c r="K589" s="43">
        <f>K304</f>
        <v>0</v>
      </c>
      <c r="L589" s="43">
        <f>L304</f>
        <v>0</v>
      </c>
      <c r="M589" s="43">
        <f>M304</f>
        <v>0</v>
      </c>
      <c r="O589" s="43">
        <f>O304</f>
        <v>0</v>
      </c>
      <c r="P589" s="43">
        <f>P304</f>
        <v>0</v>
      </c>
      <c r="Q589" s="43">
        <f>Q304</f>
        <v>0</v>
      </c>
      <c r="S589" s="43">
        <f>S304</f>
        <v>0</v>
      </c>
      <c r="T589" s="43">
        <f>T304</f>
        <v>0</v>
      </c>
      <c r="U589" s="43">
        <f>U304</f>
        <v>0</v>
      </c>
      <c r="W589" s="43">
        <f>W304</f>
        <v>0</v>
      </c>
      <c r="X589" s="43">
        <f>X304</f>
        <v>0</v>
      </c>
      <c r="Y589" s="43">
        <f>Y304</f>
        <v>0</v>
      </c>
      <c r="AA589" s="43">
        <f>AA304</f>
        <v>0</v>
      </c>
      <c r="AB589" s="43">
        <f>AB304</f>
        <v>0</v>
      </c>
      <c r="AC589" s="43">
        <f>AC304</f>
        <v>0</v>
      </c>
      <c r="AE589" s="43">
        <f>AE304</f>
        <v>0</v>
      </c>
      <c r="AF589" s="43">
        <f>AF304</f>
        <v>0</v>
      </c>
      <c r="AG589" s="43">
        <f>AG304</f>
        <v>0</v>
      </c>
      <c r="AI589" s="43">
        <f>AI304</f>
        <v>0</v>
      </c>
      <c r="AJ589" s="43">
        <f>AJ304</f>
        <v>0</v>
      </c>
      <c r="AK589" s="43">
        <f>AK304</f>
        <v>0</v>
      </c>
      <c r="AL589" s="17"/>
    </row>
    <row r="590" spans="1:38">
      <c r="A590" s="4" t="s">
        <v>211</v>
      </c>
      <c r="C590" s="43">
        <f>C305</f>
        <v>0</v>
      </c>
      <c r="D590" s="43">
        <f>D305</f>
        <v>0</v>
      </c>
      <c r="E590" s="43">
        <f>E305</f>
        <v>0</v>
      </c>
      <c r="G590" s="43">
        <f>G305</f>
        <v>0</v>
      </c>
      <c r="H590" s="43">
        <f>H305</f>
        <v>0</v>
      </c>
      <c r="I590" s="43">
        <f>I305</f>
        <v>0</v>
      </c>
      <c r="K590" s="43">
        <f>K305</f>
        <v>0</v>
      </c>
      <c r="L590" s="43">
        <f>L305</f>
        <v>0</v>
      </c>
      <c r="M590" s="43">
        <f>M305</f>
        <v>0</v>
      </c>
      <c r="O590" s="43">
        <f>O305</f>
        <v>0</v>
      </c>
      <c r="P590" s="43">
        <f>P305</f>
        <v>0</v>
      </c>
      <c r="Q590" s="43">
        <f>Q305</f>
        <v>0</v>
      </c>
      <c r="S590" s="43">
        <f>S305</f>
        <v>0</v>
      </c>
      <c r="T590" s="43">
        <f>T305</f>
        <v>0</v>
      </c>
      <c r="U590" s="43">
        <f>U305</f>
        <v>0</v>
      </c>
      <c r="W590" s="43">
        <f>W305</f>
        <v>0</v>
      </c>
      <c r="X590" s="43">
        <f>X305</f>
        <v>0</v>
      </c>
      <c r="Y590" s="43">
        <f>Y305</f>
        <v>0</v>
      </c>
      <c r="AA590" s="43">
        <f>AA305</f>
        <v>0</v>
      </c>
      <c r="AB590" s="43">
        <f>AB305</f>
        <v>0</v>
      </c>
      <c r="AC590" s="43">
        <f>AC305</f>
        <v>0</v>
      </c>
      <c r="AE590" s="43">
        <f>AE305</f>
        <v>0</v>
      </c>
      <c r="AF590" s="43">
        <f>AF305</f>
        <v>0</v>
      </c>
      <c r="AG590" s="43">
        <f>AG305</f>
        <v>0</v>
      </c>
      <c r="AI590" s="43">
        <f>AI305</f>
        <v>0</v>
      </c>
      <c r="AJ590" s="43">
        <f>AJ305</f>
        <v>0</v>
      </c>
      <c r="AK590" s="43">
        <f>AK305</f>
        <v>0</v>
      </c>
      <c r="AL590" s="17"/>
    </row>
    <row r="591" spans="1:38">
      <c r="A591" s="4" t="s">
        <v>199</v>
      </c>
      <c r="C591" s="43">
        <f>C306</f>
        <v>0</v>
      </c>
      <c r="D591" s="43">
        <f>D306</f>
        <v>0</v>
      </c>
      <c r="E591" s="43">
        <f>E306</f>
        <v>0</v>
      </c>
      <c r="G591" s="43">
        <f>G306</f>
        <v>0</v>
      </c>
      <c r="H591" s="43">
        <f>H306</f>
        <v>0</v>
      </c>
      <c r="I591" s="43">
        <f>I306</f>
        <v>0</v>
      </c>
      <c r="K591" s="43">
        <f>K306</f>
        <v>0</v>
      </c>
      <c r="L591" s="43">
        <f>L306</f>
        <v>0</v>
      </c>
      <c r="M591" s="43">
        <f>M306</f>
        <v>0</v>
      </c>
      <c r="O591" s="43">
        <f>O306</f>
        <v>0</v>
      </c>
      <c r="P591" s="43">
        <f>P306</f>
        <v>0</v>
      </c>
      <c r="Q591" s="43">
        <f>Q306</f>
        <v>0</v>
      </c>
      <c r="S591" s="43">
        <f>S306</f>
        <v>0</v>
      </c>
      <c r="T591" s="43">
        <f>T306</f>
        <v>0</v>
      </c>
      <c r="U591" s="43">
        <f>U306</f>
        <v>0</v>
      </c>
      <c r="W591" s="43">
        <f>W306</f>
        <v>0</v>
      </c>
      <c r="X591" s="43">
        <f>X306</f>
        <v>0</v>
      </c>
      <c r="Y591" s="43">
        <f>Y306</f>
        <v>0</v>
      </c>
      <c r="AA591" s="43">
        <f>AA306</f>
        <v>0</v>
      </c>
      <c r="AB591" s="43">
        <f>AB306</f>
        <v>0</v>
      </c>
      <c r="AC591" s="43">
        <f>AC306</f>
        <v>0</v>
      </c>
      <c r="AE591" s="43">
        <f>AE306</f>
        <v>0</v>
      </c>
      <c r="AF591" s="43">
        <f>AF306</f>
        <v>0</v>
      </c>
      <c r="AG591" s="43">
        <f>AG306</f>
        <v>0</v>
      </c>
      <c r="AI591" s="43">
        <f>AI306</f>
        <v>0</v>
      </c>
      <c r="AJ591" s="43">
        <f>AJ306</f>
        <v>0</v>
      </c>
      <c r="AK591" s="43">
        <f>AK306</f>
        <v>0</v>
      </c>
      <c r="AL591" s="17"/>
    </row>
    <row r="592" spans="1:38">
      <c r="A592" s="4" t="s">
        <v>200</v>
      </c>
      <c r="C592" s="43">
        <f>C307</f>
        <v>0</v>
      </c>
      <c r="D592" s="43">
        <f>D307</f>
        <v>0</v>
      </c>
      <c r="E592" s="43">
        <f>E307</f>
        <v>0</v>
      </c>
      <c r="G592" s="43">
        <f>G307</f>
        <v>0</v>
      </c>
      <c r="H592" s="43">
        <f>H307</f>
        <v>0</v>
      </c>
      <c r="I592" s="43">
        <f>I307</f>
        <v>0</v>
      </c>
      <c r="K592" s="43">
        <f>K307</f>
        <v>0</v>
      </c>
      <c r="L592" s="43">
        <f>L307</f>
        <v>0</v>
      </c>
      <c r="M592" s="43">
        <f>M307</f>
        <v>0</v>
      </c>
      <c r="O592" s="43">
        <f>O307</f>
        <v>0</v>
      </c>
      <c r="P592" s="43">
        <f>P307</f>
        <v>0</v>
      </c>
      <c r="Q592" s="43">
        <f>Q307</f>
        <v>0</v>
      </c>
      <c r="S592" s="43">
        <f>S307</f>
        <v>0</v>
      </c>
      <c r="T592" s="43">
        <f>T307</f>
        <v>0</v>
      </c>
      <c r="U592" s="43">
        <f>U307</f>
        <v>0</v>
      </c>
      <c r="W592" s="43">
        <f>W307</f>
        <v>0</v>
      </c>
      <c r="X592" s="43">
        <f>X307</f>
        <v>0</v>
      </c>
      <c r="Y592" s="43">
        <f>Y307</f>
        <v>0</v>
      </c>
      <c r="AA592" s="43">
        <f>AA307</f>
        <v>0</v>
      </c>
      <c r="AB592" s="43">
        <f>AB307</f>
        <v>0</v>
      </c>
      <c r="AC592" s="43">
        <f>AC307</f>
        <v>0</v>
      </c>
      <c r="AE592" s="43">
        <f>AE307</f>
        <v>0</v>
      </c>
      <c r="AF592" s="43">
        <f>AF307</f>
        <v>0</v>
      </c>
      <c r="AG592" s="43">
        <f>AG307</f>
        <v>0</v>
      </c>
      <c r="AI592" s="43">
        <f>AI307</f>
        <v>0</v>
      </c>
      <c r="AJ592" s="43">
        <f>AJ307</f>
        <v>0</v>
      </c>
      <c r="AK592" s="43">
        <f>AK307</f>
        <v>0</v>
      </c>
      <c r="AL592" s="17"/>
    </row>
    <row r="593" spans="1:38">
      <c r="A593" s="4" t="s">
        <v>203</v>
      </c>
      <c r="C593" s="43">
        <f>C308</f>
        <v>0</v>
      </c>
      <c r="D593" s="43">
        <f>D308</f>
        <v>0</v>
      </c>
      <c r="E593" s="43">
        <f>E308</f>
        <v>0</v>
      </c>
      <c r="G593" s="43">
        <f>G308</f>
        <v>0</v>
      </c>
      <c r="H593" s="43">
        <f>H308</f>
        <v>0</v>
      </c>
      <c r="I593" s="43">
        <f>I308</f>
        <v>0</v>
      </c>
      <c r="K593" s="43">
        <f>K308</f>
        <v>0</v>
      </c>
      <c r="L593" s="43">
        <f>L308</f>
        <v>0</v>
      </c>
      <c r="M593" s="43">
        <f>M308</f>
        <v>0</v>
      </c>
      <c r="O593" s="43">
        <f>O308</f>
        <v>0</v>
      </c>
      <c r="P593" s="43">
        <f>P308</f>
        <v>0</v>
      </c>
      <c r="Q593" s="43">
        <f>Q308</f>
        <v>0</v>
      </c>
      <c r="S593" s="43">
        <f>S308</f>
        <v>0</v>
      </c>
      <c r="T593" s="43">
        <f>T308</f>
        <v>0</v>
      </c>
      <c r="U593" s="43">
        <f>U308</f>
        <v>0</v>
      </c>
      <c r="W593" s="43">
        <f>W308</f>
        <v>0</v>
      </c>
      <c r="X593" s="43">
        <f>X308</f>
        <v>0</v>
      </c>
      <c r="Y593" s="43">
        <f>Y308</f>
        <v>0</v>
      </c>
      <c r="AA593" s="43">
        <f>AA308</f>
        <v>0</v>
      </c>
      <c r="AB593" s="43">
        <f>AB308</f>
        <v>0</v>
      </c>
      <c r="AC593" s="43">
        <f>AC308</f>
        <v>0</v>
      </c>
      <c r="AE593" s="43">
        <f>AE308</f>
        <v>0</v>
      </c>
      <c r="AF593" s="43">
        <f>AF308</f>
        <v>0</v>
      </c>
      <c r="AG593" s="43">
        <f>AG308</f>
        <v>0</v>
      </c>
      <c r="AI593" s="43">
        <f>AI308</f>
        <v>0</v>
      </c>
      <c r="AJ593" s="43">
        <f>AJ308</f>
        <v>0</v>
      </c>
      <c r="AK593" s="43">
        <f>AK308</f>
        <v>0</v>
      </c>
      <c r="AL593" s="17"/>
    </row>
    <row r="594" spans="1:38">
      <c r="A594" s="4" t="s">
        <v>204</v>
      </c>
      <c r="C594" s="43">
        <f>C309</f>
        <v>0</v>
      </c>
      <c r="D594" s="43">
        <f>D309</f>
        <v>0</v>
      </c>
      <c r="E594" s="43">
        <f>E309</f>
        <v>0</v>
      </c>
      <c r="G594" s="43">
        <f>G309</f>
        <v>0</v>
      </c>
      <c r="H594" s="43">
        <f>H309</f>
        <v>0</v>
      </c>
      <c r="I594" s="43">
        <f>I309</f>
        <v>0</v>
      </c>
      <c r="K594" s="43">
        <f>K309</f>
        <v>0</v>
      </c>
      <c r="L594" s="43">
        <f>L309</f>
        <v>0</v>
      </c>
      <c r="M594" s="43">
        <f>M309</f>
        <v>0</v>
      </c>
      <c r="O594" s="43">
        <f>O309</f>
        <v>0</v>
      </c>
      <c r="P594" s="43">
        <f>P309</f>
        <v>0</v>
      </c>
      <c r="Q594" s="43">
        <f>Q309</f>
        <v>0</v>
      </c>
      <c r="S594" s="43">
        <f>S309</f>
        <v>0</v>
      </c>
      <c r="T594" s="43">
        <f>T309</f>
        <v>0</v>
      </c>
      <c r="U594" s="43">
        <f>U309</f>
        <v>0</v>
      </c>
      <c r="W594" s="43">
        <f>W309</f>
        <v>0</v>
      </c>
      <c r="X594" s="43">
        <f>X309</f>
        <v>0</v>
      </c>
      <c r="Y594" s="43">
        <f>Y309</f>
        <v>0</v>
      </c>
      <c r="AA594" s="43">
        <f>AA309</f>
        <v>0</v>
      </c>
      <c r="AB594" s="43">
        <f>AB309</f>
        <v>0</v>
      </c>
      <c r="AC594" s="43">
        <f>AC309</f>
        <v>0</v>
      </c>
      <c r="AE594" s="43">
        <f>AE309</f>
        <v>0</v>
      </c>
      <c r="AF594" s="43">
        <f>AF309</f>
        <v>0</v>
      </c>
      <c r="AG594" s="43">
        <f>AG309</f>
        <v>0</v>
      </c>
      <c r="AI594" s="43">
        <f>AI309</f>
        <v>0</v>
      </c>
      <c r="AJ594" s="43">
        <f>AJ309</f>
        <v>0</v>
      </c>
      <c r="AK594" s="43">
        <f>AK309</f>
        <v>0</v>
      </c>
      <c r="AL594" s="17"/>
    </row>
    <row r="595" spans="1:38">
      <c r="A595" s="4" t="s">
        <v>214</v>
      </c>
      <c r="C595" s="43">
        <f>C310</f>
        <v>0</v>
      </c>
      <c r="D595" s="43">
        <f>D310</f>
        <v>0</v>
      </c>
      <c r="E595" s="43">
        <f>E310</f>
        <v>0</v>
      </c>
      <c r="G595" s="43">
        <f>G310</f>
        <v>0</v>
      </c>
      <c r="H595" s="43">
        <f>H310</f>
        <v>0</v>
      </c>
      <c r="I595" s="43">
        <f>I310</f>
        <v>0</v>
      </c>
      <c r="K595" s="43">
        <f>K310</f>
        <v>0</v>
      </c>
      <c r="L595" s="43">
        <f>L310</f>
        <v>0</v>
      </c>
      <c r="M595" s="43">
        <f>M310</f>
        <v>0</v>
      </c>
      <c r="O595" s="43">
        <f>O310</f>
        <v>0</v>
      </c>
      <c r="P595" s="43">
        <f>P310</f>
        <v>0</v>
      </c>
      <c r="Q595" s="43">
        <f>Q310</f>
        <v>0</v>
      </c>
      <c r="S595" s="43">
        <f>S310</f>
        <v>0</v>
      </c>
      <c r="T595" s="43">
        <f>T310</f>
        <v>0</v>
      </c>
      <c r="U595" s="43">
        <f>U310</f>
        <v>0</v>
      </c>
      <c r="W595" s="43">
        <f>W310</f>
        <v>0</v>
      </c>
      <c r="X595" s="43">
        <f>X310</f>
        <v>0</v>
      </c>
      <c r="Y595" s="43">
        <f>Y310</f>
        <v>0</v>
      </c>
      <c r="AA595" s="43">
        <f>AA310</f>
        <v>0</v>
      </c>
      <c r="AB595" s="43">
        <f>AB310</f>
        <v>0</v>
      </c>
      <c r="AC595" s="43">
        <f>AC310</f>
        <v>0</v>
      </c>
      <c r="AE595" s="43">
        <f>AE310</f>
        <v>0</v>
      </c>
      <c r="AF595" s="43">
        <f>AF310</f>
        <v>0</v>
      </c>
      <c r="AG595" s="43">
        <f>AG310</f>
        <v>0</v>
      </c>
      <c r="AI595" s="43">
        <f>AI310</f>
        <v>0</v>
      </c>
      <c r="AJ595" s="43">
        <f>AJ310</f>
        <v>0</v>
      </c>
      <c r="AK595" s="43">
        <f>AK310</f>
        <v>0</v>
      </c>
      <c r="AL595" s="17"/>
    </row>
    <row r="596" spans="1:38">
      <c r="A596" s="4" t="s">
        <v>215</v>
      </c>
      <c r="C596" s="43">
        <f>C311</f>
        <v>0</v>
      </c>
      <c r="D596" s="43">
        <f>D311</f>
        <v>0</v>
      </c>
      <c r="E596" s="43">
        <f>E311</f>
        <v>0</v>
      </c>
      <c r="G596" s="43">
        <f>G311</f>
        <v>0</v>
      </c>
      <c r="H596" s="43">
        <f>H311</f>
        <v>0</v>
      </c>
      <c r="I596" s="43">
        <f>I311</f>
        <v>0</v>
      </c>
      <c r="K596" s="43">
        <f>K311</f>
        <v>0</v>
      </c>
      <c r="L596" s="43">
        <f>L311</f>
        <v>0</v>
      </c>
      <c r="M596" s="43">
        <f>M311</f>
        <v>0</v>
      </c>
      <c r="O596" s="43">
        <f>O311</f>
        <v>0</v>
      </c>
      <c r="P596" s="43">
        <f>P311</f>
        <v>0</v>
      </c>
      <c r="Q596" s="43">
        <f>Q311</f>
        <v>0</v>
      </c>
      <c r="S596" s="43">
        <f>S311</f>
        <v>0</v>
      </c>
      <c r="T596" s="43">
        <f>T311</f>
        <v>0</v>
      </c>
      <c r="U596" s="43">
        <f>U311</f>
        <v>0</v>
      </c>
      <c r="W596" s="43">
        <f>W311</f>
        <v>0</v>
      </c>
      <c r="X596" s="43">
        <f>X311</f>
        <v>0</v>
      </c>
      <c r="Y596" s="43">
        <f>Y311</f>
        <v>0</v>
      </c>
      <c r="AA596" s="43">
        <f>AA311</f>
        <v>0</v>
      </c>
      <c r="AB596" s="43">
        <f>AB311</f>
        <v>0</v>
      </c>
      <c r="AC596" s="43">
        <f>AC311</f>
        <v>0</v>
      </c>
      <c r="AE596" s="43">
        <f>AE311</f>
        <v>0</v>
      </c>
      <c r="AF596" s="43">
        <f>AF311</f>
        <v>0</v>
      </c>
      <c r="AG596" s="43">
        <f>AG311</f>
        <v>0</v>
      </c>
      <c r="AI596" s="43">
        <f>AI311</f>
        <v>0</v>
      </c>
      <c r="AJ596" s="43">
        <f>AJ311</f>
        <v>0</v>
      </c>
      <c r="AK596" s="43">
        <f>AK311</f>
        <v>0</v>
      </c>
      <c r="AL596" s="17"/>
    </row>
    <row r="598" spans="1:38" ht="21" customHeight="1">
      <c r="A598" s="1" t="s">
        <v>1221</v>
      </c>
    </row>
    <row r="599" spans="1:38">
      <c r="A599" s="3" t="s">
        <v>546</v>
      </c>
    </row>
    <row r="600" spans="1:38">
      <c r="A600" s="31" t="s">
        <v>1222</v>
      </c>
    </row>
    <row r="601" spans="1:38">
      <c r="A601" s="31" t="s">
        <v>1223</v>
      </c>
    </row>
    <row r="602" spans="1:38">
      <c r="A602" s="3" t="s">
        <v>581</v>
      </c>
    </row>
    <row r="604" spans="1:38">
      <c r="B604" s="15" t="s">
        <v>153</v>
      </c>
      <c r="C604" s="15" t="s">
        <v>154</v>
      </c>
      <c r="D604" s="15" t="s">
        <v>155</v>
      </c>
      <c r="E604" s="15" t="s">
        <v>156</v>
      </c>
      <c r="F604" s="15" t="s">
        <v>157</v>
      </c>
      <c r="G604" s="15" t="s">
        <v>162</v>
      </c>
      <c r="H604" s="15" t="s">
        <v>158</v>
      </c>
      <c r="I604" s="15" t="s">
        <v>159</v>
      </c>
      <c r="J604" s="15" t="s">
        <v>160</v>
      </c>
    </row>
    <row r="605" spans="1:38">
      <c r="A605" s="4" t="s">
        <v>185</v>
      </c>
      <c r="B605" s="42">
        <f>SUMPRODUCT($C577:$E577,$B43:$D43)</f>
        <v>0</v>
      </c>
      <c r="C605" s="42">
        <f>SUMPRODUCT($G577:$I577,$B43:$D43)</f>
        <v>0</v>
      </c>
      <c r="D605" s="42">
        <f>SUMPRODUCT($K577:$M577,$B43:$D43)</f>
        <v>0</v>
      </c>
      <c r="E605" s="42">
        <f>SUMPRODUCT($O577:$Q577,$B43:$D43)</f>
        <v>0</v>
      </c>
      <c r="F605" s="42">
        <f>SUMPRODUCT($S577:$U577,$B43:$D43)</f>
        <v>0</v>
      </c>
      <c r="G605" s="42">
        <f>SUMPRODUCT($W577:$Y577,$B43:$D43)</f>
        <v>0</v>
      </c>
      <c r="H605" s="42">
        <f>SUMPRODUCT($AA577:$AC577,$B43:$D43)</f>
        <v>0</v>
      </c>
      <c r="I605" s="42">
        <f>SUMPRODUCT($AE577:$AG577,$B43:$D43)</f>
        <v>0</v>
      </c>
      <c r="J605" s="42">
        <f>SUMPRODUCT($AI577:$AK577,$B43:$D43)</f>
        <v>0</v>
      </c>
      <c r="K605" s="17"/>
    </row>
    <row r="606" spans="1:38">
      <c r="A606" s="4" t="s">
        <v>186</v>
      </c>
      <c r="B606" s="42">
        <f>SUMPRODUCT($C578:$E578,$B44:$D44)</f>
        <v>0</v>
      </c>
      <c r="C606" s="42">
        <f>SUMPRODUCT($G578:$I578,$B44:$D44)</f>
        <v>0</v>
      </c>
      <c r="D606" s="42">
        <f>SUMPRODUCT($K578:$M578,$B44:$D44)</f>
        <v>0</v>
      </c>
      <c r="E606" s="42">
        <f>SUMPRODUCT($O578:$Q578,$B44:$D44)</f>
        <v>0</v>
      </c>
      <c r="F606" s="42">
        <f>SUMPRODUCT($S578:$U578,$B44:$D44)</f>
        <v>0</v>
      </c>
      <c r="G606" s="42">
        <f>SUMPRODUCT($W578:$Y578,$B44:$D44)</f>
        <v>0</v>
      </c>
      <c r="H606" s="42">
        <f>SUMPRODUCT($AA578:$AC578,$B44:$D44)</f>
        <v>0</v>
      </c>
      <c r="I606" s="42">
        <f>SUMPRODUCT($AE578:$AG578,$B44:$D44)</f>
        <v>0</v>
      </c>
      <c r="J606" s="42">
        <f>SUMPRODUCT($AI578:$AK578,$B44:$D44)</f>
        <v>0</v>
      </c>
      <c r="K606" s="17"/>
    </row>
    <row r="607" spans="1:38">
      <c r="A607" s="4" t="s">
        <v>223</v>
      </c>
      <c r="B607" s="42">
        <f>SUMPRODUCT($C579:$E579,$B45:$D45)</f>
        <v>0</v>
      </c>
      <c r="C607" s="42">
        <f>SUMPRODUCT($G579:$I579,$B45:$D45)</f>
        <v>0</v>
      </c>
      <c r="D607" s="42">
        <f>SUMPRODUCT($K579:$M579,$B45:$D45)</f>
        <v>0</v>
      </c>
      <c r="E607" s="42">
        <f>SUMPRODUCT($O579:$Q579,$B45:$D45)</f>
        <v>0</v>
      </c>
      <c r="F607" s="42">
        <f>SUMPRODUCT($S579:$U579,$B45:$D45)</f>
        <v>0</v>
      </c>
      <c r="G607" s="42">
        <f>SUMPRODUCT($W579:$Y579,$B45:$D45)</f>
        <v>0</v>
      </c>
      <c r="H607" s="42">
        <f>SUMPRODUCT($AA579:$AC579,$B45:$D45)</f>
        <v>0</v>
      </c>
      <c r="I607" s="42">
        <f>SUMPRODUCT($AE579:$AG579,$B45:$D45)</f>
        <v>0</v>
      </c>
      <c r="J607" s="42">
        <f>SUMPRODUCT($AI579:$AK579,$B45:$D45)</f>
        <v>0</v>
      </c>
      <c r="K607" s="17"/>
    </row>
    <row r="608" spans="1:38">
      <c r="A608" s="4" t="s">
        <v>187</v>
      </c>
      <c r="B608" s="42">
        <f>SUMPRODUCT($C580:$E580,$B46:$D46)</f>
        <v>0</v>
      </c>
      <c r="C608" s="42">
        <f>SUMPRODUCT($G580:$I580,$B46:$D46)</f>
        <v>0</v>
      </c>
      <c r="D608" s="42">
        <f>SUMPRODUCT($K580:$M580,$B46:$D46)</f>
        <v>0</v>
      </c>
      <c r="E608" s="42">
        <f>SUMPRODUCT($O580:$Q580,$B46:$D46)</f>
        <v>0</v>
      </c>
      <c r="F608" s="42">
        <f>SUMPRODUCT($S580:$U580,$B46:$D46)</f>
        <v>0</v>
      </c>
      <c r="G608" s="42">
        <f>SUMPRODUCT($W580:$Y580,$B46:$D46)</f>
        <v>0</v>
      </c>
      <c r="H608" s="42">
        <f>SUMPRODUCT($AA580:$AC580,$B46:$D46)</f>
        <v>0</v>
      </c>
      <c r="I608" s="42">
        <f>SUMPRODUCT($AE580:$AG580,$B46:$D46)</f>
        <v>0</v>
      </c>
      <c r="J608" s="42">
        <f>SUMPRODUCT($AI580:$AK580,$B46:$D46)</f>
        <v>0</v>
      </c>
      <c r="K608" s="17"/>
    </row>
    <row r="609" spans="1:11">
      <c r="A609" s="4" t="s">
        <v>188</v>
      </c>
      <c r="B609" s="42">
        <f>SUMPRODUCT($C581:$E581,$B47:$D47)</f>
        <v>0</v>
      </c>
      <c r="C609" s="42">
        <f>SUMPRODUCT($G581:$I581,$B47:$D47)</f>
        <v>0</v>
      </c>
      <c r="D609" s="42">
        <f>SUMPRODUCT($K581:$M581,$B47:$D47)</f>
        <v>0</v>
      </c>
      <c r="E609" s="42">
        <f>SUMPRODUCT($O581:$Q581,$B47:$D47)</f>
        <v>0</v>
      </c>
      <c r="F609" s="42">
        <f>SUMPRODUCT($S581:$U581,$B47:$D47)</f>
        <v>0</v>
      </c>
      <c r="G609" s="42">
        <f>SUMPRODUCT($W581:$Y581,$B47:$D47)</f>
        <v>0</v>
      </c>
      <c r="H609" s="42">
        <f>SUMPRODUCT($AA581:$AC581,$B47:$D47)</f>
        <v>0</v>
      </c>
      <c r="I609" s="42">
        <f>SUMPRODUCT($AE581:$AG581,$B47:$D47)</f>
        <v>0</v>
      </c>
      <c r="J609" s="42">
        <f>SUMPRODUCT($AI581:$AK581,$B47:$D47)</f>
        <v>0</v>
      </c>
      <c r="K609" s="17"/>
    </row>
    <row r="610" spans="1:11">
      <c r="A610" s="4" t="s">
        <v>224</v>
      </c>
      <c r="B610" s="42">
        <f>SUMPRODUCT($C582:$E582,$B48:$D48)</f>
        <v>0</v>
      </c>
      <c r="C610" s="42">
        <f>SUMPRODUCT($G582:$I582,$B48:$D48)</f>
        <v>0</v>
      </c>
      <c r="D610" s="42">
        <f>SUMPRODUCT($K582:$M582,$B48:$D48)</f>
        <v>0</v>
      </c>
      <c r="E610" s="42">
        <f>SUMPRODUCT($O582:$Q582,$B48:$D48)</f>
        <v>0</v>
      </c>
      <c r="F610" s="42">
        <f>SUMPRODUCT($S582:$U582,$B48:$D48)</f>
        <v>0</v>
      </c>
      <c r="G610" s="42">
        <f>SUMPRODUCT($W582:$Y582,$B48:$D48)</f>
        <v>0</v>
      </c>
      <c r="H610" s="42">
        <f>SUMPRODUCT($AA582:$AC582,$B48:$D48)</f>
        <v>0</v>
      </c>
      <c r="I610" s="42">
        <f>SUMPRODUCT($AE582:$AG582,$B48:$D48)</f>
        <v>0</v>
      </c>
      <c r="J610" s="42">
        <f>SUMPRODUCT($AI582:$AK582,$B48:$D48)</f>
        <v>0</v>
      </c>
      <c r="K610" s="17"/>
    </row>
    <row r="611" spans="1:11">
      <c r="A611" s="4" t="s">
        <v>189</v>
      </c>
      <c r="B611" s="42">
        <f>SUMPRODUCT($C583:$E583,$B49:$D49)</f>
        <v>0</v>
      </c>
      <c r="C611" s="42">
        <f>SUMPRODUCT($G583:$I583,$B49:$D49)</f>
        <v>0</v>
      </c>
      <c r="D611" s="42">
        <f>SUMPRODUCT($K583:$M583,$B49:$D49)</f>
        <v>0</v>
      </c>
      <c r="E611" s="42">
        <f>SUMPRODUCT($O583:$Q583,$B49:$D49)</f>
        <v>0</v>
      </c>
      <c r="F611" s="42">
        <f>SUMPRODUCT($S583:$U583,$B49:$D49)</f>
        <v>0</v>
      </c>
      <c r="G611" s="42">
        <f>SUMPRODUCT($W583:$Y583,$B49:$D49)</f>
        <v>0</v>
      </c>
      <c r="H611" s="42">
        <f>SUMPRODUCT($AA583:$AC583,$B49:$D49)</f>
        <v>0</v>
      </c>
      <c r="I611" s="42">
        <f>SUMPRODUCT($AE583:$AG583,$B49:$D49)</f>
        <v>0</v>
      </c>
      <c r="J611" s="42">
        <f>SUMPRODUCT($AI583:$AK583,$B49:$D49)</f>
        <v>0</v>
      </c>
      <c r="K611" s="17"/>
    </row>
    <row r="612" spans="1:11">
      <c r="A612" s="4" t="s">
        <v>190</v>
      </c>
      <c r="B612" s="42">
        <f>SUMPRODUCT($C584:$E584,$B50:$D50)</f>
        <v>0</v>
      </c>
      <c r="C612" s="42">
        <f>SUMPRODUCT($G584:$I584,$B50:$D50)</f>
        <v>0</v>
      </c>
      <c r="D612" s="42">
        <f>SUMPRODUCT($K584:$M584,$B50:$D50)</f>
        <v>0</v>
      </c>
      <c r="E612" s="42">
        <f>SUMPRODUCT($O584:$Q584,$B50:$D50)</f>
        <v>0</v>
      </c>
      <c r="F612" s="42">
        <f>SUMPRODUCT($S584:$U584,$B50:$D50)</f>
        <v>0</v>
      </c>
      <c r="G612" s="42">
        <f>SUMPRODUCT($W584:$Y584,$B50:$D50)</f>
        <v>0</v>
      </c>
      <c r="H612" s="42">
        <f>SUMPRODUCT($AA584:$AC584,$B50:$D50)</f>
        <v>0</v>
      </c>
      <c r="I612" s="42">
        <f>SUMPRODUCT($AE584:$AG584,$B50:$D50)</f>
        <v>0</v>
      </c>
      <c r="J612" s="42">
        <f>SUMPRODUCT($AI584:$AK584,$B50:$D50)</f>
        <v>0</v>
      </c>
      <c r="K612" s="17"/>
    </row>
    <row r="613" spans="1:11">
      <c r="A613" s="4" t="s">
        <v>210</v>
      </c>
      <c r="B613" s="42">
        <f>SUMPRODUCT($C585:$E585,$B51:$D51)</f>
        <v>0</v>
      </c>
      <c r="C613" s="42">
        <f>SUMPRODUCT($G585:$I585,$B51:$D51)</f>
        <v>0</v>
      </c>
      <c r="D613" s="42">
        <f>SUMPRODUCT($K585:$M585,$B51:$D51)</f>
        <v>0</v>
      </c>
      <c r="E613" s="42">
        <f>SUMPRODUCT($O585:$Q585,$B51:$D51)</f>
        <v>0</v>
      </c>
      <c r="F613" s="42">
        <f>SUMPRODUCT($S585:$U585,$B51:$D51)</f>
        <v>0</v>
      </c>
      <c r="G613" s="42">
        <f>SUMPRODUCT($W585:$Y585,$B51:$D51)</f>
        <v>0</v>
      </c>
      <c r="H613" s="42">
        <f>SUMPRODUCT($AA585:$AC585,$B51:$D51)</f>
        <v>0</v>
      </c>
      <c r="I613" s="42">
        <f>SUMPRODUCT($AE585:$AG585,$B51:$D51)</f>
        <v>0</v>
      </c>
      <c r="J613" s="42">
        <f>SUMPRODUCT($AI585:$AK585,$B51:$D51)</f>
        <v>0</v>
      </c>
      <c r="K613" s="17"/>
    </row>
    <row r="614" spans="1:11">
      <c r="A614" s="4" t="s">
        <v>191</v>
      </c>
      <c r="B614" s="42">
        <f>SUMPRODUCT($C586:$E586,$B52:$D52)</f>
        <v>0</v>
      </c>
      <c r="C614" s="42">
        <f>SUMPRODUCT($G586:$I586,$B52:$D52)</f>
        <v>0</v>
      </c>
      <c r="D614" s="42">
        <f>SUMPRODUCT($K586:$M586,$B52:$D52)</f>
        <v>0</v>
      </c>
      <c r="E614" s="42">
        <f>SUMPRODUCT($O586:$Q586,$B52:$D52)</f>
        <v>0</v>
      </c>
      <c r="F614" s="42">
        <f>SUMPRODUCT($S586:$U586,$B52:$D52)</f>
        <v>0</v>
      </c>
      <c r="G614" s="42">
        <f>SUMPRODUCT($W586:$Y586,$B52:$D52)</f>
        <v>0</v>
      </c>
      <c r="H614" s="42">
        <f>SUMPRODUCT($AA586:$AC586,$B52:$D52)</f>
        <v>0</v>
      </c>
      <c r="I614" s="42">
        <f>SUMPRODUCT($AE586:$AG586,$B52:$D52)</f>
        <v>0</v>
      </c>
      <c r="J614" s="42">
        <f>SUMPRODUCT($AI586:$AK586,$B52:$D52)</f>
        <v>0</v>
      </c>
      <c r="K614" s="17"/>
    </row>
    <row r="615" spans="1:11">
      <c r="A615" s="4" t="s">
        <v>192</v>
      </c>
      <c r="B615" s="42">
        <f>SUMPRODUCT($C587:$E587,$B53:$D53)</f>
        <v>0</v>
      </c>
      <c r="C615" s="42">
        <f>SUMPRODUCT($G587:$I587,$B53:$D53)</f>
        <v>0</v>
      </c>
      <c r="D615" s="42">
        <f>SUMPRODUCT($K587:$M587,$B53:$D53)</f>
        <v>0</v>
      </c>
      <c r="E615" s="42">
        <f>SUMPRODUCT($O587:$Q587,$B53:$D53)</f>
        <v>0</v>
      </c>
      <c r="F615" s="42">
        <f>SUMPRODUCT($S587:$U587,$B53:$D53)</f>
        <v>0</v>
      </c>
      <c r="G615" s="42">
        <f>SUMPRODUCT($W587:$Y587,$B53:$D53)</f>
        <v>0</v>
      </c>
      <c r="H615" s="42">
        <f>SUMPRODUCT($AA587:$AC587,$B53:$D53)</f>
        <v>0</v>
      </c>
      <c r="I615" s="42">
        <f>SUMPRODUCT($AE587:$AG587,$B53:$D53)</f>
        <v>0</v>
      </c>
      <c r="J615" s="42">
        <f>SUMPRODUCT($AI587:$AK587,$B53:$D53)</f>
        <v>0</v>
      </c>
      <c r="K615" s="17"/>
    </row>
    <row r="616" spans="1:11">
      <c r="A616" s="4" t="s">
        <v>193</v>
      </c>
      <c r="B616" s="42">
        <f>SUMPRODUCT($C588:$E588,$B54:$D54)</f>
        <v>0</v>
      </c>
      <c r="C616" s="42">
        <f>SUMPRODUCT($G588:$I588,$B54:$D54)</f>
        <v>0</v>
      </c>
      <c r="D616" s="42">
        <f>SUMPRODUCT($K588:$M588,$B54:$D54)</f>
        <v>0</v>
      </c>
      <c r="E616" s="42">
        <f>SUMPRODUCT($O588:$Q588,$B54:$D54)</f>
        <v>0</v>
      </c>
      <c r="F616" s="42">
        <f>SUMPRODUCT($S588:$U588,$B54:$D54)</f>
        <v>0</v>
      </c>
      <c r="G616" s="42">
        <f>SUMPRODUCT($W588:$Y588,$B54:$D54)</f>
        <v>0</v>
      </c>
      <c r="H616" s="42">
        <f>SUMPRODUCT($AA588:$AC588,$B54:$D54)</f>
        <v>0</v>
      </c>
      <c r="I616" s="42">
        <f>SUMPRODUCT($AE588:$AG588,$B54:$D54)</f>
        <v>0</v>
      </c>
      <c r="J616" s="42">
        <f>SUMPRODUCT($AI588:$AK588,$B54:$D54)</f>
        <v>0</v>
      </c>
      <c r="K616" s="17"/>
    </row>
    <row r="617" spans="1:11">
      <c r="A617" s="4" t="s">
        <v>194</v>
      </c>
      <c r="B617" s="42">
        <f>SUMPRODUCT($C589:$E589,$B55:$D55)</f>
        <v>0</v>
      </c>
      <c r="C617" s="42">
        <f>SUMPRODUCT($G589:$I589,$B55:$D55)</f>
        <v>0</v>
      </c>
      <c r="D617" s="42">
        <f>SUMPRODUCT($K589:$M589,$B55:$D55)</f>
        <v>0</v>
      </c>
      <c r="E617" s="42">
        <f>SUMPRODUCT($O589:$Q589,$B55:$D55)</f>
        <v>0</v>
      </c>
      <c r="F617" s="42">
        <f>SUMPRODUCT($S589:$U589,$B55:$D55)</f>
        <v>0</v>
      </c>
      <c r="G617" s="42">
        <f>SUMPRODUCT($W589:$Y589,$B55:$D55)</f>
        <v>0</v>
      </c>
      <c r="H617" s="42">
        <f>SUMPRODUCT($AA589:$AC589,$B55:$D55)</f>
        <v>0</v>
      </c>
      <c r="I617" s="42">
        <f>SUMPRODUCT($AE589:$AG589,$B55:$D55)</f>
        <v>0</v>
      </c>
      <c r="J617" s="42">
        <f>SUMPRODUCT($AI589:$AK589,$B55:$D55)</f>
        <v>0</v>
      </c>
      <c r="K617" s="17"/>
    </row>
    <row r="618" spans="1:11">
      <c r="A618" s="4" t="s">
        <v>211</v>
      </c>
      <c r="B618" s="42">
        <f>SUMPRODUCT($C590:$E590,$B56:$D56)</f>
        <v>0</v>
      </c>
      <c r="C618" s="42">
        <f>SUMPRODUCT($G590:$I590,$B56:$D56)</f>
        <v>0</v>
      </c>
      <c r="D618" s="42">
        <f>SUMPRODUCT($K590:$M590,$B56:$D56)</f>
        <v>0</v>
      </c>
      <c r="E618" s="42">
        <f>SUMPRODUCT($O590:$Q590,$B56:$D56)</f>
        <v>0</v>
      </c>
      <c r="F618" s="42">
        <f>SUMPRODUCT($S590:$U590,$B56:$D56)</f>
        <v>0</v>
      </c>
      <c r="G618" s="42">
        <f>SUMPRODUCT($W590:$Y590,$B56:$D56)</f>
        <v>0</v>
      </c>
      <c r="H618" s="42">
        <f>SUMPRODUCT($AA590:$AC590,$B56:$D56)</f>
        <v>0</v>
      </c>
      <c r="I618" s="42">
        <f>SUMPRODUCT($AE590:$AG590,$B56:$D56)</f>
        <v>0</v>
      </c>
      <c r="J618" s="42">
        <f>SUMPRODUCT($AI590:$AK590,$B56:$D56)</f>
        <v>0</v>
      </c>
      <c r="K618" s="17"/>
    </row>
    <row r="619" spans="1:11">
      <c r="A619" s="4" t="s">
        <v>199</v>
      </c>
      <c r="B619" s="42">
        <f>SUMPRODUCT($C591:$E591,$B57:$D57)</f>
        <v>0</v>
      </c>
      <c r="C619" s="42">
        <f>SUMPRODUCT($G591:$I591,$B57:$D57)</f>
        <v>0</v>
      </c>
      <c r="D619" s="42">
        <f>SUMPRODUCT($K591:$M591,$B57:$D57)</f>
        <v>0</v>
      </c>
      <c r="E619" s="42">
        <f>SUMPRODUCT($O591:$Q591,$B57:$D57)</f>
        <v>0</v>
      </c>
      <c r="F619" s="42">
        <f>SUMPRODUCT($S591:$U591,$B57:$D57)</f>
        <v>0</v>
      </c>
      <c r="G619" s="42">
        <f>SUMPRODUCT($W591:$Y591,$B57:$D57)</f>
        <v>0</v>
      </c>
      <c r="H619" s="42">
        <f>SUMPRODUCT($AA591:$AC591,$B57:$D57)</f>
        <v>0</v>
      </c>
      <c r="I619" s="42">
        <f>SUMPRODUCT($AE591:$AG591,$B57:$D57)</f>
        <v>0</v>
      </c>
      <c r="J619" s="42">
        <f>SUMPRODUCT($AI591:$AK591,$B57:$D57)</f>
        <v>0</v>
      </c>
      <c r="K619" s="17"/>
    </row>
    <row r="620" spans="1:11">
      <c r="A620" s="4" t="s">
        <v>200</v>
      </c>
      <c r="B620" s="42">
        <f>SUMPRODUCT($C592:$E592,$B58:$D58)</f>
        <v>0</v>
      </c>
      <c r="C620" s="42">
        <f>SUMPRODUCT($G592:$I592,$B58:$D58)</f>
        <v>0</v>
      </c>
      <c r="D620" s="42">
        <f>SUMPRODUCT($K592:$M592,$B58:$D58)</f>
        <v>0</v>
      </c>
      <c r="E620" s="42">
        <f>SUMPRODUCT($O592:$Q592,$B58:$D58)</f>
        <v>0</v>
      </c>
      <c r="F620" s="42">
        <f>SUMPRODUCT($S592:$U592,$B58:$D58)</f>
        <v>0</v>
      </c>
      <c r="G620" s="42">
        <f>SUMPRODUCT($W592:$Y592,$B58:$D58)</f>
        <v>0</v>
      </c>
      <c r="H620" s="42">
        <f>SUMPRODUCT($AA592:$AC592,$B58:$D58)</f>
        <v>0</v>
      </c>
      <c r="I620" s="42">
        <f>SUMPRODUCT($AE592:$AG592,$B58:$D58)</f>
        <v>0</v>
      </c>
      <c r="J620" s="42">
        <f>SUMPRODUCT($AI592:$AK592,$B58:$D58)</f>
        <v>0</v>
      </c>
      <c r="K620" s="17"/>
    </row>
    <row r="621" spans="1:11">
      <c r="A621" s="4" t="s">
        <v>203</v>
      </c>
      <c r="B621" s="42">
        <f>SUMPRODUCT($C593:$E593,$B59:$D59)</f>
        <v>0</v>
      </c>
      <c r="C621" s="42">
        <f>SUMPRODUCT($G593:$I593,$B59:$D59)</f>
        <v>0</v>
      </c>
      <c r="D621" s="42">
        <f>SUMPRODUCT($K593:$M593,$B59:$D59)</f>
        <v>0</v>
      </c>
      <c r="E621" s="42">
        <f>SUMPRODUCT($O593:$Q593,$B59:$D59)</f>
        <v>0</v>
      </c>
      <c r="F621" s="42">
        <f>SUMPRODUCT($S593:$U593,$B59:$D59)</f>
        <v>0</v>
      </c>
      <c r="G621" s="42">
        <f>SUMPRODUCT($W593:$Y593,$B59:$D59)</f>
        <v>0</v>
      </c>
      <c r="H621" s="42">
        <f>SUMPRODUCT($AA593:$AC593,$B59:$D59)</f>
        <v>0</v>
      </c>
      <c r="I621" s="42">
        <f>SUMPRODUCT($AE593:$AG593,$B59:$D59)</f>
        <v>0</v>
      </c>
      <c r="J621" s="42">
        <f>SUMPRODUCT($AI593:$AK593,$B59:$D59)</f>
        <v>0</v>
      </c>
      <c r="K621" s="17"/>
    </row>
    <row r="622" spans="1:11">
      <c r="A622" s="4" t="s">
        <v>204</v>
      </c>
      <c r="B622" s="42">
        <f>SUMPRODUCT($C594:$E594,$B60:$D60)</f>
        <v>0</v>
      </c>
      <c r="C622" s="42">
        <f>SUMPRODUCT($G594:$I594,$B60:$D60)</f>
        <v>0</v>
      </c>
      <c r="D622" s="42">
        <f>SUMPRODUCT($K594:$M594,$B60:$D60)</f>
        <v>0</v>
      </c>
      <c r="E622" s="42">
        <f>SUMPRODUCT($O594:$Q594,$B60:$D60)</f>
        <v>0</v>
      </c>
      <c r="F622" s="42">
        <f>SUMPRODUCT($S594:$U594,$B60:$D60)</f>
        <v>0</v>
      </c>
      <c r="G622" s="42">
        <f>SUMPRODUCT($W594:$Y594,$B60:$D60)</f>
        <v>0</v>
      </c>
      <c r="H622" s="42">
        <f>SUMPRODUCT($AA594:$AC594,$B60:$D60)</f>
        <v>0</v>
      </c>
      <c r="I622" s="42">
        <f>SUMPRODUCT($AE594:$AG594,$B60:$D60)</f>
        <v>0</v>
      </c>
      <c r="J622" s="42">
        <f>SUMPRODUCT($AI594:$AK594,$B60:$D60)</f>
        <v>0</v>
      </c>
      <c r="K622" s="17"/>
    </row>
    <row r="623" spans="1:11">
      <c r="A623" s="4" t="s">
        <v>214</v>
      </c>
      <c r="B623" s="42">
        <f>SUMPRODUCT($C595:$E595,$B61:$D61)</f>
        <v>0</v>
      </c>
      <c r="C623" s="42">
        <f>SUMPRODUCT($G595:$I595,$B61:$D61)</f>
        <v>0</v>
      </c>
      <c r="D623" s="42">
        <f>SUMPRODUCT($K595:$M595,$B61:$D61)</f>
        <v>0</v>
      </c>
      <c r="E623" s="42">
        <f>SUMPRODUCT($O595:$Q595,$B61:$D61)</f>
        <v>0</v>
      </c>
      <c r="F623" s="42">
        <f>SUMPRODUCT($S595:$U595,$B61:$D61)</f>
        <v>0</v>
      </c>
      <c r="G623" s="42">
        <f>SUMPRODUCT($W595:$Y595,$B61:$D61)</f>
        <v>0</v>
      </c>
      <c r="H623" s="42">
        <f>SUMPRODUCT($AA595:$AC595,$B61:$D61)</f>
        <v>0</v>
      </c>
      <c r="I623" s="42">
        <f>SUMPRODUCT($AE595:$AG595,$B61:$D61)</f>
        <v>0</v>
      </c>
      <c r="J623" s="42">
        <f>SUMPRODUCT($AI595:$AK595,$B61:$D61)</f>
        <v>0</v>
      </c>
      <c r="K623" s="17"/>
    </row>
    <row r="624" spans="1:11">
      <c r="A624" s="4" t="s">
        <v>215</v>
      </c>
      <c r="B624" s="42">
        <f>SUMPRODUCT($C596:$E596,$B62:$D62)</f>
        <v>0</v>
      </c>
      <c r="C624" s="42">
        <f>SUMPRODUCT($G596:$I596,$B62:$D62)</f>
        <v>0</v>
      </c>
      <c r="D624" s="42">
        <f>SUMPRODUCT($K596:$M596,$B62:$D62)</f>
        <v>0</v>
      </c>
      <c r="E624" s="42">
        <f>SUMPRODUCT($O596:$Q596,$B62:$D62)</f>
        <v>0</v>
      </c>
      <c r="F624" s="42">
        <f>SUMPRODUCT($S596:$U596,$B62:$D62)</f>
        <v>0</v>
      </c>
      <c r="G624" s="42">
        <f>SUMPRODUCT($W596:$Y596,$B62:$D62)</f>
        <v>0</v>
      </c>
      <c r="H624" s="42">
        <f>SUMPRODUCT($AA596:$AC596,$B62:$D62)</f>
        <v>0</v>
      </c>
      <c r="I624" s="42">
        <f>SUMPRODUCT($AE596:$AG596,$B62:$D62)</f>
        <v>0</v>
      </c>
      <c r="J624" s="42">
        <f>SUMPRODUCT($AI596:$AK596,$B62:$D62)</f>
        <v>0</v>
      </c>
      <c r="K624" s="17"/>
    </row>
    <row r="626" spans="1:11" ht="21" customHeight="1">
      <c r="A626" s="1" t="s">
        <v>1224</v>
      </c>
    </row>
    <row r="627" spans="1:11">
      <c r="A627" s="3" t="s">
        <v>546</v>
      </c>
    </row>
    <row r="628" spans="1:11">
      <c r="A628" s="31" t="s">
        <v>1222</v>
      </c>
    </row>
    <row r="629" spans="1:11">
      <c r="A629" s="31" t="s">
        <v>1225</v>
      </c>
    </row>
    <row r="630" spans="1:11">
      <c r="A630" s="3" t="s">
        <v>581</v>
      </c>
    </row>
    <row r="632" spans="1:11">
      <c r="B632" s="15" t="s">
        <v>153</v>
      </c>
      <c r="C632" s="15" t="s">
        <v>154</v>
      </c>
      <c r="D632" s="15" t="s">
        <v>155</v>
      </c>
      <c r="E632" s="15" t="s">
        <v>156</v>
      </c>
      <c r="F632" s="15" t="s">
        <v>157</v>
      </c>
      <c r="G632" s="15" t="s">
        <v>162</v>
      </c>
      <c r="H632" s="15" t="s">
        <v>158</v>
      </c>
      <c r="I632" s="15" t="s">
        <v>159</v>
      </c>
      <c r="J632" s="15" t="s">
        <v>160</v>
      </c>
    </row>
    <row r="633" spans="1:11">
      <c r="A633" s="4" t="s">
        <v>186</v>
      </c>
      <c r="B633" s="42">
        <f>SUMPRODUCT($C$578:$E$578,$B88:$D88)</f>
        <v>0</v>
      </c>
      <c r="C633" s="42">
        <f>SUMPRODUCT($G$578:$I$578,$B88:$D88)</f>
        <v>0</v>
      </c>
      <c r="D633" s="42">
        <f>SUMPRODUCT($K$578:$M$578,$B88:$D88)</f>
        <v>0</v>
      </c>
      <c r="E633" s="42">
        <f>SUMPRODUCT($O$578:$Q$578,$B88:$D88)</f>
        <v>0</v>
      </c>
      <c r="F633" s="42">
        <f>SUMPRODUCT($S$578:$U$578,$B88:$D88)</f>
        <v>0</v>
      </c>
      <c r="G633" s="42">
        <f>SUMPRODUCT($W$578:$Y$578,$B88:$D88)</f>
        <v>0</v>
      </c>
      <c r="H633" s="42">
        <f>SUMPRODUCT($AA$578:$AC$578,$B88:$D88)</f>
        <v>0</v>
      </c>
      <c r="I633" s="42">
        <f>SUMPRODUCT($AE$578:$AG$578,$B88:$D88)</f>
        <v>0</v>
      </c>
      <c r="J633" s="42">
        <f>SUMPRODUCT($AI$578:$AK$578,$B88:$D88)</f>
        <v>0</v>
      </c>
      <c r="K633" s="17"/>
    </row>
    <row r="634" spans="1:11">
      <c r="A634" s="4" t="s">
        <v>188</v>
      </c>
      <c r="B634" s="42">
        <f>SUMPRODUCT($C$581:$E$581,$B89:$D89)</f>
        <v>0</v>
      </c>
      <c r="C634" s="42">
        <f>SUMPRODUCT($G$581:$I$581,$B89:$D89)</f>
        <v>0</v>
      </c>
      <c r="D634" s="42">
        <f>SUMPRODUCT($K$581:$M$581,$B89:$D89)</f>
        <v>0</v>
      </c>
      <c r="E634" s="42">
        <f>SUMPRODUCT($O$581:$Q$581,$B89:$D89)</f>
        <v>0</v>
      </c>
      <c r="F634" s="42">
        <f>SUMPRODUCT($S$581:$U$581,$B89:$D89)</f>
        <v>0</v>
      </c>
      <c r="G634" s="42">
        <f>SUMPRODUCT($W$581:$Y$581,$B89:$D89)</f>
        <v>0</v>
      </c>
      <c r="H634" s="42">
        <f>SUMPRODUCT($AA$581:$AC$581,$B89:$D89)</f>
        <v>0</v>
      </c>
      <c r="I634" s="42">
        <f>SUMPRODUCT($AE$581:$AG$581,$B89:$D89)</f>
        <v>0</v>
      </c>
      <c r="J634" s="42">
        <f>SUMPRODUCT($AI$581:$AK$581,$B89:$D89)</f>
        <v>0</v>
      </c>
      <c r="K634" s="17"/>
    </row>
    <row r="635" spans="1:11">
      <c r="A635" s="4" t="s">
        <v>189</v>
      </c>
      <c r="B635" s="42">
        <f>SUMPRODUCT($C$583:$E$583,$B90:$D90)</f>
        <v>0</v>
      </c>
      <c r="C635" s="42">
        <f>SUMPRODUCT($G$583:$I$583,$B90:$D90)</f>
        <v>0</v>
      </c>
      <c r="D635" s="42">
        <f>SUMPRODUCT($K$583:$M$583,$B90:$D90)</f>
        <v>0</v>
      </c>
      <c r="E635" s="42">
        <f>SUMPRODUCT($O$583:$Q$583,$B90:$D90)</f>
        <v>0</v>
      </c>
      <c r="F635" s="42">
        <f>SUMPRODUCT($S$583:$U$583,$B90:$D90)</f>
        <v>0</v>
      </c>
      <c r="G635" s="42">
        <f>SUMPRODUCT($W$583:$Y$583,$B90:$D90)</f>
        <v>0</v>
      </c>
      <c r="H635" s="42">
        <f>SUMPRODUCT($AA$583:$AC$583,$B90:$D90)</f>
        <v>0</v>
      </c>
      <c r="I635" s="42">
        <f>SUMPRODUCT($AE$583:$AG$583,$B90:$D90)</f>
        <v>0</v>
      </c>
      <c r="J635" s="42">
        <f>SUMPRODUCT($AI$583:$AK$583,$B90:$D90)</f>
        <v>0</v>
      </c>
      <c r="K635" s="17"/>
    </row>
    <row r="636" spans="1:11">
      <c r="A636" s="4" t="s">
        <v>190</v>
      </c>
      <c r="B636" s="42">
        <f>SUMPRODUCT($C$584:$E$584,$B91:$D91)</f>
        <v>0</v>
      </c>
      <c r="C636" s="42">
        <f>SUMPRODUCT($G$584:$I$584,$B91:$D91)</f>
        <v>0</v>
      </c>
      <c r="D636" s="42">
        <f>SUMPRODUCT($K$584:$M$584,$B91:$D91)</f>
        <v>0</v>
      </c>
      <c r="E636" s="42">
        <f>SUMPRODUCT($O$584:$Q$584,$B91:$D91)</f>
        <v>0</v>
      </c>
      <c r="F636" s="42">
        <f>SUMPRODUCT($S$584:$U$584,$B91:$D91)</f>
        <v>0</v>
      </c>
      <c r="G636" s="42">
        <f>SUMPRODUCT($W$584:$Y$584,$B91:$D91)</f>
        <v>0</v>
      </c>
      <c r="H636" s="42">
        <f>SUMPRODUCT($AA$584:$AC$584,$B91:$D91)</f>
        <v>0</v>
      </c>
      <c r="I636" s="42">
        <f>SUMPRODUCT($AE$584:$AG$584,$B91:$D91)</f>
        <v>0</v>
      </c>
      <c r="J636" s="42">
        <f>SUMPRODUCT($AI$584:$AK$584,$B91:$D91)</f>
        <v>0</v>
      </c>
      <c r="K636" s="17"/>
    </row>
    <row r="637" spans="1:11">
      <c r="A637" s="4" t="s">
        <v>210</v>
      </c>
      <c r="B637" s="42">
        <f>SUMPRODUCT($C$585:$E$585,$B92:$D92)</f>
        <v>0</v>
      </c>
      <c r="C637" s="42">
        <f>SUMPRODUCT($G$585:$I$585,$B92:$D92)</f>
        <v>0</v>
      </c>
      <c r="D637" s="42">
        <f>SUMPRODUCT($K$585:$M$585,$B92:$D92)</f>
        <v>0</v>
      </c>
      <c r="E637" s="42">
        <f>SUMPRODUCT($O$585:$Q$585,$B92:$D92)</f>
        <v>0</v>
      </c>
      <c r="F637" s="42">
        <f>SUMPRODUCT($S$585:$U$585,$B92:$D92)</f>
        <v>0</v>
      </c>
      <c r="G637" s="42">
        <f>SUMPRODUCT($W$585:$Y$585,$B92:$D92)</f>
        <v>0</v>
      </c>
      <c r="H637" s="42">
        <f>SUMPRODUCT($AA$585:$AC$585,$B92:$D92)</f>
        <v>0</v>
      </c>
      <c r="I637" s="42">
        <f>SUMPRODUCT($AE$585:$AG$585,$B92:$D92)</f>
        <v>0</v>
      </c>
      <c r="J637" s="42">
        <f>SUMPRODUCT($AI$585:$AK$585,$B92:$D92)</f>
        <v>0</v>
      </c>
      <c r="K637" s="17"/>
    </row>
    <row r="638" spans="1:11">
      <c r="A638" s="4" t="s">
        <v>191</v>
      </c>
      <c r="B638" s="42">
        <f>SUMPRODUCT($C$586:$E$586,$B93:$D93)</f>
        <v>0</v>
      </c>
      <c r="C638" s="42">
        <f>SUMPRODUCT($G$586:$I$586,$B93:$D93)</f>
        <v>0</v>
      </c>
      <c r="D638" s="42">
        <f>SUMPRODUCT($K$586:$M$586,$B93:$D93)</f>
        <v>0</v>
      </c>
      <c r="E638" s="42">
        <f>SUMPRODUCT($O$586:$Q$586,$B93:$D93)</f>
        <v>0</v>
      </c>
      <c r="F638" s="42">
        <f>SUMPRODUCT($S$586:$U$586,$B93:$D93)</f>
        <v>0</v>
      </c>
      <c r="G638" s="42">
        <f>SUMPRODUCT($W$586:$Y$586,$B93:$D93)</f>
        <v>0</v>
      </c>
      <c r="H638" s="42">
        <f>SUMPRODUCT($AA$586:$AC$586,$B93:$D93)</f>
        <v>0</v>
      </c>
      <c r="I638" s="42">
        <f>SUMPRODUCT($AE$586:$AG$586,$B93:$D93)</f>
        <v>0</v>
      </c>
      <c r="J638" s="42">
        <f>SUMPRODUCT($AI$586:$AK$586,$B93:$D93)</f>
        <v>0</v>
      </c>
      <c r="K638" s="17"/>
    </row>
    <row r="639" spans="1:11">
      <c r="A639" s="4" t="s">
        <v>192</v>
      </c>
      <c r="B639" s="42">
        <f>SUMPRODUCT($C$587:$E$587,$B94:$D94)</f>
        <v>0</v>
      </c>
      <c r="C639" s="42">
        <f>SUMPRODUCT($G$587:$I$587,$B94:$D94)</f>
        <v>0</v>
      </c>
      <c r="D639" s="42">
        <f>SUMPRODUCT($K$587:$M$587,$B94:$D94)</f>
        <v>0</v>
      </c>
      <c r="E639" s="42">
        <f>SUMPRODUCT($O$587:$Q$587,$B94:$D94)</f>
        <v>0</v>
      </c>
      <c r="F639" s="42">
        <f>SUMPRODUCT($S$587:$U$587,$B94:$D94)</f>
        <v>0</v>
      </c>
      <c r="G639" s="42">
        <f>SUMPRODUCT($W$587:$Y$587,$B94:$D94)</f>
        <v>0</v>
      </c>
      <c r="H639" s="42">
        <f>SUMPRODUCT($AA$587:$AC$587,$B94:$D94)</f>
        <v>0</v>
      </c>
      <c r="I639" s="42">
        <f>SUMPRODUCT($AE$587:$AG$587,$B94:$D94)</f>
        <v>0</v>
      </c>
      <c r="J639" s="42">
        <f>SUMPRODUCT($AI$587:$AK$587,$B94:$D94)</f>
        <v>0</v>
      </c>
      <c r="K639" s="17"/>
    </row>
    <row r="640" spans="1:11">
      <c r="A640" s="4" t="s">
        <v>193</v>
      </c>
      <c r="B640" s="42">
        <f>SUMPRODUCT($C$588:$E$588,$B95:$D95)</f>
        <v>0</v>
      </c>
      <c r="C640" s="42">
        <f>SUMPRODUCT($G$588:$I$588,$B95:$D95)</f>
        <v>0</v>
      </c>
      <c r="D640" s="42">
        <f>SUMPRODUCT($K$588:$M$588,$B95:$D95)</f>
        <v>0</v>
      </c>
      <c r="E640" s="42">
        <f>SUMPRODUCT($O$588:$Q$588,$B95:$D95)</f>
        <v>0</v>
      </c>
      <c r="F640" s="42">
        <f>SUMPRODUCT($S$588:$U$588,$B95:$D95)</f>
        <v>0</v>
      </c>
      <c r="G640" s="42">
        <f>SUMPRODUCT($W$588:$Y$588,$B95:$D95)</f>
        <v>0</v>
      </c>
      <c r="H640" s="42">
        <f>SUMPRODUCT($AA$588:$AC$588,$B95:$D95)</f>
        <v>0</v>
      </c>
      <c r="I640" s="42">
        <f>SUMPRODUCT($AE$588:$AG$588,$B95:$D95)</f>
        <v>0</v>
      </c>
      <c r="J640" s="42">
        <f>SUMPRODUCT($AI$588:$AK$588,$B95:$D95)</f>
        <v>0</v>
      </c>
      <c r="K640" s="17"/>
    </row>
    <row r="641" spans="1:11">
      <c r="A641" s="4" t="s">
        <v>194</v>
      </c>
      <c r="B641" s="42">
        <f>SUMPRODUCT($C$589:$E$589,$B96:$D96)</f>
        <v>0</v>
      </c>
      <c r="C641" s="42">
        <f>SUMPRODUCT($G$589:$I$589,$B96:$D96)</f>
        <v>0</v>
      </c>
      <c r="D641" s="42">
        <f>SUMPRODUCT($K$589:$M$589,$B96:$D96)</f>
        <v>0</v>
      </c>
      <c r="E641" s="42">
        <f>SUMPRODUCT($O$589:$Q$589,$B96:$D96)</f>
        <v>0</v>
      </c>
      <c r="F641" s="42">
        <f>SUMPRODUCT($S$589:$U$589,$B96:$D96)</f>
        <v>0</v>
      </c>
      <c r="G641" s="42">
        <f>SUMPRODUCT($W$589:$Y$589,$B96:$D96)</f>
        <v>0</v>
      </c>
      <c r="H641" s="42">
        <f>SUMPRODUCT($AA$589:$AC$589,$B96:$D96)</f>
        <v>0</v>
      </c>
      <c r="I641" s="42">
        <f>SUMPRODUCT($AE$589:$AG$589,$B96:$D96)</f>
        <v>0</v>
      </c>
      <c r="J641" s="42">
        <f>SUMPRODUCT($AI$589:$AK$589,$B96:$D96)</f>
        <v>0</v>
      </c>
      <c r="K641" s="17"/>
    </row>
    <row r="642" spans="1:11">
      <c r="A642" s="4" t="s">
        <v>211</v>
      </c>
      <c r="B642" s="42">
        <f>SUMPRODUCT($C$590:$E$590,$B97:$D97)</f>
        <v>0</v>
      </c>
      <c r="C642" s="42">
        <f>SUMPRODUCT($G$590:$I$590,$B97:$D97)</f>
        <v>0</v>
      </c>
      <c r="D642" s="42">
        <f>SUMPRODUCT($K$590:$M$590,$B97:$D97)</f>
        <v>0</v>
      </c>
      <c r="E642" s="42">
        <f>SUMPRODUCT($O$590:$Q$590,$B97:$D97)</f>
        <v>0</v>
      </c>
      <c r="F642" s="42">
        <f>SUMPRODUCT($S$590:$U$590,$B97:$D97)</f>
        <v>0</v>
      </c>
      <c r="G642" s="42">
        <f>SUMPRODUCT($W$590:$Y$590,$B97:$D97)</f>
        <v>0</v>
      </c>
      <c r="H642" s="42">
        <f>SUMPRODUCT($AA$590:$AC$590,$B97:$D97)</f>
        <v>0</v>
      </c>
      <c r="I642" s="42">
        <f>SUMPRODUCT($AE$590:$AG$590,$B97:$D97)</f>
        <v>0</v>
      </c>
      <c r="J642" s="42">
        <f>SUMPRODUCT($AI$590:$AK$590,$B97:$D97)</f>
        <v>0</v>
      </c>
      <c r="K642" s="17"/>
    </row>
    <row r="643" spans="1:11">
      <c r="A643" s="4" t="s">
        <v>199</v>
      </c>
      <c r="B643" s="42">
        <f>SUMPRODUCT($C$591:$E$591,$B98:$D98)</f>
        <v>0</v>
      </c>
      <c r="C643" s="42">
        <f>SUMPRODUCT($G$591:$I$591,$B98:$D98)</f>
        <v>0</v>
      </c>
      <c r="D643" s="42">
        <f>SUMPRODUCT($K$591:$M$591,$B98:$D98)</f>
        <v>0</v>
      </c>
      <c r="E643" s="42">
        <f>SUMPRODUCT($O$591:$Q$591,$B98:$D98)</f>
        <v>0</v>
      </c>
      <c r="F643" s="42">
        <f>SUMPRODUCT($S$591:$U$591,$B98:$D98)</f>
        <v>0</v>
      </c>
      <c r="G643" s="42">
        <f>SUMPRODUCT($W$591:$Y$591,$B98:$D98)</f>
        <v>0</v>
      </c>
      <c r="H643" s="42">
        <f>SUMPRODUCT($AA$591:$AC$591,$B98:$D98)</f>
        <v>0</v>
      </c>
      <c r="I643" s="42">
        <f>SUMPRODUCT($AE$591:$AG$591,$B98:$D98)</f>
        <v>0</v>
      </c>
      <c r="J643" s="42">
        <f>SUMPRODUCT($AI$591:$AK$591,$B98:$D98)</f>
        <v>0</v>
      </c>
      <c r="K643" s="17"/>
    </row>
    <row r="644" spans="1:11">
      <c r="A644" s="4" t="s">
        <v>200</v>
      </c>
      <c r="B644" s="42">
        <f>SUMPRODUCT($C$592:$E$592,$B99:$D99)</f>
        <v>0</v>
      </c>
      <c r="C644" s="42">
        <f>SUMPRODUCT($G$592:$I$592,$B99:$D99)</f>
        <v>0</v>
      </c>
      <c r="D644" s="42">
        <f>SUMPRODUCT($K$592:$M$592,$B99:$D99)</f>
        <v>0</v>
      </c>
      <c r="E644" s="42">
        <f>SUMPRODUCT($O$592:$Q$592,$B99:$D99)</f>
        <v>0</v>
      </c>
      <c r="F644" s="42">
        <f>SUMPRODUCT($S$592:$U$592,$B99:$D99)</f>
        <v>0</v>
      </c>
      <c r="G644" s="42">
        <f>SUMPRODUCT($W$592:$Y$592,$B99:$D99)</f>
        <v>0</v>
      </c>
      <c r="H644" s="42">
        <f>SUMPRODUCT($AA$592:$AC$592,$B99:$D99)</f>
        <v>0</v>
      </c>
      <c r="I644" s="42">
        <f>SUMPRODUCT($AE$592:$AG$592,$B99:$D99)</f>
        <v>0</v>
      </c>
      <c r="J644" s="42">
        <f>SUMPRODUCT($AI$592:$AK$592,$B99:$D99)</f>
        <v>0</v>
      </c>
      <c r="K644" s="17"/>
    </row>
    <row r="645" spans="1:11">
      <c r="A645" s="4" t="s">
        <v>203</v>
      </c>
      <c r="B645" s="42">
        <f>SUMPRODUCT($C$593:$E$593,$B100:$D100)</f>
        <v>0</v>
      </c>
      <c r="C645" s="42">
        <f>SUMPRODUCT($G$593:$I$593,$B100:$D100)</f>
        <v>0</v>
      </c>
      <c r="D645" s="42">
        <f>SUMPRODUCT($K$593:$M$593,$B100:$D100)</f>
        <v>0</v>
      </c>
      <c r="E645" s="42">
        <f>SUMPRODUCT($O$593:$Q$593,$B100:$D100)</f>
        <v>0</v>
      </c>
      <c r="F645" s="42">
        <f>SUMPRODUCT($S$593:$U$593,$B100:$D100)</f>
        <v>0</v>
      </c>
      <c r="G645" s="42">
        <f>SUMPRODUCT($W$593:$Y$593,$B100:$D100)</f>
        <v>0</v>
      </c>
      <c r="H645" s="42">
        <f>SUMPRODUCT($AA$593:$AC$593,$B100:$D100)</f>
        <v>0</v>
      </c>
      <c r="I645" s="42">
        <f>SUMPRODUCT($AE$593:$AG$593,$B100:$D100)</f>
        <v>0</v>
      </c>
      <c r="J645" s="42">
        <f>SUMPRODUCT($AI$593:$AK$593,$B100:$D100)</f>
        <v>0</v>
      </c>
      <c r="K645" s="17"/>
    </row>
    <row r="646" spans="1:11">
      <c r="A646" s="4" t="s">
        <v>204</v>
      </c>
      <c r="B646" s="42">
        <f>SUMPRODUCT($C$594:$E$594,$B101:$D101)</f>
        <v>0</v>
      </c>
      <c r="C646" s="42">
        <f>SUMPRODUCT($G$594:$I$594,$B101:$D101)</f>
        <v>0</v>
      </c>
      <c r="D646" s="42">
        <f>SUMPRODUCT($K$594:$M$594,$B101:$D101)</f>
        <v>0</v>
      </c>
      <c r="E646" s="42">
        <f>SUMPRODUCT($O$594:$Q$594,$B101:$D101)</f>
        <v>0</v>
      </c>
      <c r="F646" s="42">
        <f>SUMPRODUCT($S$594:$U$594,$B101:$D101)</f>
        <v>0</v>
      </c>
      <c r="G646" s="42">
        <f>SUMPRODUCT($W$594:$Y$594,$B101:$D101)</f>
        <v>0</v>
      </c>
      <c r="H646" s="42">
        <f>SUMPRODUCT($AA$594:$AC$594,$B101:$D101)</f>
        <v>0</v>
      </c>
      <c r="I646" s="42">
        <f>SUMPRODUCT($AE$594:$AG$594,$B101:$D101)</f>
        <v>0</v>
      </c>
      <c r="J646" s="42">
        <f>SUMPRODUCT($AI$594:$AK$594,$B101:$D101)</f>
        <v>0</v>
      </c>
      <c r="K646" s="17"/>
    </row>
    <row r="647" spans="1:11">
      <c r="A647" s="4" t="s">
        <v>214</v>
      </c>
      <c r="B647" s="42">
        <f>SUMPRODUCT($C$595:$E$595,$B102:$D102)</f>
        <v>0</v>
      </c>
      <c r="C647" s="42">
        <f>SUMPRODUCT($G$595:$I$595,$B102:$D102)</f>
        <v>0</v>
      </c>
      <c r="D647" s="42">
        <f>SUMPRODUCT($K$595:$M$595,$B102:$D102)</f>
        <v>0</v>
      </c>
      <c r="E647" s="42">
        <f>SUMPRODUCT($O$595:$Q$595,$B102:$D102)</f>
        <v>0</v>
      </c>
      <c r="F647" s="42">
        <f>SUMPRODUCT($S$595:$U$595,$B102:$D102)</f>
        <v>0</v>
      </c>
      <c r="G647" s="42">
        <f>SUMPRODUCT($W$595:$Y$595,$B102:$D102)</f>
        <v>0</v>
      </c>
      <c r="H647" s="42">
        <f>SUMPRODUCT($AA$595:$AC$595,$B102:$D102)</f>
        <v>0</v>
      </c>
      <c r="I647" s="42">
        <f>SUMPRODUCT($AE$595:$AG$595,$B102:$D102)</f>
        <v>0</v>
      </c>
      <c r="J647" s="42">
        <f>SUMPRODUCT($AI$595:$AK$595,$B102:$D102)</f>
        <v>0</v>
      </c>
      <c r="K647" s="17"/>
    </row>
    <row r="648" spans="1:11">
      <c r="A648" s="4" t="s">
        <v>215</v>
      </c>
      <c r="B648" s="42">
        <f>SUMPRODUCT($C$596:$E$596,$B103:$D103)</f>
        <v>0</v>
      </c>
      <c r="C648" s="42">
        <f>SUMPRODUCT($G$596:$I$596,$B103:$D103)</f>
        <v>0</v>
      </c>
      <c r="D648" s="42">
        <f>SUMPRODUCT($K$596:$M$596,$B103:$D103)</f>
        <v>0</v>
      </c>
      <c r="E648" s="42">
        <f>SUMPRODUCT($O$596:$Q$596,$B103:$D103)</f>
        <v>0</v>
      </c>
      <c r="F648" s="42">
        <f>SUMPRODUCT($S$596:$U$596,$B103:$D103)</f>
        <v>0</v>
      </c>
      <c r="G648" s="42">
        <f>SUMPRODUCT($W$596:$Y$596,$B103:$D103)</f>
        <v>0</v>
      </c>
      <c r="H648" s="42">
        <f>SUMPRODUCT($AA$596:$AC$596,$B103:$D103)</f>
        <v>0</v>
      </c>
      <c r="I648" s="42">
        <f>SUMPRODUCT($AE$596:$AG$596,$B103:$D103)</f>
        <v>0</v>
      </c>
      <c r="J648" s="42">
        <f>SUMPRODUCT($AI$596:$AK$596,$B103:$D103)</f>
        <v>0</v>
      </c>
      <c r="K648" s="17"/>
    </row>
    <row r="650" spans="1:11" ht="21" customHeight="1">
      <c r="A650" s="1" t="s">
        <v>1226</v>
      </c>
    </row>
    <row r="651" spans="1:11">
      <c r="A651" s="3" t="s">
        <v>546</v>
      </c>
    </row>
    <row r="652" spans="1:11">
      <c r="A652" s="31" t="s">
        <v>1222</v>
      </c>
    </row>
    <row r="653" spans="1:11">
      <c r="A653" s="31" t="s">
        <v>1227</v>
      </c>
    </row>
    <row r="654" spans="1:11">
      <c r="A654" s="3" t="s">
        <v>581</v>
      </c>
    </row>
    <row r="656" spans="1:11">
      <c r="B656" s="15" t="s">
        <v>153</v>
      </c>
      <c r="C656" s="15" t="s">
        <v>154</v>
      </c>
      <c r="D656" s="15" t="s">
        <v>155</v>
      </c>
      <c r="E656" s="15" t="s">
        <v>156</v>
      </c>
      <c r="F656" s="15" t="s">
        <v>157</v>
      </c>
      <c r="G656" s="15" t="s">
        <v>162</v>
      </c>
      <c r="H656" s="15" t="s">
        <v>158</v>
      </c>
      <c r="I656" s="15" t="s">
        <v>159</v>
      </c>
      <c r="J656" s="15" t="s">
        <v>160</v>
      </c>
    </row>
    <row r="657" spans="1:11">
      <c r="A657" s="4" t="s">
        <v>191</v>
      </c>
      <c r="B657" s="42">
        <f>SUMPRODUCT($C$586:$E$586,$B108:$D108)</f>
        <v>0</v>
      </c>
      <c r="C657" s="42">
        <f>SUMPRODUCT($G$586:$I$586,$B108:$D108)</f>
        <v>0</v>
      </c>
      <c r="D657" s="42">
        <f>SUMPRODUCT($K$586:$M$586,$B108:$D108)</f>
        <v>0</v>
      </c>
      <c r="E657" s="42">
        <f>SUMPRODUCT($O$586:$Q$586,$B108:$D108)</f>
        <v>0</v>
      </c>
      <c r="F657" s="42">
        <f>SUMPRODUCT($S$586:$U$586,$B108:$D108)</f>
        <v>0</v>
      </c>
      <c r="G657" s="42">
        <f>SUMPRODUCT($W$586:$Y$586,$B108:$D108)</f>
        <v>0</v>
      </c>
      <c r="H657" s="42">
        <f>SUMPRODUCT($AA$586:$AC$586,$B108:$D108)</f>
        <v>0</v>
      </c>
      <c r="I657" s="42">
        <f>SUMPRODUCT($AE$586:$AG$586,$B108:$D108)</f>
        <v>0</v>
      </c>
      <c r="J657" s="42">
        <f>SUMPRODUCT($AI$586:$AK$586,$B108:$D108)</f>
        <v>0</v>
      </c>
      <c r="K657" s="17"/>
    </row>
    <row r="658" spans="1:11">
      <c r="A658" s="4" t="s">
        <v>192</v>
      </c>
      <c r="B658" s="42">
        <f>SUMPRODUCT($C$587:$E$587,$B109:$D109)</f>
        <v>0</v>
      </c>
      <c r="C658" s="42">
        <f>SUMPRODUCT($G$587:$I$587,$B109:$D109)</f>
        <v>0</v>
      </c>
      <c r="D658" s="42">
        <f>SUMPRODUCT($K$587:$M$587,$B109:$D109)</f>
        <v>0</v>
      </c>
      <c r="E658" s="42">
        <f>SUMPRODUCT($O$587:$Q$587,$B109:$D109)</f>
        <v>0</v>
      </c>
      <c r="F658" s="42">
        <f>SUMPRODUCT($S$587:$U$587,$B109:$D109)</f>
        <v>0</v>
      </c>
      <c r="G658" s="42">
        <f>SUMPRODUCT($W$587:$Y$587,$B109:$D109)</f>
        <v>0</v>
      </c>
      <c r="H658" s="42">
        <f>SUMPRODUCT($AA$587:$AC$587,$B109:$D109)</f>
        <v>0</v>
      </c>
      <c r="I658" s="42">
        <f>SUMPRODUCT($AE$587:$AG$587,$B109:$D109)</f>
        <v>0</v>
      </c>
      <c r="J658" s="42">
        <f>SUMPRODUCT($AI$587:$AK$587,$B109:$D109)</f>
        <v>0</v>
      </c>
      <c r="K658" s="17"/>
    </row>
    <row r="659" spans="1:11">
      <c r="A659" s="4" t="s">
        <v>193</v>
      </c>
      <c r="B659" s="42">
        <f>SUMPRODUCT($C$588:$E$588,$B110:$D110)</f>
        <v>0</v>
      </c>
      <c r="C659" s="42">
        <f>SUMPRODUCT($G$588:$I$588,$B110:$D110)</f>
        <v>0</v>
      </c>
      <c r="D659" s="42">
        <f>SUMPRODUCT($K$588:$M$588,$B110:$D110)</f>
        <v>0</v>
      </c>
      <c r="E659" s="42">
        <f>SUMPRODUCT($O$588:$Q$588,$B110:$D110)</f>
        <v>0</v>
      </c>
      <c r="F659" s="42">
        <f>SUMPRODUCT($S$588:$U$588,$B110:$D110)</f>
        <v>0</v>
      </c>
      <c r="G659" s="42">
        <f>SUMPRODUCT($W$588:$Y$588,$B110:$D110)</f>
        <v>0</v>
      </c>
      <c r="H659" s="42">
        <f>SUMPRODUCT($AA$588:$AC$588,$B110:$D110)</f>
        <v>0</v>
      </c>
      <c r="I659" s="42">
        <f>SUMPRODUCT($AE$588:$AG$588,$B110:$D110)</f>
        <v>0</v>
      </c>
      <c r="J659" s="42">
        <f>SUMPRODUCT($AI$588:$AK$588,$B110:$D110)</f>
        <v>0</v>
      </c>
      <c r="K659" s="17"/>
    </row>
    <row r="660" spans="1:11">
      <c r="A660" s="4" t="s">
        <v>194</v>
      </c>
      <c r="B660" s="42">
        <f>SUMPRODUCT($C$589:$E$589,$B111:$D111)</f>
        <v>0</v>
      </c>
      <c r="C660" s="42">
        <f>SUMPRODUCT($G$589:$I$589,$B111:$D111)</f>
        <v>0</v>
      </c>
      <c r="D660" s="42">
        <f>SUMPRODUCT($K$589:$M$589,$B111:$D111)</f>
        <v>0</v>
      </c>
      <c r="E660" s="42">
        <f>SUMPRODUCT($O$589:$Q$589,$B111:$D111)</f>
        <v>0</v>
      </c>
      <c r="F660" s="42">
        <f>SUMPRODUCT($S$589:$U$589,$B111:$D111)</f>
        <v>0</v>
      </c>
      <c r="G660" s="42">
        <f>SUMPRODUCT($W$589:$Y$589,$B111:$D111)</f>
        <v>0</v>
      </c>
      <c r="H660" s="42">
        <f>SUMPRODUCT($AA$589:$AC$589,$B111:$D111)</f>
        <v>0</v>
      </c>
      <c r="I660" s="42">
        <f>SUMPRODUCT($AE$589:$AG$589,$B111:$D111)</f>
        <v>0</v>
      </c>
      <c r="J660" s="42">
        <f>SUMPRODUCT($AI$589:$AK$589,$B111:$D111)</f>
        <v>0</v>
      </c>
      <c r="K660" s="17"/>
    </row>
    <row r="661" spans="1:11">
      <c r="A661" s="4" t="s">
        <v>211</v>
      </c>
      <c r="B661" s="42">
        <f>SUMPRODUCT($C$590:$E$590,$B112:$D112)</f>
        <v>0</v>
      </c>
      <c r="C661" s="42">
        <f>SUMPRODUCT($G$590:$I$590,$B112:$D112)</f>
        <v>0</v>
      </c>
      <c r="D661" s="42">
        <f>SUMPRODUCT($K$590:$M$590,$B112:$D112)</f>
        <v>0</v>
      </c>
      <c r="E661" s="42">
        <f>SUMPRODUCT($O$590:$Q$590,$B112:$D112)</f>
        <v>0</v>
      </c>
      <c r="F661" s="42">
        <f>SUMPRODUCT($S$590:$U$590,$B112:$D112)</f>
        <v>0</v>
      </c>
      <c r="G661" s="42">
        <f>SUMPRODUCT($W$590:$Y$590,$B112:$D112)</f>
        <v>0</v>
      </c>
      <c r="H661" s="42">
        <f>SUMPRODUCT($AA$590:$AC$590,$B112:$D112)</f>
        <v>0</v>
      </c>
      <c r="I661" s="42">
        <f>SUMPRODUCT($AE$590:$AG$590,$B112:$D112)</f>
        <v>0</v>
      </c>
      <c r="J661" s="42">
        <f>SUMPRODUCT($AI$590:$AK$590,$B112:$D112)</f>
        <v>0</v>
      </c>
      <c r="K661" s="17"/>
    </row>
    <row r="662" spans="1:11">
      <c r="A662" s="4" t="s">
        <v>199</v>
      </c>
      <c r="B662" s="42">
        <f>SUMPRODUCT($C$591:$E$591,$B113:$D113)</f>
        <v>0</v>
      </c>
      <c r="C662" s="42">
        <f>SUMPRODUCT($G$591:$I$591,$B113:$D113)</f>
        <v>0</v>
      </c>
      <c r="D662" s="42">
        <f>SUMPRODUCT($K$591:$M$591,$B113:$D113)</f>
        <v>0</v>
      </c>
      <c r="E662" s="42">
        <f>SUMPRODUCT($O$591:$Q$591,$B113:$D113)</f>
        <v>0</v>
      </c>
      <c r="F662" s="42">
        <f>SUMPRODUCT($S$591:$U$591,$B113:$D113)</f>
        <v>0</v>
      </c>
      <c r="G662" s="42">
        <f>SUMPRODUCT($W$591:$Y$591,$B113:$D113)</f>
        <v>0</v>
      </c>
      <c r="H662" s="42">
        <f>SUMPRODUCT($AA$591:$AC$591,$B113:$D113)</f>
        <v>0</v>
      </c>
      <c r="I662" s="42">
        <f>SUMPRODUCT($AE$591:$AG$591,$B113:$D113)</f>
        <v>0</v>
      </c>
      <c r="J662" s="42">
        <f>SUMPRODUCT($AI$591:$AK$591,$B113:$D113)</f>
        <v>0</v>
      </c>
      <c r="K662" s="17"/>
    </row>
    <row r="663" spans="1:11">
      <c r="A663" s="4" t="s">
        <v>200</v>
      </c>
      <c r="B663" s="42">
        <f>SUMPRODUCT($C$592:$E$592,$B114:$D114)</f>
        <v>0</v>
      </c>
      <c r="C663" s="42">
        <f>SUMPRODUCT($G$592:$I$592,$B114:$D114)</f>
        <v>0</v>
      </c>
      <c r="D663" s="42">
        <f>SUMPRODUCT($K$592:$M$592,$B114:$D114)</f>
        <v>0</v>
      </c>
      <c r="E663" s="42">
        <f>SUMPRODUCT($O$592:$Q$592,$B114:$D114)</f>
        <v>0</v>
      </c>
      <c r="F663" s="42">
        <f>SUMPRODUCT($S$592:$U$592,$B114:$D114)</f>
        <v>0</v>
      </c>
      <c r="G663" s="42">
        <f>SUMPRODUCT($W$592:$Y$592,$B114:$D114)</f>
        <v>0</v>
      </c>
      <c r="H663" s="42">
        <f>SUMPRODUCT($AA$592:$AC$592,$B114:$D114)</f>
        <v>0</v>
      </c>
      <c r="I663" s="42">
        <f>SUMPRODUCT($AE$592:$AG$592,$B114:$D114)</f>
        <v>0</v>
      </c>
      <c r="J663" s="42">
        <f>SUMPRODUCT($AI$592:$AK$592,$B114:$D114)</f>
        <v>0</v>
      </c>
      <c r="K663" s="17"/>
    </row>
    <row r="664" spans="1:11">
      <c r="A664" s="4" t="s">
        <v>203</v>
      </c>
      <c r="B664" s="42">
        <f>SUMPRODUCT($C$593:$E$593,$B115:$D115)</f>
        <v>0</v>
      </c>
      <c r="C664" s="42">
        <f>SUMPRODUCT($G$593:$I$593,$B115:$D115)</f>
        <v>0</v>
      </c>
      <c r="D664" s="42">
        <f>SUMPRODUCT($K$593:$M$593,$B115:$D115)</f>
        <v>0</v>
      </c>
      <c r="E664" s="42">
        <f>SUMPRODUCT($O$593:$Q$593,$B115:$D115)</f>
        <v>0</v>
      </c>
      <c r="F664" s="42">
        <f>SUMPRODUCT($S$593:$U$593,$B115:$D115)</f>
        <v>0</v>
      </c>
      <c r="G664" s="42">
        <f>SUMPRODUCT($W$593:$Y$593,$B115:$D115)</f>
        <v>0</v>
      </c>
      <c r="H664" s="42">
        <f>SUMPRODUCT($AA$593:$AC$593,$B115:$D115)</f>
        <v>0</v>
      </c>
      <c r="I664" s="42">
        <f>SUMPRODUCT($AE$593:$AG$593,$B115:$D115)</f>
        <v>0</v>
      </c>
      <c r="J664" s="42">
        <f>SUMPRODUCT($AI$593:$AK$593,$B115:$D115)</f>
        <v>0</v>
      </c>
      <c r="K664" s="17"/>
    </row>
    <row r="665" spans="1:11">
      <c r="A665" s="4" t="s">
        <v>204</v>
      </c>
      <c r="B665" s="42">
        <f>SUMPRODUCT($C$594:$E$594,$B116:$D116)</f>
        <v>0</v>
      </c>
      <c r="C665" s="42">
        <f>SUMPRODUCT($G$594:$I$594,$B116:$D116)</f>
        <v>0</v>
      </c>
      <c r="D665" s="42">
        <f>SUMPRODUCT($K$594:$M$594,$B116:$D116)</f>
        <v>0</v>
      </c>
      <c r="E665" s="42">
        <f>SUMPRODUCT($O$594:$Q$594,$B116:$D116)</f>
        <v>0</v>
      </c>
      <c r="F665" s="42">
        <f>SUMPRODUCT($S$594:$U$594,$B116:$D116)</f>
        <v>0</v>
      </c>
      <c r="G665" s="42">
        <f>SUMPRODUCT($W$594:$Y$594,$B116:$D116)</f>
        <v>0</v>
      </c>
      <c r="H665" s="42">
        <f>SUMPRODUCT($AA$594:$AC$594,$B116:$D116)</f>
        <v>0</v>
      </c>
      <c r="I665" s="42">
        <f>SUMPRODUCT($AE$594:$AG$594,$B116:$D116)</f>
        <v>0</v>
      </c>
      <c r="J665" s="42">
        <f>SUMPRODUCT($AI$594:$AK$594,$B116:$D116)</f>
        <v>0</v>
      </c>
      <c r="K665" s="17"/>
    </row>
    <row r="666" spans="1:11">
      <c r="A666" s="4" t="s">
        <v>214</v>
      </c>
      <c r="B666" s="42">
        <f>SUMPRODUCT($C$595:$E$595,$B117:$D117)</f>
        <v>0</v>
      </c>
      <c r="C666" s="42">
        <f>SUMPRODUCT($G$595:$I$595,$B117:$D117)</f>
        <v>0</v>
      </c>
      <c r="D666" s="42">
        <f>SUMPRODUCT($K$595:$M$595,$B117:$D117)</f>
        <v>0</v>
      </c>
      <c r="E666" s="42">
        <f>SUMPRODUCT($O$595:$Q$595,$B117:$D117)</f>
        <v>0</v>
      </c>
      <c r="F666" s="42">
        <f>SUMPRODUCT($S$595:$U$595,$B117:$D117)</f>
        <v>0</v>
      </c>
      <c r="G666" s="42">
        <f>SUMPRODUCT($W$595:$Y$595,$B117:$D117)</f>
        <v>0</v>
      </c>
      <c r="H666" s="42">
        <f>SUMPRODUCT($AA$595:$AC$595,$B117:$D117)</f>
        <v>0</v>
      </c>
      <c r="I666" s="42">
        <f>SUMPRODUCT($AE$595:$AG$595,$B117:$D117)</f>
        <v>0</v>
      </c>
      <c r="J666" s="42">
        <f>SUMPRODUCT($AI$595:$AK$595,$B117:$D117)</f>
        <v>0</v>
      </c>
      <c r="K666" s="17"/>
    </row>
    <row r="667" spans="1:11">
      <c r="A667" s="4" t="s">
        <v>215</v>
      </c>
      <c r="B667" s="42">
        <f>SUMPRODUCT($C$596:$E$596,$B118:$D118)</f>
        <v>0</v>
      </c>
      <c r="C667" s="42">
        <f>SUMPRODUCT($G$596:$I$596,$B118:$D118)</f>
        <v>0</v>
      </c>
      <c r="D667" s="42">
        <f>SUMPRODUCT($K$596:$M$596,$B118:$D118)</f>
        <v>0</v>
      </c>
      <c r="E667" s="42">
        <f>SUMPRODUCT($O$596:$Q$596,$B118:$D118)</f>
        <v>0</v>
      </c>
      <c r="F667" s="42">
        <f>SUMPRODUCT($S$596:$U$596,$B118:$D118)</f>
        <v>0</v>
      </c>
      <c r="G667" s="42">
        <f>SUMPRODUCT($W$596:$Y$596,$B118:$D118)</f>
        <v>0</v>
      </c>
      <c r="H667" s="42">
        <f>SUMPRODUCT($AA$596:$AC$596,$B118:$D118)</f>
        <v>0</v>
      </c>
      <c r="I667" s="42">
        <f>SUMPRODUCT($AE$596:$AG$596,$B118:$D118)</f>
        <v>0</v>
      </c>
      <c r="J667" s="42">
        <f>SUMPRODUCT($AI$596:$AK$596,$B118:$D118)</f>
        <v>0</v>
      </c>
      <c r="K667" s="17"/>
    </row>
    <row r="669" spans="1:11" ht="21" customHeight="1">
      <c r="A669" s="1" t="s">
        <v>1228</v>
      </c>
    </row>
    <row r="670" spans="1:11">
      <c r="A670" s="3" t="s">
        <v>546</v>
      </c>
    </row>
    <row r="671" spans="1:11">
      <c r="A671" s="31" t="s">
        <v>1229</v>
      </c>
    </row>
    <row r="672" spans="1:11">
      <c r="A672" s="31" t="s">
        <v>1064</v>
      </c>
    </row>
    <row r="673" spans="1:6">
      <c r="A673" s="31" t="s">
        <v>1230</v>
      </c>
    </row>
    <row r="674" spans="1:6">
      <c r="A674" s="33" t="s">
        <v>553</v>
      </c>
      <c r="B674" s="33" t="s">
        <v>555</v>
      </c>
      <c r="C674" s="33" t="s">
        <v>570</v>
      </c>
      <c r="D674" s="33"/>
      <c r="E674" s="33"/>
    </row>
    <row r="675" spans="1:6">
      <c r="A675" s="33" t="s">
        <v>556</v>
      </c>
      <c r="B675" s="33" t="s">
        <v>1057</v>
      </c>
      <c r="C675" s="33" t="s">
        <v>1066</v>
      </c>
      <c r="D675" s="33"/>
      <c r="E675" s="33"/>
    </row>
    <row r="677" spans="1:6">
      <c r="C677" s="30" t="s">
        <v>1231</v>
      </c>
      <c r="D677" s="30"/>
      <c r="E677" s="30"/>
    </row>
    <row r="678" spans="1:6">
      <c r="B678" s="15" t="s">
        <v>1067</v>
      </c>
      <c r="C678" s="15" t="s">
        <v>348</v>
      </c>
      <c r="D678" s="15" t="s">
        <v>349</v>
      </c>
      <c r="E678" s="15" t="s">
        <v>345</v>
      </c>
    </row>
    <row r="679" spans="1:6">
      <c r="A679" s="4" t="s">
        <v>1232</v>
      </c>
      <c r="B679" s="45">
        <f>SUM('Input'!$B355:$D355)</f>
        <v>0</v>
      </c>
      <c r="C679" s="45">
        <f>'Input'!B355*24*'Input'!$F60/$B679</f>
        <v>0</v>
      </c>
      <c r="D679" s="45">
        <f>'Input'!C355*24*'Input'!$F60/$B679</f>
        <v>0</v>
      </c>
      <c r="E679" s="45">
        <f>'Input'!D355*24*'Input'!$F60/$B679</f>
        <v>0</v>
      </c>
      <c r="F679" s="17"/>
    </row>
    <row r="681" spans="1:6" ht="21" customHeight="1">
      <c r="A681" s="1" t="s">
        <v>1233</v>
      </c>
    </row>
    <row r="682" spans="1:6">
      <c r="A682" s="3" t="s">
        <v>546</v>
      </c>
    </row>
    <row r="683" spans="1:6">
      <c r="A683" s="31" t="s">
        <v>1234</v>
      </c>
    </row>
    <row r="684" spans="1:6">
      <c r="A684" s="31" t="s">
        <v>1235</v>
      </c>
    </row>
    <row r="685" spans="1:6">
      <c r="A685" s="31" t="s">
        <v>1236</v>
      </c>
    </row>
    <row r="686" spans="1:6">
      <c r="A686" s="31" t="s">
        <v>1074</v>
      </c>
    </row>
    <row r="687" spans="1:6">
      <c r="A687" s="33" t="s">
        <v>553</v>
      </c>
      <c r="B687" s="33" t="s">
        <v>555</v>
      </c>
      <c r="C687" s="33" t="s">
        <v>570</v>
      </c>
      <c r="D687" s="33"/>
      <c r="E687" s="33"/>
    </row>
    <row r="688" spans="1:6">
      <c r="A688" s="33" t="s">
        <v>556</v>
      </c>
      <c r="B688" s="33" t="s">
        <v>1057</v>
      </c>
      <c r="C688" s="33" t="s">
        <v>1075</v>
      </c>
      <c r="D688" s="33"/>
      <c r="E688" s="33"/>
    </row>
    <row r="690" spans="1:6">
      <c r="C690" s="30" t="s">
        <v>1237</v>
      </c>
      <c r="D690" s="30"/>
      <c r="E690" s="30"/>
    </row>
    <row r="691" spans="1:6">
      <c r="B691" s="15" t="s">
        <v>1076</v>
      </c>
      <c r="C691" s="15" t="s">
        <v>348</v>
      </c>
      <c r="D691" s="15" t="s">
        <v>349</v>
      </c>
      <c r="E691" s="15" t="s">
        <v>345</v>
      </c>
    </row>
    <row r="692" spans="1:6">
      <c r="A692" s="4" t="s">
        <v>225</v>
      </c>
      <c r="B692" s="40">
        <f>SUM('Input'!$B345:$D345)</f>
        <v>0</v>
      </c>
      <c r="C692" s="40">
        <f>IF($B692,'Input'!B345/$B692,C$679/'Input'!$F$60/24)</f>
        <v>0</v>
      </c>
      <c r="D692" s="40">
        <f>IF($B692,'Input'!C345/$B692,D$679/'Input'!$F$60/24)</f>
        <v>0</v>
      </c>
      <c r="E692" s="40">
        <f>IF($B692,'Input'!D345/$B692,E$679/'Input'!$F$60/24)</f>
        <v>0</v>
      </c>
      <c r="F692" s="17"/>
    </row>
    <row r="693" spans="1:6">
      <c r="A693" s="4" t="s">
        <v>226</v>
      </c>
      <c r="B693" s="40">
        <f>SUM('Input'!$B346:$D346)</f>
        <v>0</v>
      </c>
      <c r="C693" s="40">
        <f>IF($B693,'Input'!B346/$B693,C$679/'Input'!$F$60/24)</f>
        <v>0</v>
      </c>
      <c r="D693" s="40">
        <f>IF($B693,'Input'!C346/$B693,D$679/'Input'!$F$60/24)</f>
        <v>0</v>
      </c>
      <c r="E693" s="40">
        <f>IF($B693,'Input'!D346/$B693,E$679/'Input'!$F$60/24)</f>
        <v>0</v>
      </c>
      <c r="F693" s="17"/>
    </row>
    <row r="694" spans="1:6">
      <c r="A694" s="4" t="s">
        <v>227</v>
      </c>
      <c r="B694" s="40">
        <f>SUM('Input'!$B347:$D347)</f>
        <v>0</v>
      </c>
      <c r="C694" s="40">
        <f>IF($B694,'Input'!B347/$B694,C$679/'Input'!$F$60/24)</f>
        <v>0</v>
      </c>
      <c r="D694" s="40">
        <f>IF($B694,'Input'!C347/$B694,D$679/'Input'!$F$60/24)</f>
        <v>0</v>
      </c>
      <c r="E694" s="40">
        <f>IF($B694,'Input'!D347/$B694,E$679/'Input'!$F$60/24)</f>
        <v>0</v>
      </c>
      <c r="F694" s="17"/>
    </row>
    <row r="695" spans="1:6">
      <c r="A695" s="4" t="s">
        <v>228</v>
      </c>
      <c r="B695" s="40">
        <f>SUM('Input'!$B348:$D348)</f>
        <v>0</v>
      </c>
      <c r="C695" s="40">
        <f>IF($B695,'Input'!B348/$B695,C$679/'Input'!$F$60/24)</f>
        <v>0</v>
      </c>
      <c r="D695" s="40">
        <f>IF($B695,'Input'!C348/$B695,D$679/'Input'!$F$60/24)</f>
        <v>0</v>
      </c>
      <c r="E695" s="40">
        <f>IF($B695,'Input'!D348/$B695,E$679/'Input'!$F$60/24)</f>
        <v>0</v>
      </c>
      <c r="F695" s="17"/>
    </row>
    <row r="697" spans="1:6" ht="21" customHeight="1">
      <c r="A697" s="1" t="s">
        <v>1238</v>
      </c>
    </row>
    <row r="698" spans="1:6">
      <c r="A698" s="3" t="s">
        <v>546</v>
      </c>
    </row>
    <row r="699" spans="1:6">
      <c r="A699" s="31" t="s">
        <v>1239</v>
      </c>
    </row>
    <row r="700" spans="1:6">
      <c r="A700" s="3" t="s">
        <v>1240</v>
      </c>
    </row>
    <row r="701" spans="1:6">
      <c r="A701" s="3" t="s">
        <v>549</v>
      </c>
    </row>
    <row r="703" spans="1:6">
      <c r="B703" s="15" t="s">
        <v>348</v>
      </c>
      <c r="C703" s="15" t="s">
        <v>349</v>
      </c>
      <c r="D703" s="15" t="s">
        <v>345</v>
      </c>
    </row>
    <row r="704" spans="1:6">
      <c r="A704" s="4" t="s">
        <v>225</v>
      </c>
      <c r="B704" s="41">
        <f>C$692</f>
        <v>0</v>
      </c>
      <c r="C704" s="41">
        <f>D$692</f>
        <v>0</v>
      </c>
      <c r="D704" s="41">
        <f>E$692</f>
        <v>0</v>
      </c>
      <c r="E704" s="17"/>
    </row>
    <row r="705" spans="1:5">
      <c r="A705" s="4" t="s">
        <v>226</v>
      </c>
      <c r="B705" s="41">
        <f>C$693</f>
        <v>0</v>
      </c>
      <c r="C705" s="41">
        <f>D$693</f>
        <v>0</v>
      </c>
      <c r="D705" s="41">
        <f>E$693</f>
        <v>0</v>
      </c>
      <c r="E705" s="17"/>
    </row>
    <row r="706" spans="1:5">
      <c r="A706" s="4" t="s">
        <v>227</v>
      </c>
      <c r="B706" s="41">
        <f>C$694</f>
        <v>0</v>
      </c>
      <c r="C706" s="41">
        <f>D$694</f>
        <v>0</v>
      </c>
      <c r="D706" s="41">
        <f>E$694</f>
        <v>0</v>
      </c>
      <c r="E706" s="17"/>
    </row>
    <row r="707" spans="1:5">
      <c r="A707" s="4" t="s">
        <v>228</v>
      </c>
      <c r="B707" s="41">
        <f>C$695</f>
        <v>0</v>
      </c>
      <c r="C707" s="41">
        <f>D$695</f>
        <v>0</v>
      </c>
      <c r="D707" s="41">
        <f>E$695</f>
        <v>0</v>
      </c>
      <c r="E707" s="17"/>
    </row>
    <row r="708" spans="1:5">
      <c r="A708" s="4" t="s">
        <v>229</v>
      </c>
      <c r="B708" s="35">
        <v>1</v>
      </c>
      <c r="C708" s="35">
        <v>0</v>
      </c>
      <c r="D708" s="35">
        <v>0</v>
      </c>
      <c r="E708" s="17"/>
    </row>
    <row r="710" spans="1:5" ht="21" customHeight="1">
      <c r="A710" s="1" t="s">
        <v>1241</v>
      </c>
    </row>
    <row r="712" spans="1:5">
      <c r="B712" s="15" t="s">
        <v>348</v>
      </c>
      <c r="C712" s="15" t="s">
        <v>349</v>
      </c>
      <c r="D712" s="15" t="s">
        <v>345</v>
      </c>
    </row>
    <row r="713" spans="1:5">
      <c r="A713" s="4" t="s">
        <v>229</v>
      </c>
      <c r="B713" s="35">
        <v>0</v>
      </c>
      <c r="C713" s="35">
        <v>1</v>
      </c>
      <c r="D713" s="35">
        <v>0</v>
      </c>
      <c r="E713" s="17"/>
    </row>
    <row r="715" spans="1:5" ht="21" customHeight="1">
      <c r="A715" s="1" t="s">
        <v>1242</v>
      </c>
    </row>
    <row r="717" spans="1:5">
      <c r="B717" s="15" t="s">
        <v>348</v>
      </c>
      <c r="C717" s="15" t="s">
        <v>349</v>
      </c>
      <c r="D717" s="15" t="s">
        <v>345</v>
      </c>
    </row>
    <row r="718" spans="1:5">
      <c r="A718" s="4" t="s">
        <v>229</v>
      </c>
      <c r="B718" s="35">
        <v>0</v>
      </c>
      <c r="C718" s="35">
        <v>0</v>
      </c>
      <c r="D718" s="35">
        <v>1</v>
      </c>
      <c r="E718" s="17"/>
    </row>
    <row r="720" spans="1:5" ht="21" customHeight="1">
      <c r="A720" s="1" t="s">
        <v>1243</v>
      </c>
    </row>
    <row r="721" spans="1:6">
      <c r="A721" s="3" t="s">
        <v>546</v>
      </c>
    </row>
    <row r="722" spans="1:6">
      <c r="A722" s="31" t="s">
        <v>1096</v>
      </c>
    </row>
    <row r="723" spans="1:6">
      <c r="A723" s="31" t="s">
        <v>1097</v>
      </c>
    </row>
    <row r="724" spans="1:6">
      <c r="A724" s="31" t="s">
        <v>1244</v>
      </c>
    </row>
    <row r="725" spans="1:6">
      <c r="A725" s="31" t="s">
        <v>1245</v>
      </c>
    </row>
    <row r="726" spans="1:6">
      <c r="A726" s="31" t="s">
        <v>1246</v>
      </c>
    </row>
    <row r="727" spans="1:6">
      <c r="A727" s="31" t="s">
        <v>1101</v>
      </c>
    </row>
    <row r="728" spans="1:6">
      <c r="A728" s="33" t="s">
        <v>553</v>
      </c>
      <c r="B728" s="33" t="s">
        <v>570</v>
      </c>
      <c r="C728" s="33"/>
      <c r="D728" s="33"/>
      <c r="E728" s="33" t="s">
        <v>570</v>
      </c>
    </row>
    <row r="729" spans="1:6">
      <c r="A729" s="33" t="s">
        <v>556</v>
      </c>
      <c r="B729" s="33" t="s">
        <v>1102</v>
      </c>
      <c r="C729" s="33"/>
      <c r="D729" s="33"/>
      <c r="E729" s="33" t="s">
        <v>1103</v>
      </c>
    </row>
    <row r="731" spans="1:6">
      <c r="B731" s="30" t="s">
        <v>1247</v>
      </c>
      <c r="C731" s="30"/>
      <c r="D731" s="30"/>
    </row>
    <row r="732" spans="1:6">
      <c r="B732" s="15" t="s">
        <v>348</v>
      </c>
      <c r="C732" s="15" t="s">
        <v>349</v>
      </c>
      <c r="D732" s="15" t="s">
        <v>345</v>
      </c>
      <c r="E732" s="15" t="s">
        <v>1248</v>
      </c>
    </row>
    <row r="733" spans="1:6">
      <c r="A733" s="4" t="s">
        <v>225</v>
      </c>
      <c r="B733" s="40">
        <f>IF($B$142&gt;0,('Loads'!$B$359*B$704)/$B$142,0)</f>
        <v>0</v>
      </c>
      <c r="C733" s="40">
        <f>IF($B$142&gt;0,('Loads'!$B$359*C$704)/$B$142,0)</f>
        <v>0</v>
      </c>
      <c r="D733" s="40">
        <f>IF($B$142&gt;0,('Loads'!$B$359*D$704)/$B$142,0)</f>
        <v>0</v>
      </c>
      <c r="E733" s="42">
        <f>IF($C$679&gt;0,$B733*'Input'!$F$60*24/$C$679,0)</f>
        <v>0</v>
      </c>
      <c r="F733" s="17"/>
    </row>
    <row r="734" spans="1:6">
      <c r="A734" s="4" t="s">
        <v>226</v>
      </c>
      <c r="B734" s="40">
        <f>IF($B$143&gt;0,('Loads'!$B$360*B$705)/$B$143,0)</f>
        <v>0</v>
      </c>
      <c r="C734" s="40">
        <f>IF($B$143&gt;0,('Loads'!$B$360*C$705)/$B$143,0)</f>
        <v>0</v>
      </c>
      <c r="D734" s="40">
        <f>IF($B$143&gt;0,('Loads'!$B$360*D$705)/$B$143,0)</f>
        <v>0</v>
      </c>
      <c r="E734" s="42">
        <f>IF($C$679&gt;0,$B734*'Input'!$F$60*24/$C$679,0)</f>
        <v>0</v>
      </c>
      <c r="F734" s="17"/>
    </row>
    <row r="735" spans="1:6">
      <c r="A735" s="4" t="s">
        <v>227</v>
      </c>
      <c r="B735" s="40">
        <f>IF($B$144&gt;0,('Loads'!$B$361*B$706)/$B$144,0)</f>
        <v>0</v>
      </c>
      <c r="C735" s="40">
        <f>IF($B$144&gt;0,('Loads'!$B$361*C$706)/$B$144,0)</f>
        <v>0</v>
      </c>
      <c r="D735" s="40">
        <f>IF($B$144&gt;0,('Loads'!$B$361*D$706)/$B$144,0)</f>
        <v>0</v>
      </c>
      <c r="E735" s="42">
        <f>IF($C$679&gt;0,$B735*'Input'!$F$60*24/$C$679,0)</f>
        <v>0</v>
      </c>
      <c r="F735" s="17"/>
    </row>
    <row r="736" spans="1:6">
      <c r="A736" s="4" t="s">
        <v>228</v>
      </c>
      <c r="B736" s="40">
        <f>IF($B$145&gt;0,('Loads'!$B$362*B$707)/$B$145,0)</f>
        <v>0</v>
      </c>
      <c r="C736" s="40">
        <f>IF($B$145&gt;0,('Loads'!$B$362*C$707)/$B$145,0)</f>
        <v>0</v>
      </c>
      <c r="D736" s="40">
        <f>IF($B$145&gt;0,('Loads'!$B$362*D$707)/$B$145,0)</f>
        <v>0</v>
      </c>
      <c r="E736" s="42">
        <f>IF($C$679&gt;0,$B736*'Input'!$F$60*24/$C$679,0)</f>
        <v>0</v>
      </c>
      <c r="F736" s="17"/>
    </row>
    <row r="738" spans="1:5" ht="21" customHeight="1">
      <c r="A738" s="1" t="s">
        <v>1249</v>
      </c>
    </row>
    <row r="739" spans="1:5">
      <c r="A739" s="3" t="s">
        <v>546</v>
      </c>
    </row>
    <row r="740" spans="1:5">
      <c r="A740" s="31" t="s">
        <v>1096</v>
      </c>
    </row>
    <row r="741" spans="1:5">
      <c r="A741" s="31" t="s">
        <v>1097</v>
      </c>
    </row>
    <row r="742" spans="1:5">
      <c r="A742" s="31" t="s">
        <v>1244</v>
      </c>
    </row>
    <row r="743" spans="1:5">
      <c r="A743" s="31" t="s">
        <v>1107</v>
      </c>
    </row>
    <row r="744" spans="1:5">
      <c r="A744" s="31" t="s">
        <v>1250</v>
      </c>
    </row>
    <row r="745" spans="1:5">
      <c r="A745" s="31" t="s">
        <v>1117</v>
      </c>
    </row>
    <row r="746" spans="1:5">
      <c r="A746" s="31" t="s">
        <v>1251</v>
      </c>
    </row>
    <row r="747" spans="1:5">
      <c r="A747" s="31" t="s">
        <v>1252</v>
      </c>
    </row>
    <row r="748" spans="1:5">
      <c r="A748" s="31" t="s">
        <v>1253</v>
      </c>
    </row>
    <row r="749" spans="1:5">
      <c r="A749" s="31" t="s">
        <v>1121</v>
      </c>
    </row>
    <row r="750" spans="1:5">
      <c r="A750" s="33" t="s">
        <v>553</v>
      </c>
      <c r="B750" s="33" t="s">
        <v>570</v>
      </c>
      <c r="C750" s="33"/>
      <c r="D750" s="33"/>
      <c r="E750" s="33" t="s">
        <v>570</v>
      </c>
    </row>
    <row r="751" spans="1:5">
      <c r="A751" s="33" t="s">
        <v>556</v>
      </c>
      <c r="B751" s="33" t="s">
        <v>1122</v>
      </c>
      <c r="C751" s="33"/>
      <c r="D751" s="33"/>
      <c r="E751" s="33" t="s">
        <v>1123</v>
      </c>
    </row>
    <row r="753" spans="1:6">
      <c r="B753" s="30" t="s">
        <v>1254</v>
      </c>
      <c r="C753" s="30"/>
      <c r="D753" s="30"/>
    </row>
    <row r="754" spans="1:6">
      <c r="B754" s="15" t="s">
        <v>348</v>
      </c>
      <c r="C754" s="15" t="s">
        <v>349</v>
      </c>
      <c r="D754" s="15" t="s">
        <v>345</v>
      </c>
      <c r="E754" s="15" t="s">
        <v>1255</v>
      </c>
    </row>
    <row r="755" spans="1:6">
      <c r="A755" s="4" t="s">
        <v>229</v>
      </c>
      <c r="B755" s="40">
        <f>IF($B$146&gt;0,('Loads'!$B$363*B$708+'Loads'!$C$363*B$713+'Loads'!$D$363*B$718)/$B$146,0)</f>
        <v>0</v>
      </c>
      <c r="C755" s="40">
        <f>IF($B$146&gt;0,('Loads'!$B$363*C$708+'Loads'!$C$363*C$713+'Loads'!$D$363*C$718)/$B$146,0)</f>
        <v>0</v>
      </c>
      <c r="D755" s="40">
        <f>IF($B$146&gt;0,('Loads'!$B$363*D$708+'Loads'!$C$363*D$713+'Loads'!$D$363*D$718)/$B$146,0)</f>
        <v>0</v>
      </c>
      <c r="E755" s="42">
        <f>IF($C$679&gt;0,$B755*'Input'!$F$60*24/$C$679,0)</f>
        <v>0</v>
      </c>
      <c r="F755" s="17"/>
    </row>
    <row r="757" spans="1:6" ht="21" customHeight="1">
      <c r="A757" s="1" t="s">
        <v>1256</v>
      </c>
    </row>
    <row r="758" spans="1:6">
      <c r="A758" s="3" t="s">
        <v>546</v>
      </c>
    </row>
    <row r="759" spans="1:6">
      <c r="A759" s="31" t="s">
        <v>1257</v>
      </c>
    </row>
    <row r="760" spans="1:6">
      <c r="A760" s="31" t="s">
        <v>1258</v>
      </c>
    </row>
    <row r="761" spans="1:6">
      <c r="A761" s="31" t="s">
        <v>1259</v>
      </c>
    </row>
    <row r="762" spans="1:6">
      <c r="A762" s="31" t="s">
        <v>1260</v>
      </c>
    </row>
    <row r="763" spans="1:6">
      <c r="A763" s="31" t="s">
        <v>1261</v>
      </c>
    </row>
    <row r="764" spans="1:6">
      <c r="A764" s="31" t="s">
        <v>1262</v>
      </c>
    </row>
    <row r="765" spans="1:6">
      <c r="A765" s="33" t="s">
        <v>553</v>
      </c>
      <c r="B765" s="33" t="s">
        <v>1038</v>
      </c>
      <c r="C765" s="33" t="s">
        <v>570</v>
      </c>
      <c r="D765" s="33" t="s">
        <v>570</v>
      </c>
    </row>
    <row r="766" spans="1:6">
      <c r="A766" s="33" t="s">
        <v>556</v>
      </c>
      <c r="B766" s="33" t="s">
        <v>1263</v>
      </c>
      <c r="C766" s="33" t="s">
        <v>1264</v>
      </c>
      <c r="D766" s="33" t="s">
        <v>1265</v>
      </c>
    </row>
    <row r="768" spans="1:6">
      <c r="B768" s="15" t="s">
        <v>1266</v>
      </c>
      <c r="C768" s="15" t="s">
        <v>1267</v>
      </c>
      <c r="D768" s="15" t="s">
        <v>1268</v>
      </c>
    </row>
    <row r="769" spans="1:5">
      <c r="A769" s="4" t="s">
        <v>225</v>
      </c>
      <c r="B769" s="43">
        <f>E$733</f>
        <v>0</v>
      </c>
      <c r="C769" s="34">
        <f>B769*$B$142/24/'Input'!$F$60*1000</f>
        <v>0</v>
      </c>
      <c r="D769" s="34">
        <f>'Loads'!B$60*B$142/24/'Input'!F$60*1000</f>
        <v>0</v>
      </c>
      <c r="E769" s="17"/>
    </row>
    <row r="770" spans="1:5">
      <c r="A770" s="4" t="s">
        <v>226</v>
      </c>
      <c r="B770" s="43">
        <f>E$734</f>
        <v>0</v>
      </c>
      <c r="C770" s="34">
        <f>B770*$B$143/24/'Input'!$F$60*1000</f>
        <v>0</v>
      </c>
      <c r="D770" s="34">
        <f>'Loads'!B$61*B$143/24/'Input'!F$60*1000</f>
        <v>0</v>
      </c>
      <c r="E770" s="17"/>
    </row>
    <row r="771" spans="1:5">
      <c r="A771" s="4" t="s">
        <v>227</v>
      </c>
      <c r="B771" s="43">
        <f>E$735</f>
        <v>0</v>
      </c>
      <c r="C771" s="34">
        <f>B771*$B$144/24/'Input'!$F$60*1000</f>
        <v>0</v>
      </c>
      <c r="D771" s="34">
        <f>'Loads'!B$62*B$144/24/'Input'!F$60*1000</f>
        <v>0</v>
      </c>
      <c r="E771" s="17"/>
    </row>
    <row r="772" spans="1:5">
      <c r="A772" s="4" t="s">
        <v>228</v>
      </c>
      <c r="B772" s="43">
        <f>E$736</f>
        <v>0</v>
      </c>
      <c r="C772" s="34">
        <f>B772*$B$145/24/'Input'!$F$60*1000</f>
        <v>0</v>
      </c>
      <c r="D772" s="34">
        <f>'Loads'!B$63*B$145/24/'Input'!F$60*1000</f>
        <v>0</v>
      </c>
      <c r="E772" s="17"/>
    </row>
    <row r="773" spans="1:5">
      <c r="A773" s="4" t="s">
        <v>229</v>
      </c>
      <c r="B773" s="43">
        <f>E$755</f>
        <v>0</v>
      </c>
      <c r="C773" s="34">
        <f>B773*$B$146/24/'Input'!$F$60*1000</f>
        <v>0</v>
      </c>
      <c r="D773" s="34">
        <f>'Loads'!B$64*B$146/24/'Input'!F$60*1000</f>
        <v>0</v>
      </c>
      <c r="E773" s="17"/>
    </row>
    <row r="775" spans="1:5" ht="21" customHeight="1">
      <c r="A775" s="1" t="s">
        <v>1269</v>
      </c>
    </row>
    <row r="776" spans="1:5">
      <c r="A776" s="3" t="s">
        <v>546</v>
      </c>
    </row>
    <row r="777" spans="1:5">
      <c r="A777" s="31" t="s">
        <v>1270</v>
      </c>
    </row>
    <row r="778" spans="1:5">
      <c r="A778" s="31" t="s">
        <v>1271</v>
      </c>
    </row>
    <row r="779" spans="1:5">
      <c r="A779" s="3" t="s">
        <v>1272</v>
      </c>
    </row>
    <row r="781" spans="1:5">
      <c r="B781" s="15" t="s">
        <v>1273</v>
      </c>
    </row>
    <row r="782" spans="1:5">
      <c r="A782" s="4" t="s">
        <v>1273</v>
      </c>
      <c r="B782" s="42">
        <f>IF(SUM($C$769:$C$773),SUM($D$769:$D$773)/SUM($C$769:$C$773),0)</f>
        <v>0</v>
      </c>
      <c r="C782" s="17"/>
    </row>
    <row r="784" spans="1:5" ht="21" customHeight="1">
      <c r="A784" s="1" t="s">
        <v>1274</v>
      </c>
    </row>
    <row r="785" spans="1:7">
      <c r="A785" s="3" t="s">
        <v>546</v>
      </c>
    </row>
    <row r="786" spans="1:7">
      <c r="A786" s="31" t="s">
        <v>1145</v>
      </c>
    </row>
    <row r="787" spans="1:7">
      <c r="A787" s="31" t="s">
        <v>1275</v>
      </c>
    </row>
    <row r="788" spans="1:7">
      <c r="A788" s="31" t="s">
        <v>1276</v>
      </c>
    </row>
    <row r="789" spans="1:7">
      <c r="A789" s="31" t="s">
        <v>1277</v>
      </c>
    </row>
    <row r="790" spans="1:7">
      <c r="A790" s="31" t="s">
        <v>1278</v>
      </c>
    </row>
    <row r="791" spans="1:7">
      <c r="A791" s="31" t="s">
        <v>1279</v>
      </c>
    </row>
    <row r="792" spans="1:7">
      <c r="A792" s="31" t="s">
        <v>1280</v>
      </c>
    </row>
    <row r="793" spans="1:7">
      <c r="A793" s="33" t="s">
        <v>553</v>
      </c>
      <c r="B793" s="33" t="s">
        <v>554</v>
      </c>
      <c r="C793" s="33" t="s">
        <v>554</v>
      </c>
      <c r="D793" s="33" t="s">
        <v>554</v>
      </c>
      <c r="E793" s="33" t="s">
        <v>570</v>
      </c>
      <c r="F793" s="33" t="s">
        <v>570</v>
      </c>
    </row>
    <row r="794" spans="1:7">
      <c r="A794" s="33" t="s">
        <v>556</v>
      </c>
      <c r="B794" s="33" t="s">
        <v>932</v>
      </c>
      <c r="C794" s="33" t="s">
        <v>932</v>
      </c>
      <c r="D794" s="33" t="s">
        <v>932</v>
      </c>
      <c r="E794" s="33" t="s">
        <v>1281</v>
      </c>
      <c r="F794" s="33" t="s">
        <v>1282</v>
      </c>
    </row>
    <row r="796" spans="1:7">
      <c r="B796" s="15" t="s">
        <v>1283</v>
      </c>
      <c r="C796" s="15" t="s">
        <v>1284</v>
      </c>
      <c r="D796" s="15" t="s">
        <v>1285</v>
      </c>
      <c r="E796" s="15" t="s">
        <v>1286</v>
      </c>
      <c r="F796" s="15" t="s">
        <v>358</v>
      </c>
    </row>
    <row r="797" spans="1:7">
      <c r="A797" s="4" t="s">
        <v>153</v>
      </c>
      <c r="B797" s="41">
        <f>$C265</f>
        <v>0</v>
      </c>
      <c r="C797" s="41">
        <f>$D265</f>
        <v>0</v>
      </c>
      <c r="D797" s="41">
        <f>$E265</f>
        <v>0</v>
      </c>
      <c r="E797" s="40">
        <f>IF('Input'!$E369,MAX(0,$C797+$B797-'Input'!$E369),IF($B265,1/0,0))</f>
        <v>0</v>
      </c>
      <c r="F797" s="40">
        <f>1-$E797-$D797</f>
        <v>0</v>
      </c>
      <c r="G797" s="17"/>
    </row>
    <row r="798" spans="1:7">
      <c r="A798" s="4" t="s">
        <v>154</v>
      </c>
      <c r="B798" s="41">
        <f>$C266</f>
        <v>0</v>
      </c>
      <c r="C798" s="41">
        <f>$D266</f>
        <v>0</v>
      </c>
      <c r="D798" s="41">
        <f>$E266</f>
        <v>0</v>
      </c>
      <c r="E798" s="40">
        <f>IF('Input'!$E370,MAX(0,$C798+$B798-'Input'!$E370),IF($B266,1/0,0))</f>
        <v>0</v>
      </c>
      <c r="F798" s="40">
        <f>1-$E798-$D798</f>
        <v>0</v>
      </c>
      <c r="G798" s="17"/>
    </row>
    <row r="799" spans="1:7">
      <c r="A799" s="4" t="s">
        <v>155</v>
      </c>
      <c r="B799" s="41">
        <f>$C267</f>
        <v>0</v>
      </c>
      <c r="C799" s="41">
        <f>$D267</f>
        <v>0</v>
      </c>
      <c r="D799" s="41">
        <f>$E267</f>
        <v>0</v>
      </c>
      <c r="E799" s="40">
        <f>IF('Input'!$E371,MAX(0,$C799+$B799-'Input'!$E371),IF($B267,1/0,0))</f>
        <v>0</v>
      </c>
      <c r="F799" s="40">
        <f>1-$E799-$D799</f>
        <v>0</v>
      </c>
      <c r="G799" s="17"/>
    </row>
    <row r="800" spans="1:7">
      <c r="A800" s="4" t="s">
        <v>156</v>
      </c>
      <c r="B800" s="41">
        <f>$C268</f>
        <v>0</v>
      </c>
      <c r="C800" s="41">
        <f>$D268</f>
        <v>0</v>
      </c>
      <c r="D800" s="41">
        <f>$E268</f>
        <v>0</v>
      </c>
      <c r="E800" s="40">
        <f>IF('Input'!$E372,MAX(0,$C800+$B800-'Input'!$E372),IF($B268,1/0,0))</f>
        <v>0</v>
      </c>
      <c r="F800" s="40">
        <f>1-$E800-$D800</f>
        <v>0</v>
      </c>
      <c r="G800" s="17"/>
    </row>
    <row r="801" spans="1:7">
      <c r="A801" s="4" t="s">
        <v>157</v>
      </c>
      <c r="B801" s="41">
        <f>$C269</f>
        <v>0</v>
      </c>
      <c r="C801" s="41">
        <f>$D269</f>
        <v>0</v>
      </c>
      <c r="D801" s="41">
        <f>$E269</f>
        <v>0</v>
      </c>
      <c r="E801" s="40">
        <f>IF('Input'!$E373,MAX(0,$C801+$B801-'Input'!$E373),IF($B269,1/0,0))</f>
        <v>0</v>
      </c>
      <c r="F801" s="40">
        <f>1-$E801-$D801</f>
        <v>0</v>
      </c>
      <c r="G801" s="17"/>
    </row>
    <row r="802" spans="1:7">
      <c r="A802" s="4" t="s">
        <v>162</v>
      </c>
      <c r="B802" s="41">
        <f>$C270</f>
        <v>0</v>
      </c>
      <c r="C802" s="41">
        <f>$D270</f>
        <v>0</v>
      </c>
      <c r="D802" s="41">
        <f>$E270</f>
        <v>0</v>
      </c>
      <c r="E802" s="40">
        <f>IF('Input'!$E374,MAX(0,$C802+$B802-'Input'!$E374),IF($B270,1/0,0))</f>
        <v>0</v>
      </c>
      <c r="F802" s="40">
        <f>1-$E802-$D802</f>
        <v>0</v>
      </c>
      <c r="G802" s="17"/>
    </row>
    <row r="803" spans="1:7">
      <c r="A803" s="4" t="s">
        <v>158</v>
      </c>
      <c r="B803" s="41">
        <f>$C271</f>
        <v>0</v>
      </c>
      <c r="C803" s="41">
        <f>$D271</f>
        <v>0</v>
      </c>
      <c r="D803" s="41">
        <f>$E271</f>
        <v>0</v>
      </c>
      <c r="E803" s="40">
        <f>IF('Input'!$E375,MAX(0,$C803+$B803-'Input'!$E375),IF($B271,1/0,0))</f>
        <v>0</v>
      </c>
      <c r="F803" s="40">
        <f>1-$E803-$D803</f>
        <v>0</v>
      </c>
      <c r="G803" s="17"/>
    </row>
    <row r="804" spans="1:7">
      <c r="A804" s="4" t="s">
        <v>159</v>
      </c>
      <c r="B804" s="41">
        <f>$C272</f>
        <v>0</v>
      </c>
      <c r="C804" s="41">
        <f>$D272</f>
        <v>0</v>
      </c>
      <c r="D804" s="41">
        <f>$E272</f>
        <v>0</v>
      </c>
      <c r="E804" s="40">
        <f>IF('Input'!$E376,MAX(0,$C804+$B804-'Input'!$E376),IF($B272,1/0,0))</f>
        <v>0</v>
      </c>
      <c r="F804" s="40">
        <f>1-$E804-$D804</f>
        <v>0</v>
      </c>
      <c r="G804" s="17"/>
    </row>
    <row r="805" spans="1:7">
      <c r="A805" s="4" t="s">
        <v>160</v>
      </c>
      <c r="B805" s="41">
        <f>$C273</f>
        <v>0</v>
      </c>
      <c r="C805" s="41">
        <f>$D273</f>
        <v>0</v>
      </c>
      <c r="D805" s="41">
        <f>$E273</f>
        <v>0</v>
      </c>
      <c r="E805" s="40">
        <f>IF('Input'!$E377,MAX(0,$C805+$B805-'Input'!$E377),IF($B273,1/0,0))</f>
        <v>0</v>
      </c>
      <c r="F805" s="40">
        <f>1-$E805-$D805</f>
        <v>0</v>
      </c>
      <c r="G805" s="17"/>
    </row>
    <row r="807" spans="1:7" ht="21" customHeight="1">
      <c r="A807" s="1" t="s">
        <v>1287</v>
      </c>
    </row>
    <row r="808" spans="1:7">
      <c r="A808" s="3" t="s">
        <v>546</v>
      </c>
    </row>
    <row r="809" spans="1:7">
      <c r="A809" s="31" t="s">
        <v>1288</v>
      </c>
    </row>
    <row r="810" spans="1:7">
      <c r="A810" s="31" t="s">
        <v>1289</v>
      </c>
    </row>
    <row r="811" spans="1:7">
      <c r="A811" s="31" t="s">
        <v>1290</v>
      </c>
    </row>
    <row r="812" spans="1:7">
      <c r="A812" s="3" t="s">
        <v>641</v>
      </c>
    </row>
    <row r="814" spans="1:7">
      <c r="B814" s="15" t="s">
        <v>348</v>
      </c>
      <c r="C814" s="15" t="s">
        <v>349</v>
      </c>
      <c r="D814" s="15" t="s">
        <v>345</v>
      </c>
    </row>
    <row r="815" spans="1:7">
      <c r="A815" s="4" t="s">
        <v>153</v>
      </c>
      <c r="B815" s="41">
        <f>$F$797</f>
        <v>0</v>
      </c>
      <c r="C815" s="41">
        <f>$E$797</f>
        <v>0</v>
      </c>
      <c r="D815" s="41">
        <f>$D$797</f>
        <v>0</v>
      </c>
      <c r="E815" s="17"/>
    </row>
    <row r="816" spans="1:7">
      <c r="A816" s="4" t="s">
        <v>154</v>
      </c>
      <c r="B816" s="41">
        <f>$F$798</f>
        <v>0</v>
      </c>
      <c r="C816" s="41">
        <f>$E$798</f>
        <v>0</v>
      </c>
      <c r="D816" s="41">
        <f>$D$798</f>
        <v>0</v>
      </c>
      <c r="E816" s="17"/>
    </row>
    <row r="817" spans="1:38">
      <c r="A817" s="4" t="s">
        <v>155</v>
      </c>
      <c r="B817" s="41">
        <f>$F$799</f>
        <v>0</v>
      </c>
      <c r="C817" s="41">
        <f>$E$799</f>
        <v>0</v>
      </c>
      <c r="D817" s="41">
        <f>$D$799</f>
        <v>0</v>
      </c>
      <c r="E817" s="17"/>
    </row>
    <row r="818" spans="1:38">
      <c r="A818" s="4" t="s">
        <v>156</v>
      </c>
      <c r="B818" s="41">
        <f>$F$800</f>
        <v>0</v>
      </c>
      <c r="C818" s="41">
        <f>$E$800</f>
        <v>0</v>
      </c>
      <c r="D818" s="41">
        <f>$D$800</f>
        <v>0</v>
      </c>
      <c r="E818" s="17"/>
    </row>
    <row r="819" spans="1:38">
      <c r="A819" s="4" t="s">
        <v>157</v>
      </c>
      <c r="B819" s="41">
        <f>$F$801</f>
        <v>0</v>
      </c>
      <c r="C819" s="41">
        <f>$E$801</f>
        <v>0</v>
      </c>
      <c r="D819" s="41">
        <f>$D$801</f>
        <v>0</v>
      </c>
      <c r="E819" s="17"/>
    </row>
    <row r="820" spans="1:38">
      <c r="A820" s="4" t="s">
        <v>162</v>
      </c>
      <c r="B820" s="41">
        <f>$F$802</f>
        <v>0</v>
      </c>
      <c r="C820" s="41">
        <f>$E$802</f>
        <v>0</v>
      </c>
      <c r="D820" s="41">
        <f>$D$802</f>
        <v>0</v>
      </c>
      <c r="E820" s="17"/>
    </row>
    <row r="821" spans="1:38">
      <c r="A821" s="4" t="s">
        <v>158</v>
      </c>
      <c r="B821" s="41">
        <f>$F$803</f>
        <v>0</v>
      </c>
      <c r="C821" s="41">
        <f>$E$803</f>
        <v>0</v>
      </c>
      <c r="D821" s="41">
        <f>$D$803</f>
        <v>0</v>
      </c>
      <c r="E821" s="17"/>
    </row>
    <row r="822" spans="1:38">
      <c r="A822" s="4" t="s">
        <v>159</v>
      </c>
      <c r="B822" s="41">
        <f>$F$804</f>
        <v>0</v>
      </c>
      <c r="C822" s="41">
        <f>$E$804</f>
        <v>0</v>
      </c>
      <c r="D822" s="41">
        <f>$D$804</f>
        <v>0</v>
      </c>
      <c r="E822" s="17"/>
    </row>
    <row r="823" spans="1:38">
      <c r="A823" s="4" t="s">
        <v>160</v>
      </c>
      <c r="B823" s="41">
        <f>$F$805</f>
        <v>0</v>
      </c>
      <c r="C823" s="41">
        <f>$E$805</f>
        <v>0</v>
      </c>
      <c r="D823" s="41">
        <f>$D$805</f>
        <v>0</v>
      </c>
      <c r="E823" s="17"/>
    </row>
    <row r="825" spans="1:38" ht="21" customHeight="1">
      <c r="A825" s="1" t="s">
        <v>1291</v>
      </c>
    </row>
    <row r="826" spans="1:38">
      <c r="A826" s="3" t="s">
        <v>546</v>
      </c>
    </row>
    <row r="827" spans="1:38">
      <c r="A827" s="31" t="s">
        <v>1292</v>
      </c>
    </row>
    <row r="828" spans="1:38">
      <c r="A828" s="3" t="s">
        <v>1146</v>
      </c>
    </row>
    <row r="830" spans="1:38">
      <c r="B830" s="28" t="s">
        <v>153</v>
      </c>
      <c r="C830" s="15" t="s">
        <v>348</v>
      </c>
      <c r="D830" s="15" t="s">
        <v>349</v>
      </c>
      <c r="E830" s="15" t="s">
        <v>345</v>
      </c>
      <c r="F830" s="28" t="s">
        <v>154</v>
      </c>
      <c r="G830" s="15" t="s">
        <v>348</v>
      </c>
      <c r="H830" s="15" t="s">
        <v>349</v>
      </c>
      <c r="I830" s="15" t="s">
        <v>345</v>
      </c>
      <c r="J830" s="28" t="s">
        <v>155</v>
      </c>
      <c r="K830" s="15" t="s">
        <v>348</v>
      </c>
      <c r="L830" s="15" t="s">
        <v>349</v>
      </c>
      <c r="M830" s="15" t="s">
        <v>345</v>
      </c>
      <c r="N830" s="28" t="s">
        <v>156</v>
      </c>
      <c r="O830" s="15" t="s">
        <v>348</v>
      </c>
      <c r="P830" s="15" t="s">
        <v>349</v>
      </c>
      <c r="Q830" s="15" t="s">
        <v>345</v>
      </c>
      <c r="R830" s="28" t="s">
        <v>157</v>
      </c>
      <c r="S830" s="15" t="s">
        <v>348</v>
      </c>
      <c r="T830" s="15" t="s">
        <v>349</v>
      </c>
      <c r="U830" s="15" t="s">
        <v>345</v>
      </c>
      <c r="V830" s="28" t="s">
        <v>162</v>
      </c>
      <c r="W830" s="15" t="s">
        <v>348</v>
      </c>
      <c r="X830" s="15" t="s">
        <v>349</v>
      </c>
      <c r="Y830" s="15" t="s">
        <v>345</v>
      </c>
      <c r="Z830" s="28" t="s">
        <v>158</v>
      </c>
      <c r="AA830" s="15" t="s">
        <v>348</v>
      </c>
      <c r="AB830" s="15" t="s">
        <v>349</v>
      </c>
      <c r="AC830" s="15" t="s">
        <v>345</v>
      </c>
      <c r="AD830" s="28" t="s">
        <v>159</v>
      </c>
      <c r="AE830" s="15" t="s">
        <v>348</v>
      </c>
      <c r="AF830" s="15" t="s">
        <v>349</v>
      </c>
      <c r="AG830" s="15" t="s">
        <v>345</v>
      </c>
      <c r="AH830" s="28" t="s">
        <v>160</v>
      </c>
      <c r="AI830" s="15" t="s">
        <v>348</v>
      </c>
      <c r="AJ830" s="15" t="s">
        <v>349</v>
      </c>
      <c r="AK830" s="15" t="s">
        <v>345</v>
      </c>
    </row>
    <row r="831" spans="1:38">
      <c r="A831" s="4" t="s">
        <v>1147</v>
      </c>
      <c r="C831" s="41">
        <f>B$815</f>
        <v>0</v>
      </c>
      <c r="D831" s="41">
        <f>C$815</f>
        <v>0</v>
      </c>
      <c r="E831" s="41">
        <f>D$815</f>
        <v>0</v>
      </c>
      <c r="G831" s="41">
        <f>B$816</f>
        <v>0</v>
      </c>
      <c r="H831" s="41">
        <f>C$816</f>
        <v>0</v>
      </c>
      <c r="I831" s="41">
        <f>D$816</f>
        <v>0</v>
      </c>
      <c r="K831" s="41">
        <f>B$817</f>
        <v>0</v>
      </c>
      <c r="L831" s="41">
        <f>C$817</f>
        <v>0</v>
      </c>
      <c r="M831" s="41">
        <f>D$817</f>
        <v>0</v>
      </c>
      <c r="O831" s="41">
        <f>B$818</f>
        <v>0</v>
      </c>
      <c r="P831" s="41">
        <f>C$818</f>
        <v>0</v>
      </c>
      <c r="Q831" s="41">
        <f>D$818</f>
        <v>0</v>
      </c>
      <c r="S831" s="41">
        <f>B$819</f>
        <v>0</v>
      </c>
      <c r="T831" s="41">
        <f>C$819</f>
        <v>0</v>
      </c>
      <c r="U831" s="41">
        <f>D$819</f>
        <v>0</v>
      </c>
      <c r="W831" s="41">
        <f>B$820</f>
        <v>0</v>
      </c>
      <c r="X831" s="41">
        <f>C$820</f>
        <v>0</v>
      </c>
      <c r="Y831" s="41">
        <f>D$820</f>
        <v>0</v>
      </c>
      <c r="AA831" s="41">
        <f>B$821</f>
        <v>0</v>
      </c>
      <c r="AB831" s="41">
        <f>C$821</f>
        <v>0</v>
      </c>
      <c r="AC831" s="41">
        <f>D$821</f>
        <v>0</v>
      </c>
      <c r="AE831" s="41">
        <f>B$822</f>
        <v>0</v>
      </c>
      <c r="AF831" s="41">
        <f>C$822</f>
        <v>0</v>
      </c>
      <c r="AG831" s="41">
        <f>D$822</f>
        <v>0</v>
      </c>
      <c r="AI831" s="41">
        <f>B$823</f>
        <v>0</v>
      </c>
      <c r="AJ831" s="41">
        <f>C$823</f>
        <v>0</v>
      </c>
      <c r="AK831" s="41">
        <f>D$823</f>
        <v>0</v>
      </c>
      <c r="AL831" s="17"/>
    </row>
    <row r="833" spans="1:38" ht="21" customHeight="1">
      <c r="A833" s="1" t="s">
        <v>1293</v>
      </c>
    </row>
    <row r="834" spans="1:38">
      <c r="A834" s="3" t="s">
        <v>546</v>
      </c>
    </row>
    <row r="835" spans="1:38">
      <c r="A835" s="31" t="s">
        <v>1294</v>
      </c>
    </row>
    <row r="836" spans="1:38">
      <c r="A836" s="31" t="s">
        <v>1295</v>
      </c>
    </row>
    <row r="837" spans="1:38">
      <c r="A837" s="31" t="s">
        <v>1296</v>
      </c>
    </row>
    <row r="838" spans="1:38">
      <c r="A838" s="31" t="s">
        <v>1074</v>
      </c>
    </row>
    <row r="839" spans="1:38">
      <c r="A839" s="3" t="s">
        <v>1152</v>
      </c>
    </row>
    <row r="841" spans="1:38">
      <c r="B841" s="28" t="s">
        <v>153</v>
      </c>
      <c r="C841" s="15" t="s">
        <v>348</v>
      </c>
      <c r="D841" s="15" t="s">
        <v>349</v>
      </c>
      <c r="E841" s="15" t="s">
        <v>345</v>
      </c>
      <c r="F841" s="28" t="s">
        <v>154</v>
      </c>
      <c r="G841" s="15" t="s">
        <v>348</v>
      </c>
      <c r="H841" s="15" t="s">
        <v>349</v>
      </c>
      <c r="I841" s="15" t="s">
        <v>345</v>
      </c>
      <c r="J841" s="28" t="s">
        <v>155</v>
      </c>
      <c r="K841" s="15" t="s">
        <v>348</v>
      </c>
      <c r="L841" s="15" t="s">
        <v>349</v>
      </c>
      <c r="M841" s="15" t="s">
        <v>345</v>
      </c>
      <c r="N841" s="28" t="s">
        <v>156</v>
      </c>
      <c r="O841" s="15" t="s">
        <v>348</v>
      </c>
      <c r="P841" s="15" t="s">
        <v>349</v>
      </c>
      <c r="Q841" s="15" t="s">
        <v>345</v>
      </c>
      <c r="R841" s="28" t="s">
        <v>157</v>
      </c>
      <c r="S841" s="15" t="s">
        <v>348</v>
      </c>
      <c r="T841" s="15" t="s">
        <v>349</v>
      </c>
      <c r="U841" s="15" t="s">
        <v>345</v>
      </c>
      <c r="V841" s="28" t="s">
        <v>162</v>
      </c>
      <c r="W841" s="15" t="s">
        <v>348</v>
      </c>
      <c r="X841" s="15" t="s">
        <v>349</v>
      </c>
      <c r="Y841" s="15" t="s">
        <v>345</v>
      </c>
      <c r="Z841" s="28" t="s">
        <v>158</v>
      </c>
      <c r="AA841" s="15" t="s">
        <v>348</v>
      </c>
      <c r="AB841" s="15" t="s">
        <v>349</v>
      </c>
      <c r="AC841" s="15" t="s">
        <v>345</v>
      </c>
      <c r="AD841" s="28" t="s">
        <v>159</v>
      </c>
      <c r="AE841" s="15" t="s">
        <v>348</v>
      </c>
      <c r="AF841" s="15" t="s">
        <v>349</v>
      </c>
      <c r="AG841" s="15" t="s">
        <v>345</v>
      </c>
      <c r="AH841" s="28" t="s">
        <v>160</v>
      </c>
      <c r="AI841" s="15" t="s">
        <v>348</v>
      </c>
      <c r="AJ841" s="15" t="s">
        <v>349</v>
      </c>
      <c r="AK841" s="15" t="s">
        <v>345</v>
      </c>
    </row>
    <row r="842" spans="1:38">
      <c r="A842" s="4" t="s">
        <v>1297</v>
      </c>
      <c r="C842" s="42">
        <f>IF(C679&gt;0,$B782*C831*24*'Input'!$F60/C679,0)</f>
        <v>0</v>
      </c>
      <c r="D842" s="42">
        <f>IF(D679&gt;0,$B782*D831*24*'Input'!$F60/D679,0)</f>
        <v>0</v>
      </c>
      <c r="E842" s="42">
        <f>IF(E679&gt;0,$B782*E831*24*'Input'!$F60/E679,0)</f>
        <v>0</v>
      </c>
      <c r="G842" s="42">
        <f>IF(C679&gt;0,$B782*G831*24*'Input'!$F60/C679,0)</f>
        <v>0</v>
      </c>
      <c r="H842" s="42">
        <f>IF(D679&gt;0,$B782*H831*24*'Input'!$F60/D679,0)</f>
        <v>0</v>
      </c>
      <c r="I842" s="42">
        <f>IF(E679&gt;0,$B782*I831*24*'Input'!$F60/E679,0)</f>
        <v>0</v>
      </c>
      <c r="K842" s="42">
        <f>IF(C679&gt;0,$B782*K831*24*'Input'!$F60/C679,0)</f>
        <v>0</v>
      </c>
      <c r="L842" s="42">
        <f>IF(D679&gt;0,$B782*L831*24*'Input'!$F60/D679,0)</f>
        <v>0</v>
      </c>
      <c r="M842" s="42">
        <f>IF(E679&gt;0,$B782*M831*24*'Input'!$F60/E679,0)</f>
        <v>0</v>
      </c>
      <c r="O842" s="42">
        <f>IF(C679&gt;0,$B782*O831*24*'Input'!$F60/C679,0)</f>
        <v>0</v>
      </c>
      <c r="P842" s="42">
        <f>IF(D679&gt;0,$B782*P831*24*'Input'!$F60/D679,0)</f>
        <v>0</v>
      </c>
      <c r="Q842" s="42">
        <f>IF(E679&gt;0,$B782*Q831*24*'Input'!$F60/E679,0)</f>
        <v>0</v>
      </c>
      <c r="S842" s="42">
        <f>IF(C679&gt;0,$B782*S831*24*'Input'!$F60/C679,0)</f>
        <v>0</v>
      </c>
      <c r="T842" s="42">
        <f>IF(D679&gt;0,$B782*T831*24*'Input'!$F60/D679,0)</f>
        <v>0</v>
      </c>
      <c r="U842" s="42">
        <f>IF(E679&gt;0,$B782*U831*24*'Input'!$F60/E679,0)</f>
        <v>0</v>
      </c>
      <c r="W842" s="42">
        <f>IF(C679&gt;0,$B782*W831*24*'Input'!$F60/C679,0)</f>
        <v>0</v>
      </c>
      <c r="X842" s="42">
        <f>IF(D679&gt;0,$B782*X831*24*'Input'!$F60/D679,0)</f>
        <v>0</v>
      </c>
      <c r="Y842" s="42">
        <f>IF(E679&gt;0,$B782*Y831*24*'Input'!$F60/E679,0)</f>
        <v>0</v>
      </c>
      <c r="AA842" s="42">
        <f>IF(C679&gt;0,$B782*AA831*24*'Input'!$F60/C679,0)</f>
        <v>0</v>
      </c>
      <c r="AB842" s="42">
        <f>IF(D679&gt;0,$B782*AB831*24*'Input'!$F60/D679,0)</f>
        <v>0</v>
      </c>
      <c r="AC842" s="42">
        <f>IF(E679&gt;0,$B782*AC831*24*'Input'!$F60/E679,0)</f>
        <v>0</v>
      </c>
      <c r="AE842" s="42">
        <f>IF(C679&gt;0,$B782*AE831*24*'Input'!$F60/C679,0)</f>
        <v>0</v>
      </c>
      <c r="AF842" s="42">
        <f>IF(D679&gt;0,$B782*AF831*24*'Input'!$F60/D679,0)</f>
        <v>0</v>
      </c>
      <c r="AG842" s="42">
        <f>IF(E679&gt;0,$B782*AG831*24*'Input'!$F60/E679,0)</f>
        <v>0</v>
      </c>
      <c r="AI842" s="42">
        <f>IF(C679&gt;0,$B782*AI831*24*'Input'!$F60/C679,0)</f>
        <v>0</v>
      </c>
      <c r="AJ842" s="42">
        <f>IF(D679&gt;0,$B782*AJ831*24*'Input'!$F60/D679,0)</f>
        <v>0</v>
      </c>
      <c r="AK842" s="42">
        <f>IF(E679&gt;0,$B782*AK831*24*'Input'!$F60/E679,0)</f>
        <v>0</v>
      </c>
      <c r="AL842" s="17"/>
    </row>
    <row r="844" spans="1:38" ht="21" customHeight="1">
      <c r="A844" s="1" t="s">
        <v>1298</v>
      </c>
    </row>
    <row r="845" spans="1:38">
      <c r="A845" s="3" t="s">
        <v>546</v>
      </c>
    </row>
    <row r="846" spans="1:38">
      <c r="A846" s="31" t="s">
        <v>1299</v>
      </c>
    </row>
    <row r="847" spans="1:38">
      <c r="A847" s="31" t="s">
        <v>1300</v>
      </c>
    </row>
    <row r="848" spans="1:38">
      <c r="A848" s="3" t="s">
        <v>581</v>
      </c>
    </row>
    <row r="850" spans="1:11">
      <c r="B850" s="15" t="s">
        <v>153</v>
      </c>
      <c r="C850" s="15" t="s">
        <v>154</v>
      </c>
      <c r="D850" s="15" t="s">
        <v>155</v>
      </c>
      <c r="E850" s="15" t="s">
        <v>156</v>
      </c>
      <c r="F850" s="15" t="s">
        <v>157</v>
      </c>
      <c r="G850" s="15" t="s">
        <v>162</v>
      </c>
      <c r="H850" s="15" t="s">
        <v>158</v>
      </c>
      <c r="I850" s="15" t="s">
        <v>159</v>
      </c>
      <c r="J850" s="15" t="s">
        <v>160</v>
      </c>
    </row>
    <row r="851" spans="1:11">
      <c r="A851" s="4" t="s">
        <v>225</v>
      </c>
      <c r="B851" s="42">
        <f>SUMPRODUCT($C$842:$E$842,$B704:$D704)</f>
        <v>0</v>
      </c>
      <c r="C851" s="42">
        <f>SUMPRODUCT($G$842:$I$842,$B704:$D704)</f>
        <v>0</v>
      </c>
      <c r="D851" s="42">
        <f>SUMPRODUCT($K$842:$M$842,$B704:$D704)</f>
        <v>0</v>
      </c>
      <c r="E851" s="42">
        <f>SUMPRODUCT($O$842:$Q$842,$B704:$D704)</f>
        <v>0</v>
      </c>
      <c r="F851" s="42">
        <f>SUMPRODUCT($S$842:$U$842,$B704:$D704)</f>
        <v>0</v>
      </c>
      <c r="G851" s="42">
        <f>SUMPRODUCT($W$842:$Y$842,$B704:$D704)</f>
        <v>0</v>
      </c>
      <c r="H851" s="42">
        <f>SUMPRODUCT($AA$842:$AC$842,$B704:$D704)</f>
        <v>0</v>
      </c>
      <c r="I851" s="42">
        <f>SUMPRODUCT($AE$842:$AG$842,$B704:$D704)</f>
        <v>0</v>
      </c>
      <c r="J851" s="42">
        <f>SUMPRODUCT($AI$842:$AK$842,$B704:$D704)</f>
        <v>0</v>
      </c>
      <c r="K851" s="17"/>
    </row>
    <row r="852" spans="1:11">
      <c r="A852" s="4" t="s">
        <v>226</v>
      </c>
      <c r="B852" s="42">
        <f>SUMPRODUCT($C$842:$E$842,$B705:$D705)</f>
        <v>0</v>
      </c>
      <c r="C852" s="42">
        <f>SUMPRODUCT($G$842:$I$842,$B705:$D705)</f>
        <v>0</v>
      </c>
      <c r="D852" s="42">
        <f>SUMPRODUCT($K$842:$M$842,$B705:$D705)</f>
        <v>0</v>
      </c>
      <c r="E852" s="42">
        <f>SUMPRODUCT($O$842:$Q$842,$B705:$D705)</f>
        <v>0</v>
      </c>
      <c r="F852" s="42">
        <f>SUMPRODUCT($S$842:$U$842,$B705:$D705)</f>
        <v>0</v>
      </c>
      <c r="G852" s="42">
        <f>SUMPRODUCT($W$842:$Y$842,$B705:$D705)</f>
        <v>0</v>
      </c>
      <c r="H852" s="42">
        <f>SUMPRODUCT($AA$842:$AC$842,$B705:$D705)</f>
        <v>0</v>
      </c>
      <c r="I852" s="42">
        <f>SUMPRODUCT($AE$842:$AG$842,$B705:$D705)</f>
        <v>0</v>
      </c>
      <c r="J852" s="42">
        <f>SUMPRODUCT($AI$842:$AK$842,$B705:$D705)</f>
        <v>0</v>
      </c>
      <c r="K852" s="17"/>
    </row>
    <row r="853" spans="1:11">
      <c r="A853" s="4" t="s">
        <v>227</v>
      </c>
      <c r="B853" s="42">
        <f>SUMPRODUCT($C$842:$E$842,$B706:$D706)</f>
        <v>0</v>
      </c>
      <c r="C853" s="42">
        <f>SUMPRODUCT($G$842:$I$842,$B706:$D706)</f>
        <v>0</v>
      </c>
      <c r="D853" s="42">
        <f>SUMPRODUCT($K$842:$M$842,$B706:$D706)</f>
        <v>0</v>
      </c>
      <c r="E853" s="42">
        <f>SUMPRODUCT($O$842:$Q$842,$B706:$D706)</f>
        <v>0</v>
      </c>
      <c r="F853" s="42">
        <f>SUMPRODUCT($S$842:$U$842,$B706:$D706)</f>
        <v>0</v>
      </c>
      <c r="G853" s="42">
        <f>SUMPRODUCT($W$842:$Y$842,$B706:$D706)</f>
        <v>0</v>
      </c>
      <c r="H853" s="42">
        <f>SUMPRODUCT($AA$842:$AC$842,$B706:$D706)</f>
        <v>0</v>
      </c>
      <c r="I853" s="42">
        <f>SUMPRODUCT($AE$842:$AG$842,$B706:$D706)</f>
        <v>0</v>
      </c>
      <c r="J853" s="42">
        <f>SUMPRODUCT($AI$842:$AK$842,$B706:$D706)</f>
        <v>0</v>
      </c>
      <c r="K853" s="17"/>
    </row>
    <row r="854" spans="1:11">
      <c r="A854" s="4" t="s">
        <v>228</v>
      </c>
      <c r="B854" s="42">
        <f>SUMPRODUCT($C$842:$E$842,$B707:$D707)</f>
        <v>0</v>
      </c>
      <c r="C854" s="42">
        <f>SUMPRODUCT($G$842:$I$842,$B707:$D707)</f>
        <v>0</v>
      </c>
      <c r="D854" s="42">
        <f>SUMPRODUCT($K$842:$M$842,$B707:$D707)</f>
        <v>0</v>
      </c>
      <c r="E854" s="42">
        <f>SUMPRODUCT($O$842:$Q$842,$B707:$D707)</f>
        <v>0</v>
      </c>
      <c r="F854" s="42">
        <f>SUMPRODUCT($S$842:$U$842,$B707:$D707)</f>
        <v>0</v>
      </c>
      <c r="G854" s="42">
        <f>SUMPRODUCT($W$842:$Y$842,$B707:$D707)</f>
        <v>0</v>
      </c>
      <c r="H854" s="42">
        <f>SUMPRODUCT($AA$842:$AC$842,$B707:$D707)</f>
        <v>0</v>
      </c>
      <c r="I854" s="42">
        <f>SUMPRODUCT($AE$842:$AG$842,$B707:$D707)</f>
        <v>0</v>
      </c>
      <c r="J854" s="42">
        <f>SUMPRODUCT($AI$842:$AK$842,$B707:$D707)</f>
        <v>0</v>
      </c>
      <c r="K854" s="17"/>
    </row>
    <row r="855" spans="1:11">
      <c r="A855" s="4" t="s">
        <v>229</v>
      </c>
      <c r="B855" s="42">
        <f>SUMPRODUCT($C$842:$E$842,$B708:$D708)</f>
        <v>0</v>
      </c>
      <c r="C855" s="42">
        <f>SUMPRODUCT($G$842:$I$842,$B708:$D708)</f>
        <v>0</v>
      </c>
      <c r="D855" s="42">
        <f>SUMPRODUCT($K$842:$M$842,$B708:$D708)</f>
        <v>0</v>
      </c>
      <c r="E855" s="42">
        <f>SUMPRODUCT($O$842:$Q$842,$B708:$D708)</f>
        <v>0</v>
      </c>
      <c r="F855" s="42">
        <f>SUMPRODUCT($S$842:$U$842,$B708:$D708)</f>
        <v>0</v>
      </c>
      <c r="G855" s="42">
        <f>SUMPRODUCT($W$842:$Y$842,$B708:$D708)</f>
        <v>0</v>
      </c>
      <c r="H855" s="42">
        <f>SUMPRODUCT($AA$842:$AC$842,$B708:$D708)</f>
        <v>0</v>
      </c>
      <c r="I855" s="42">
        <f>SUMPRODUCT($AE$842:$AG$842,$B708:$D708)</f>
        <v>0</v>
      </c>
      <c r="J855" s="42">
        <f>SUMPRODUCT($AI$842:$AK$842,$B708:$D708)</f>
        <v>0</v>
      </c>
      <c r="K855" s="17"/>
    </row>
    <row r="857" spans="1:11" ht="21" customHeight="1">
      <c r="A857" s="1" t="s">
        <v>1301</v>
      </c>
    </row>
    <row r="858" spans="1:11">
      <c r="A858" s="3" t="s">
        <v>546</v>
      </c>
    </row>
    <row r="859" spans="1:11">
      <c r="A859" s="31" t="s">
        <v>1299</v>
      </c>
    </row>
    <row r="860" spans="1:11">
      <c r="A860" s="31" t="s">
        <v>1302</v>
      </c>
    </row>
    <row r="861" spans="1:11">
      <c r="A861" s="3" t="s">
        <v>581</v>
      </c>
    </row>
    <row r="863" spans="1:11">
      <c r="B863" s="15" t="s">
        <v>153</v>
      </c>
      <c r="C863" s="15" t="s">
        <v>154</v>
      </c>
      <c r="D863" s="15" t="s">
        <v>155</v>
      </c>
      <c r="E863" s="15" t="s">
        <v>156</v>
      </c>
      <c r="F863" s="15" t="s">
        <v>157</v>
      </c>
      <c r="G863" s="15" t="s">
        <v>162</v>
      </c>
      <c r="H863" s="15" t="s">
        <v>158</v>
      </c>
      <c r="I863" s="15" t="s">
        <v>159</v>
      </c>
      <c r="J863" s="15" t="s">
        <v>160</v>
      </c>
    </row>
    <row r="864" spans="1:11">
      <c r="A864" s="4" t="s">
        <v>229</v>
      </c>
      <c r="B864" s="42">
        <f>SUMPRODUCT($C$842:$E$842,$B713:$D713)</f>
        <v>0</v>
      </c>
      <c r="C864" s="42">
        <f>SUMPRODUCT($G$842:$I$842,$B713:$D713)</f>
        <v>0</v>
      </c>
      <c r="D864" s="42">
        <f>SUMPRODUCT($K$842:$M$842,$B713:$D713)</f>
        <v>0</v>
      </c>
      <c r="E864" s="42">
        <f>SUMPRODUCT($O$842:$Q$842,$B713:$D713)</f>
        <v>0</v>
      </c>
      <c r="F864" s="42">
        <f>SUMPRODUCT($S$842:$U$842,$B713:$D713)</f>
        <v>0</v>
      </c>
      <c r="G864" s="42">
        <f>SUMPRODUCT($W$842:$Y$842,$B713:$D713)</f>
        <v>0</v>
      </c>
      <c r="H864" s="42">
        <f>SUMPRODUCT($AA$842:$AC$842,$B713:$D713)</f>
        <v>0</v>
      </c>
      <c r="I864" s="42">
        <f>SUMPRODUCT($AE$842:$AG$842,$B713:$D713)</f>
        <v>0</v>
      </c>
      <c r="J864" s="42">
        <f>SUMPRODUCT($AI$842:$AK$842,$B713:$D713)</f>
        <v>0</v>
      </c>
      <c r="K864" s="17"/>
    </row>
    <row r="866" spans="1:11" ht="21" customHeight="1">
      <c r="A866" s="1" t="s">
        <v>1303</v>
      </c>
    </row>
    <row r="867" spans="1:11">
      <c r="A867" s="3" t="s">
        <v>546</v>
      </c>
    </row>
    <row r="868" spans="1:11">
      <c r="A868" s="31" t="s">
        <v>1299</v>
      </c>
    </row>
    <row r="869" spans="1:11">
      <c r="A869" s="31" t="s">
        <v>1304</v>
      </c>
    </row>
    <row r="870" spans="1:11">
      <c r="A870" s="3" t="s">
        <v>581</v>
      </c>
    </row>
    <row r="872" spans="1:11">
      <c r="B872" s="15" t="s">
        <v>153</v>
      </c>
      <c r="C872" s="15" t="s">
        <v>154</v>
      </c>
      <c r="D872" s="15" t="s">
        <v>155</v>
      </c>
      <c r="E872" s="15" t="s">
        <v>156</v>
      </c>
      <c r="F872" s="15" t="s">
        <v>157</v>
      </c>
      <c r="G872" s="15" t="s">
        <v>162</v>
      </c>
      <c r="H872" s="15" t="s">
        <v>158</v>
      </c>
      <c r="I872" s="15" t="s">
        <v>159</v>
      </c>
      <c r="J872" s="15" t="s">
        <v>160</v>
      </c>
    </row>
    <row r="873" spans="1:11">
      <c r="A873" s="4" t="s">
        <v>229</v>
      </c>
      <c r="B873" s="42">
        <f>SUMPRODUCT($C$842:$E$842,$B718:$D718)</f>
        <v>0</v>
      </c>
      <c r="C873" s="42">
        <f>SUMPRODUCT($G$842:$I$842,$B718:$D718)</f>
        <v>0</v>
      </c>
      <c r="D873" s="42">
        <f>SUMPRODUCT($K$842:$M$842,$B718:$D718)</f>
        <v>0</v>
      </c>
      <c r="E873" s="42">
        <f>SUMPRODUCT($O$842:$Q$842,$B718:$D718)</f>
        <v>0</v>
      </c>
      <c r="F873" s="42">
        <f>SUMPRODUCT($S$842:$U$842,$B718:$D718)</f>
        <v>0</v>
      </c>
      <c r="G873" s="42">
        <f>SUMPRODUCT($W$842:$Y$842,$B718:$D718)</f>
        <v>0</v>
      </c>
      <c r="H873" s="42">
        <f>SUMPRODUCT($AA$842:$AC$842,$B718:$D718)</f>
        <v>0</v>
      </c>
      <c r="I873" s="42">
        <f>SUMPRODUCT($AE$842:$AG$842,$B718:$D718)</f>
        <v>0</v>
      </c>
      <c r="J873" s="42">
        <f>SUMPRODUCT($AI$842:$AK$842,$B718:$D718)</f>
        <v>0</v>
      </c>
      <c r="K873" s="17"/>
    </row>
    <row r="875" spans="1:11" ht="21" customHeight="1">
      <c r="A875" s="1" t="s">
        <v>1305</v>
      </c>
    </row>
    <row r="876" spans="1:11">
      <c r="A876" s="3" t="s">
        <v>546</v>
      </c>
    </row>
    <row r="877" spans="1:11">
      <c r="A877" s="31" t="s">
        <v>1306</v>
      </c>
    </row>
    <row r="878" spans="1:11">
      <c r="A878" s="31" t="s">
        <v>1307</v>
      </c>
    </row>
    <row r="879" spans="1:11">
      <c r="A879" s="3" t="s">
        <v>549</v>
      </c>
    </row>
    <row r="881" spans="1:11">
      <c r="B881" s="15" t="s">
        <v>153</v>
      </c>
      <c r="C881" s="15" t="s">
        <v>154</v>
      </c>
      <c r="D881" s="15" t="s">
        <v>155</v>
      </c>
      <c r="E881" s="15" t="s">
        <v>156</v>
      </c>
      <c r="F881" s="15" t="s">
        <v>157</v>
      </c>
      <c r="G881" s="15" t="s">
        <v>162</v>
      </c>
      <c r="H881" s="15" t="s">
        <v>158</v>
      </c>
      <c r="I881" s="15" t="s">
        <v>159</v>
      </c>
      <c r="J881" s="15" t="s">
        <v>160</v>
      </c>
    </row>
    <row r="882" spans="1:11">
      <c r="A882" s="4" t="s">
        <v>185</v>
      </c>
      <c r="B882" s="43">
        <f>$B$605</f>
        <v>0</v>
      </c>
      <c r="C882" s="43">
        <f>$C$605</f>
        <v>0</v>
      </c>
      <c r="D882" s="43">
        <f>$D$605</f>
        <v>0</v>
      </c>
      <c r="E882" s="43">
        <f>$E$605</f>
        <v>0</v>
      </c>
      <c r="F882" s="43">
        <f>$F$605</f>
        <v>0</v>
      </c>
      <c r="G882" s="43">
        <f>$G$605</f>
        <v>0</v>
      </c>
      <c r="H882" s="43">
        <f>$H$605</f>
        <v>0</v>
      </c>
      <c r="I882" s="43">
        <f>$I$605</f>
        <v>0</v>
      </c>
      <c r="J882" s="43">
        <f>$J$605</f>
        <v>0</v>
      </c>
      <c r="K882" s="17"/>
    </row>
    <row r="883" spans="1:11">
      <c r="A883" s="4" t="s">
        <v>186</v>
      </c>
      <c r="B883" s="43">
        <f>$B$606</f>
        <v>0</v>
      </c>
      <c r="C883" s="43">
        <f>$C$606</f>
        <v>0</v>
      </c>
      <c r="D883" s="43">
        <f>$D$606</f>
        <v>0</v>
      </c>
      <c r="E883" s="43">
        <f>$E$606</f>
        <v>0</v>
      </c>
      <c r="F883" s="43">
        <f>$F$606</f>
        <v>0</v>
      </c>
      <c r="G883" s="43">
        <f>$G$606</f>
        <v>0</v>
      </c>
      <c r="H883" s="43">
        <f>$H$606</f>
        <v>0</v>
      </c>
      <c r="I883" s="43">
        <f>$I$606</f>
        <v>0</v>
      </c>
      <c r="J883" s="43">
        <f>$J$606</f>
        <v>0</v>
      </c>
      <c r="K883" s="17"/>
    </row>
    <row r="884" spans="1:11">
      <c r="A884" s="4" t="s">
        <v>223</v>
      </c>
      <c r="B884" s="43">
        <f>$B$607</f>
        <v>0</v>
      </c>
      <c r="C884" s="43">
        <f>$C$607</f>
        <v>0</v>
      </c>
      <c r="D884" s="43">
        <f>$D$607</f>
        <v>0</v>
      </c>
      <c r="E884" s="43">
        <f>$E$607</f>
        <v>0</v>
      </c>
      <c r="F884" s="43">
        <f>$F$607</f>
        <v>0</v>
      </c>
      <c r="G884" s="43">
        <f>$G$607</f>
        <v>0</v>
      </c>
      <c r="H884" s="43">
        <f>$H$607</f>
        <v>0</v>
      </c>
      <c r="I884" s="43">
        <f>$I$607</f>
        <v>0</v>
      </c>
      <c r="J884" s="43">
        <f>$J$607</f>
        <v>0</v>
      </c>
      <c r="K884" s="17"/>
    </row>
    <row r="885" spans="1:11">
      <c r="A885" s="4" t="s">
        <v>187</v>
      </c>
      <c r="B885" s="43">
        <f>$B$608</f>
        <v>0</v>
      </c>
      <c r="C885" s="43">
        <f>$C$608</f>
        <v>0</v>
      </c>
      <c r="D885" s="43">
        <f>$D$608</f>
        <v>0</v>
      </c>
      <c r="E885" s="43">
        <f>$E$608</f>
        <v>0</v>
      </c>
      <c r="F885" s="43">
        <f>$F$608</f>
        <v>0</v>
      </c>
      <c r="G885" s="43">
        <f>$G$608</f>
        <v>0</v>
      </c>
      <c r="H885" s="43">
        <f>$H$608</f>
        <v>0</v>
      </c>
      <c r="I885" s="43">
        <f>$I$608</f>
        <v>0</v>
      </c>
      <c r="J885" s="43">
        <f>$J$608</f>
        <v>0</v>
      </c>
      <c r="K885" s="17"/>
    </row>
    <row r="886" spans="1:11">
      <c r="A886" s="4" t="s">
        <v>188</v>
      </c>
      <c r="B886" s="43">
        <f>$B$609</f>
        <v>0</v>
      </c>
      <c r="C886" s="43">
        <f>$C$609</f>
        <v>0</v>
      </c>
      <c r="D886" s="43">
        <f>$D$609</f>
        <v>0</v>
      </c>
      <c r="E886" s="43">
        <f>$E$609</f>
        <v>0</v>
      </c>
      <c r="F886" s="43">
        <f>$F$609</f>
        <v>0</v>
      </c>
      <c r="G886" s="43">
        <f>$G$609</f>
        <v>0</v>
      </c>
      <c r="H886" s="43">
        <f>$H$609</f>
        <v>0</v>
      </c>
      <c r="I886" s="43">
        <f>$I$609</f>
        <v>0</v>
      </c>
      <c r="J886" s="43">
        <f>$J$609</f>
        <v>0</v>
      </c>
      <c r="K886" s="17"/>
    </row>
    <row r="887" spans="1:11">
      <c r="A887" s="4" t="s">
        <v>224</v>
      </c>
      <c r="B887" s="43">
        <f>$B$610</f>
        <v>0</v>
      </c>
      <c r="C887" s="43">
        <f>$C$610</f>
        <v>0</v>
      </c>
      <c r="D887" s="43">
        <f>$D$610</f>
        <v>0</v>
      </c>
      <c r="E887" s="43">
        <f>$E$610</f>
        <v>0</v>
      </c>
      <c r="F887" s="43">
        <f>$F$610</f>
        <v>0</v>
      </c>
      <c r="G887" s="43">
        <f>$G$610</f>
        <v>0</v>
      </c>
      <c r="H887" s="43">
        <f>$H$610</f>
        <v>0</v>
      </c>
      <c r="I887" s="43">
        <f>$I$610</f>
        <v>0</v>
      </c>
      <c r="J887" s="43">
        <f>$J$610</f>
        <v>0</v>
      </c>
      <c r="K887" s="17"/>
    </row>
    <row r="888" spans="1:11">
      <c r="A888" s="4" t="s">
        <v>189</v>
      </c>
      <c r="B888" s="43">
        <f>$B$611</f>
        <v>0</v>
      </c>
      <c r="C888" s="43">
        <f>$C$611</f>
        <v>0</v>
      </c>
      <c r="D888" s="43">
        <f>$D$611</f>
        <v>0</v>
      </c>
      <c r="E888" s="43">
        <f>$E$611</f>
        <v>0</v>
      </c>
      <c r="F888" s="43">
        <f>$F$611</f>
        <v>0</v>
      </c>
      <c r="G888" s="43">
        <f>$G$611</f>
        <v>0</v>
      </c>
      <c r="H888" s="43">
        <f>$H$611</f>
        <v>0</v>
      </c>
      <c r="I888" s="43">
        <f>$I$611</f>
        <v>0</v>
      </c>
      <c r="J888" s="43">
        <f>$J$611</f>
        <v>0</v>
      </c>
      <c r="K888" s="17"/>
    </row>
    <row r="889" spans="1:11">
      <c r="A889" s="4" t="s">
        <v>190</v>
      </c>
      <c r="B889" s="43">
        <f>$B$612</f>
        <v>0</v>
      </c>
      <c r="C889" s="43">
        <f>$C$612</f>
        <v>0</v>
      </c>
      <c r="D889" s="43">
        <f>$D$612</f>
        <v>0</v>
      </c>
      <c r="E889" s="43">
        <f>$E$612</f>
        <v>0</v>
      </c>
      <c r="F889" s="43">
        <f>$F$612</f>
        <v>0</v>
      </c>
      <c r="G889" s="43">
        <f>$G$612</f>
        <v>0</v>
      </c>
      <c r="H889" s="43">
        <f>$H$612</f>
        <v>0</v>
      </c>
      <c r="I889" s="43">
        <f>$I$612</f>
        <v>0</v>
      </c>
      <c r="J889" s="43">
        <f>$J$612</f>
        <v>0</v>
      </c>
      <c r="K889" s="17"/>
    </row>
    <row r="890" spans="1:11">
      <c r="A890" s="4" t="s">
        <v>210</v>
      </c>
      <c r="B890" s="43">
        <f>$B$613</f>
        <v>0</v>
      </c>
      <c r="C890" s="43">
        <f>$C$613</f>
        <v>0</v>
      </c>
      <c r="D890" s="43">
        <f>$D$613</f>
        <v>0</v>
      </c>
      <c r="E890" s="43">
        <f>$E$613</f>
        <v>0</v>
      </c>
      <c r="F890" s="43">
        <f>$F$613</f>
        <v>0</v>
      </c>
      <c r="G890" s="43">
        <f>$G$613</f>
        <v>0</v>
      </c>
      <c r="H890" s="43">
        <f>$H$613</f>
        <v>0</v>
      </c>
      <c r="I890" s="43">
        <f>$I$613</f>
        <v>0</v>
      </c>
      <c r="J890" s="43">
        <f>$J$613</f>
        <v>0</v>
      </c>
      <c r="K890" s="17"/>
    </row>
    <row r="891" spans="1:11">
      <c r="A891" s="4" t="s">
        <v>191</v>
      </c>
      <c r="B891" s="43">
        <f>$B$614</f>
        <v>0</v>
      </c>
      <c r="C891" s="43">
        <f>$C$614</f>
        <v>0</v>
      </c>
      <c r="D891" s="43">
        <f>$D$614</f>
        <v>0</v>
      </c>
      <c r="E891" s="43">
        <f>$E$614</f>
        <v>0</v>
      </c>
      <c r="F891" s="43">
        <f>$F$614</f>
        <v>0</v>
      </c>
      <c r="G891" s="43">
        <f>$G$614</f>
        <v>0</v>
      </c>
      <c r="H891" s="43">
        <f>$H$614</f>
        <v>0</v>
      </c>
      <c r="I891" s="43">
        <f>$I$614</f>
        <v>0</v>
      </c>
      <c r="J891" s="43">
        <f>$J$614</f>
        <v>0</v>
      </c>
      <c r="K891" s="17"/>
    </row>
    <row r="892" spans="1:11">
      <c r="A892" s="4" t="s">
        <v>192</v>
      </c>
      <c r="B892" s="43">
        <f>$B$615</f>
        <v>0</v>
      </c>
      <c r="C892" s="43">
        <f>$C$615</f>
        <v>0</v>
      </c>
      <c r="D892" s="43">
        <f>$D$615</f>
        <v>0</v>
      </c>
      <c r="E892" s="43">
        <f>$E$615</f>
        <v>0</v>
      </c>
      <c r="F892" s="43">
        <f>$F$615</f>
        <v>0</v>
      </c>
      <c r="G892" s="43">
        <f>$G$615</f>
        <v>0</v>
      </c>
      <c r="H892" s="43">
        <f>$H$615</f>
        <v>0</v>
      </c>
      <c r="I892" s="43">
        <f>$I$615</f>
        <v>0</v>
      </c>
      <c r="J892" s="43">
        <f>$J$615</f>
        <v>0</v>
      </c>
      <c r="K892" s="17"/>
    </row>
    <row r="893" spans="1:11">
      <c r="A893" s="4" t="s">
        <v>193</v>
      </c>
      <c r="B893" s="43">
        <f>$B$616</f>
        <v>0</v>
      </c>
      <c r="C893" s="43">
        <f>$C$616</f>
        <v>0</v>
      </c>
      <c r="D893" s="43">
        <f>$D$616</f>
        <v>0</v>
      </c>
      <c r="E893" s="43">
        <f>$E$616</f>
        <v>0</v>
      </c>
      <c r="F893" s="43">
        <f>$F$616</f>
        <v>0</v>
      </c>
      <c r="G893" s="43">
        <f>$G$616</f>
        <v>0</v>
      </c>
      <c r="H893" s="43">
        <f>$H$616</f>
        <v>0</v>
      </c>
      <c r="I893" s="43">
        <f>$I$616</f>
        <v>0</v>
      </c>
      <c r="J893" s="43">
        <f>$J$616</f>
        <v>0</v>
      </c>
      <c r="K893" s="17"/>
    </row>
    <row r="894" spans="1:11">
      <c r="A894" s="4" t="s">
        <v>194</v>
      </c>
      <c r="B894" s="43">
        <f>$B$617</f>
        <v>0</v>
      </c>
      <c r="C894" s="43">
        <f>$C$617</f>
        <v>0</v>
      </c>
      <c r="D894" s="43">
        <f>$D$617</f>
        <v>0</v>
      </c>
      <c r="E894" s="43">
        <f>$E$617</f>
        <v>0</v>
      </c>
      <c r="F894" s="43">
        <f>$F$617</f>
        <v>0</v>
      </c>
      <c r="G894" s="43">
        <f>$G$617</f>
        <v>0</v>
      </c>
      <c r="H894" s="43">
        <f>$H$617</f>
        <v>0</v>
      </c>
      <c r="I894" s="43">
        <f>$I$617</f>
        <v>0</v>
      </c>
      <c r="J894" s="43">
        <f>$J$617</f>
        <v>0</v>
      </c>
      <c r="K894" s="17"/>
    </row>
    <row r="895" spans="1:11">
      <c r="A895" s="4" t="s">
        <v>211</v>
      </c>
      <c r="B895" s="43">
        <f>$B$618</f>
        <v>0</v>
      </c>
      <c r="C895" s="43">
        <f>$C$618</f>
        <v>0</v>
      </c>
      <c r="D895" s="43">
        <f>$D$618</f>
        <v>0</v>
      </c>
      <c r="E895" s="43">
        <f>$E$618</f>
        <v>0</v>
      </c>
      <c r="F895" s="43">
        <f>$F$618</f>
        <v>0</v>
      </c>
      <c r="G895" s="43">
        <f>$G$618</f>
        <v>0</v>
      </c>
      <c r="H895" s="43">
        <f>$H$618</f>
        <v>0</v>
      </c>
      <c r="I895" s="43">
        <f>$I$618</f>
        <v>0</v>
      </c>
      <c r="J895" s="43">
        <f>$J$618</f>
        <v>0</v>
      </c>
      <c r="K895" s="17"/>
    </row>
    <row r="896" spans="1:11">
      <c r="A896" s="4" t="s">
        <v>225</v>
      </c>
      <c r="B896" s="43">
        <f>$B$851</f>
        <v>0</v>
      </c>
      <c r="C896" s="43">
        <f>$C$851</f>
        <v>0</v>
      </c>
      <c r="D896" s="43">
        <f>$D$851</f>
        <v>0</v>
      </c>
      <c r="E896" s="43">
        <f>$E$851</f>
        <v>0</v>
      </c>
      <c r="F896" s="43">
        <f>$F$851</f>
        <v>0</v>
      </c>
      <c r="G896" s="43">
        <f>$G$851</f>
        <v>0</v>
      </c>
      <c r="H896" s="43">
        <f>$H$851</f>
        <v>0</v>
      </c>
      <c r="I896" s="43">
        <f>$I$851</f>
        <v>0</v>
      </c>
      <c r="J896" s="43">
        <f>$J$851</f>
        <v>0</v>
      </c>
      <c r="K896" s="17"/>
    </row>
    <row r="897" spans="1:11">
      <c r="A897" s="4" t="s">
        <v>226</v>
      </c>
      <c r="B897" s="43">
        <f>$B$852</f>
        <v>0</v>
      </c>
      <c r="C897" s="43">
        <f>$C$852</f>
        <v>0</v>
      </c>
      <c r="D897" s="43">
        <f>$D$852</f>
        <v>0</v>
      </c>
      <c r="E897" s="43">
        <f>$E$852</f>
        <v>0</v>
      </c>
      <c r="F897" s="43">
        <f>$F$852</f>
        <v>0</v>
      </c>
      <c r="G897" s="43">
        <f>$G$852</f>
        <v>0</v>
      </c>
      <c r="H897" s="43">
        <f>$H$852</f>
        <v>0</v>
      </c>
      <c r="I897" s="43">
        <f>$I$852</f>
        <v>0</v>
      </c>
      <c r="J897" s="43">
        <f>$J$852</f>
        <v>0</v>
      </c>
      <c r="K897" s="17"/>
    </row>
    <row r="898" spans="1:11">
      <c r="A898" s="4" t="s">
        <v>227</v>
      </c>
      <c r="B898" s="43">
        <f>$B$853</f>
        <v>0</v>
      </c>
      <c r="C898" s="43">
        <f>$C$853</f>
        <v>0</v>
      </c>
      <c r="D898" s="43">
        <f>$D$853</f>
        <v>0</v>
      </c>
      <c r="E898" s="43">
        <f>$E$853</f>
        <v>0</v>
      </c>
      <c r="F898" s="43">
        <f>$F$853</f>
        <v>0</v>
      </c>
      <c r="G898" s="43">
        <f>$G$853</f>
        <v>0</v>
      </c>
      <c r="H898" s="43">
        <f>$H$853</f>
        <v>0</v>
      </c>
      <c r="I898" s="43">
        <f>$I$853</f>
        <v>0</v>
      </c>
      <c r="J898" s="43">
        <f>$J$853</f>
        <v>0</v>
      </c>
      <c r="K898" s="17"/>
    </row>
    <row r="899" spans="1:11">
      <c r="A899" s="4" t="s">
        <v>228</v>
      </c>
      <c r="B899" s="43">
        <f>$B$854</f>
        <v>0</v>
      </c>
      <c r="C899" s="43">
        <f>$C$854</f>
        <v>0</v>
      </c>
      <c r="D899" s="43">
        <f>$D$854</f>
        <v>0</v>
      </c>
      <c r="E899" s="43">
        <f>$E$854</f>
        <v>0</v>
      </c>
      <c r="F899" s="43">
        <f>$F$854</f>
        <v>0</v>
      </c>
      <c r="G899" s="43">
        <f>$G$854</f>
        <v>0</v>
      </c>
      <c r="H899" s="43">
        <f>$H$854</f>
        <v>0</v>
      </c>
      <c r="I899" s="43">
        <f>$I$854</f>
        <v>0</v>
      </c>
      <c r="J899" s="43">
        <f>$J$854</f>
        <v>0</v>
      </c>
      <c r="K899" s="17"/>
    </row>
    <row r="900" spans="1:11">
      <c r="A900" s="4" t="s">
        <v>229</v>
      </c>
      <c r="B900" s="43">
        <f>$B$855</f>
        <v>0</v>
      </c>
      <c r="C900" s="43">
        <f>$C$855</f>
        <v>0</v>
      </c>
      <c r="D900" s="43">
        <f>$D$855</f>
        <v>0</v>
      </c>
      <c r="E900" s="43">
        <f>$E$855</f>
        <v>0</v>
      </c>
      <c r="F900" s="43">
        <f>$F$855</f>
        <v>0</v>
      </c>
      <c r="G900" s="43">
        <f>$G$855</f>
        <v>0</v>
      </c>
      <c r="H900" s="43">
        <f>$H$855</f>
        <v>0</v>
      </c>
      <c r="I900" s="43">
        <f>$I$855</f>
        <v>0</v>
      </c>
      <c r="J900" s="43">
        <f>$J$855</f>
        <v>0</v>
      </c>
      <c r="K900" s="17"/>
    </row>
    <row r="901" spans="1:11">
      <c r="A901" s="4" t="s">
        <v>199</v>
      </c>
      <c r="B901" s="43">
        <f>$B$619</f>
        <v>0</v>
      </c>
      <c r="C901" s="43">
        <f>$C$619</f>
        <v>0</v>
      </c>
      <c r="D901" s="43">
        <f>$D$619</f>
        <v>0</v>
      </c>
      <c r="E901" s="43">
        <f>$E$619</f>
        <v>0</v>
      </c>
      <c r="F901" s="43">
        <f>$F$619</f>
        <v>0</v>
      </c>
      <c r="G901" s="43">
        <f>$G$619</f>
        <v>0</v>
      </c>
      <c r="H901" s="43">
        <f>$H$619</f>
        <v>0</v>
      </c>
      <c r="I901" s="43">
        <f>$I$619</f>
        <v>0</v>
      </c>
      <c r="J901" s="43">
        <f>$J$619</f>
        <v>0</v>
      </c>
      <c r="K901" s="17"/>
    </row>
    <row r="902" spans="1:11">
      <c r="A902" s="4" t="s">
        <v>200</v>
      </c>
      <c r="B902" s="43">
        <f>$B$620</f>
        <v>0</v>
      </c>
      <c r="C902" s="43">
        <f>$C$620</f>
        <v>0</v>
      </c>
      <c r="D902" s="43">
        <f>$D$620</f>
        <v>0</v>
      </c>
      <c r="E902" s="43">
        <f>$E$620</f>
        <v>0</v>
      </c>
      <c r="F902" s="43">
        <f>$F$620</f>
        <v>0</v>
      </c>
      <c r="G902" s="43">
        <f>$G$620</f>
        <v>0</v>
      </c>
      <c r="H902" s="43">
        <f>$H$620</f>
        <v>0</v>
      </c>
      <c r="I902" s="43">
        <f>$I$620</f>
        <v>0</v>
      </c>
      <c r="J902" s="43">
        <f>$J$620</f>
        <v>0</v>
      </c>
      <c r="K902" s="17"/>
    </row>
    <row r="903" spans="1:11">
      <c r="A903" s="4" t="s">
        <v>203</v>
      </c>
      <c r="B903" s="43">
        <f>$B$621</f>
        <v>0</v>
      </c>
      <c r="C903" s="43">
        <f>$C$621</f>
        <v>0</v>
      </c>
      <c r="D903" s="43">
        <f>$D$621</f>
        <v>0</v>
      </c>
      <c r="E903" s="43">
        <f>$E$621</f>
        <v>0</v>
      </c>
      <c r="F903" s="43">
        <f>$F$621</f>
        <v>0</v>
      </c>
      <c r="G903" s="43">
        <f>$G$621</f>
        <v>0</v>
      </c>
      <c r="H903" s="43">
        <f>$H$621</f>
        <v>0</v>
      </c>
      <c r="I903" s="43">
        <f>$I$621</f>
        <v>0</v>
      </c>
      <c r="J903" s="43">
        <f>$J$621</f>
        <v>0</v>
      </c>
      <c r="K903" s="17"/>
    </row>
    <row r="904" spans="1:11">
      <c r="A904" s="4" t="s">
        <v>204</v>
      </c>
      <c r="B904" s="43">
        <f>$B$622</f>
        <v>0</v>
      </c>
      <c r="C904" s="43">
        <f>$C$622</f>
        <v>0</v>
      </c>
      <c r="D904" s="43">
        <f>$D$622</f>
        <v>0</v>
      </c>
      <c r="E904" s="43">
        <f>$E$622</f>
        <v>0</v>
      </c>
      <c r="F904" s="43">
        <f>$F$622</f>
        <v>0</v>
      </c>
      <c r="G904" s="43">
        <f>$G$622</f>
        <v>0</v>
      </c>
      <c r="H904" s="43">
        <f>$H$622</f>
        <v>0</v>
      </c>
      <c r="I904" s="43">
        <f>$I$622</f>
        <v>0</v>
      </c>
      <c r="J904" s="43">
        <f>$J$622</f>
        <v>0</v>
      </c>
      <c r="K904" s="17"/>
    </row>
    <row r="905" spans="1:11">
      <c r="A905" s="4" t="s">
        <v>214</v>
      </c>
      <c r="B905" s="43">
        <f>$B$623</f>
        <v>0</v>
      </c>
      <c r="C905" s="43">
        <f>$C$623</f>
        <v>0</v>
      </c>
      <c r="D905" s="43">
        <f>$D$623</f>
        <v>0</v>
      </c>
      <c r="E905" s="43">
        <f>$E$623</f>
        <v>0</v>
      </c>
      <c r="F905" s="43">
        <f>$F$623</f>
        <v>0</v>
      </c>
      <c r="G905" s="43">
        <f>$G$623</f>
        <v>0</v>
      </c>
      <c r="H905" s="43">
        <f>$H$623</f>
        <v>0</v>
      </c>
      <c r="I905" s="43">
        <f>$I$623</f>
        <v>0</v>
      </c>
      <c r="J905" s="43">
        <f>$J$623</f>
        <v>0</v>
      </c>
      <c r="K905" s="17"/>
    </row>
    <row r="906" spans="1:11">
      <c r="A906" s="4" t="s">
        <v>215</v>
      </c>
      <c r="B906" s="43">
        <f>$B$624</f>
        <v>0</v>
      </c>
      <c r="C906" s="43">
        <f>$C$624</f>
        <v>0</v>
      </c>
      <c r="D906" s="43">
        <f>$D$624</f>
        <v>0</v>
      </c>
      <c r="E906" s="43">
        <f>$E$624</f>
        <v>0</v>
      </c>
      <c r="F906" s="43">
        <f>$F$624</f>
        <v>0</v>
      </c>
      <c r="G906" s="43">
        <f>$G$624</f>
        <v>0</v>
      </c>
      <c r="H906" s="43">
        <f>$H$624</f>
        <v>0</v>
      </c>
      <c r="I906" s="43">
        <f>$I$624</f>
        <v>0</v>
      </c>
      <c r="J906" s="43">
        <f>$J$624</f>
        <v>0</v>
      </c>
      <c r="K906" s="17"/>
    </row>
    <row r="908" spans="1:11" ht="21" customHeight="1">
      <c r="A908" s="1" t="s">
        <v>1308</v>
      </c>
    </row>
    <row r="909" spans="1:11">
      <c r="A909" s="3" t="s">
        <v>546</v>
      </c>
    </row>
    <row r="910" spans="1:11">
      <c r="A910" s="31" t="s">
        <v>1309</v>
      </c>
    </row>
    <row r="911" spans="1:11">
      <c r="A911" s="31" t="s">
        <v>1310</v>
      </c>
    </row>
    <row r="912" spans="1:11">
      <c r="A912" s="3" t="s">
        <v>549</v>
      </c>
    </row>
    <row r="914" spans="1:11">
      <c r="B914" s="15" t="s">
        <v>153</v>
      </c>
      <c r="C914" s="15" t="s">
        <v>154</v>
      </c>
      <c r="D914" s="15" t="s">
        <v>155</v>
      </c>
      <c r="E914" s="15" t="s">
        <v>156</v>
      </c>
      <c r="F914" s="15" t="s">
        <v>157</v>
      </c>
      <c r="G914" s="15" t="s">
        <v>162</v>
      </c>
      <c r="H914" s="15" t="s">
        <v>158</v>
      </c>
      <c r="I914" s="15" t="s">
        <v>159</v>
      </c>
      <c r="J914" s="15" t="s">
        <v>160</v>
      </c>
    </row>
    <row r="915" spans="1:11">
      <c r="A915" s="4" t="s">
        <v>186</v>
      </c>
      <c r="B915" s="43">
        <f>$B$633</f>
        <v>0</v>
      </c>
      <c r="C915" s="43">
        <f>$C$633</f>
        <v>0</v>
      </c>
      <c r="D915" s="43">
        <f>$D$633</f>
        <v>0</v>
      </c>
      <c r="E915" s="43">
        <f>$E$633</f>
        <v>0</v>
      </c>
      <c r="F915" s="43">
        <f>$F$633</f>
        <v>0</v>
      </c>
      <c r="G915" s="43">
        <f>$G$633</f>
        <v>0</v>
      </c>
      <c r="H915" s="43">
        <f>$H$633</f>
        <v>0</v>
      </c>
      <c r="I915" s="43">
        <f>$I$633</f>
        <v>0</v>
      </c>
      <c r="J915" s="43">
        <f>$J$633</f>
        <v>0</v>
      </c>
      <c r="K915" s="17"/>
    </row>
    <row r="916" spans="1:11">
      <c r="A916" s="4" t="s">
        <v>188</v>
      </c>
      <c r="B916" s="43">
        <f>$B$634</f>
        <v>0</v>
      </c>
      <c r="C916" s="43">
        <f>$C$634</f>
        <v>0</v>
      </c>
      <c r="D916" s="43">
        <f>$D$634</f>
        <v>0</v>
      </c>
      <c r="E916" s="43">
        <f>$E$634</f>
        <v>0</v>
      </c>
      <c r="F916" s="43">
        <f>$F$634</f>
        <v>0</v>
      </c>
      <c r="G916" s="43">
        <f>$G$634</f>
        <v>0</v>
      </c>
      <c r="H916" s="43">
        <f>$H$634</f>
        <v>0</v>
      </c>
      <c r="I916" s="43">
        <f>$I$634</f>
        <v>0</v>
      </c>
      <c r="J916" s="43">
        <f>$J$634</f>
        <v>0</v>
      </c>
      <c r="K916" s="17"/>
    </row>
    <row r="917" spans="1:11">
      <c r="A917" s="4" t="s">
        <v>189</v>
      </c>
      <c r="B917" s="43">
        <f>$B$635</f>
        <v>0</v>
      </c>
      <c r="C917" s="43">
        <f>$C$635</f>
        <v>0</v>
      </c>
      <c r="D917" s="43">
        <f>$D$635</f>
        <v>0</v>
      </c>
      <c r="E917" s="43">
        <f>$E$635</f>
        <v>0</v>
      </c>
      <c r="F917" s="43">
        <f>$F$635</f>
        <v>0</v>
      </c>
      <c r="G917" s="43">
        <f>$G$635</f>
        <v>0</v>
      </c>
      <c r="H917" s="43">
        <f>$H$635</f>
        <v>0</v>
      </c>
      <c r="I917" s="43">
        <f>$I$635</f>
        <v>0</v>
      </c>
      <c r="J917" s="43">
        <f>$J$635</f>
        <v>0</v>
      </c>
      <c r="K917" s="17"/>
    </row>
    <row r="918" spans="1:11">
      <c r="A918" s="4" t="s">
        <v>190</v>
      </c>
      <c r="B918" s="43">
        <f>$B$636</f>
        <v>0</v>
      </c>
      <c r="C918" s="43">
        <f>$C$636</f>
        <v>0</v>
      </c>
      <c r="D918" s="43">
        <f>$D$636</f>
        <v>0</v>
      </c>
      <c r="E918" s="43">
        <f>$E$636</f>
        <v>0</v>
      </c>
      <c r="F918" s="43">
        <f>$F$636</f>
        <v>0</v>
      </c>
      <c r="G918" s="43">
        <f>$G$636</f>
        <v>0</v>
      </c>
      <c r="H918" s="43">
        <f>$H$636</f>
        <v>0</v>
      </c>
      <c r="I918" s="43">
        <f>$I$636</f>
        <v>0</v>
      </c>
      <c r="J918" s="43">
        <f>$J$636</f>
        <v>0</v>
      </c>
      <c r="K918" s="17"/>
    </row>
    <row r="919" spans="1:11">
      <c r="A919" s="4" t="s">
        <v>210</v>
      </c>
      <c r="B919" s="43">
        <f>$B$637</f>
        <v>0</v>
      </c>
      <c r="C919" s="43">
        <f>$C$637</f>
        <v>0</v>
      </c>
      <c r="D919" s="43">
        <f>$D$637</f>
        <v>0</v>
      </c>
      <c r="E919" s="43">
        <f>$E$637</f>
        <v>0</v>
      </c>
      <c r="F919" s="43">
        <f>$F$637</f>
        <v>0</v>
      </c>
      <c r="G919" s="43">
        <f>$G$637</f>
        <v>0</v>
      </c>
      <c r="H919" s="43">
        <f>$H$637</f>
        <v>0</v>
      </c>
      <c r="I919" s="43">
        <f>$I$637</f>
        <v>0</v>
      </c>
      <c r="J919" s="43">
        <f>$J$637</f>
        <v>0</v>
      </c>
      <c r="K919" s="17"/>
    </row>
    <row r="920" spans="1:11">
      <c r="A920" s="4" t="s">
        <v>191</v>
      </c>
      <c r="B920" s="43">
        <f>$B$638</f>
        <v>0</v>
      </c>
      <c r="C920" s="43">
        <f>$C$638</f>
        <v>0</v>
      </c>
      <c r="D920" s="43">
        <f>$D$638</f>
        <v>0</v>
      </c>
      <c r="E920" s="43">
        <f>$E$638</f>
        <v>0</v>
      </c>
      <c r="F920" s="43">
        <f>$F$638</f>
        <v>0</v>
      </c>
      <c r="G920" s="43">
        <f>$G$638</f>
        <v>0</v>
      </c>
      <c r="H920" s="43">
        <f>$H$638</f>
        <v>0</v>
      </c>
      <c r="I920" s="43">
        <f>$I$638</f>
        <v>0</v>
      </c>
      <c r="J920" s="43">
        <f>$J$638</f>
        <v>0</v>
      </c>
      <c r="K920" s="17"/>
    </row>
    <row r="921" spans="1:11">
      <c r="A921" s="4" t="s">
        <v>192</v>
      </c>
      <c r="B921" s="43">
        <f>$B$639</f>
        <v>0</v>
      </c>
      <c r="C921" s="43">
        <f>$C$639</f>
        <v>0</v>
      </c>
      <c r="D921" s="43">
        <f>$D$639</f>
        <v>0</v>
      </c>
      <c r="E921" s="43">
        <f>$E$639</f>
        <v>0</v>
      </c>
      <c r="F921" s="43">
        <f>$F$639</f>
        <v>0</v>
      </c>
      <c r="G921" s="43">
        <f>$G$639</f>
        <v>0</v>
      </c>
      <c r="H921" s="43">
        <f>$H$639</f>
        <v>0</v>
      </c>
      <c r="I921" s="43">
        <f>$I$639</f>
        <v>0</v>
      </c>
      <c r="J921" s="43">
        <f>$J$639</f>
        <v>0</v>
      </c>
      <c r="K921" s="17"/>
    </row>
    <row r="922" spans="1:11">
      <c r="A922" s="4" t="s">
        <v>193</v>
      </c>
      <c r="B922" s="43">
        <f>$B$640</f>
        <v>0</v>
      </c>
      <c r="C922" s="43">
        <f>$C$640</f>
        <v>0</v>
      </c>
      <c r="D922" s="43">
        <f>$D$640</f>
        <v>0</v>
      </c>
      <c r="E922" s="43">
        <f>$E$640</f>
        <v>0</v>
      </c>
      <c r="F922" s="43">
        <f>$F$640</f>
        <v>0</v>
      </c>
      <c r="G922" s="43">
        <f>$G$640</f>
        <v>0</v>
      </c>
      <c r="H922" s="43">
        <f>$H$640</f>
        <v>0</v>
      </c>
      <c r="I922" s="43">
        <f>$I$640</f>
        <v>0</v>
      </c>
      <c r="J922" s="43">
        <f>$J$640</f>
        <v>0</v>
      </c>
      <c r="K922" s="17"/>
    </row>
    <row r="923" spans="1:11">
      <c r="A923" s="4" t="s">
        <v>194</v>
      </c>
      <c r="B923" s="43">
        <f>$B$641</f>
        <v>0</v>
      </c>
      <c r="C923" s="43">
        <f>$C$641</f>
        <v>0</v>
      </c>
      <c r="D923" s="43">
        <f>$D$641</f>
        <v>0</v>
      </c>
      <c r="E923" s="43">
        <f>$E$641</f>
        <v>0</v>
      </c>
      <c r="F923" s="43">
        <f>$F$641</f>
        <v>0</v>
      </c>
      <c r="G923" s="43">
        <f>$G$641</f>
        <v>0</v>
      </c>
      <c r="H923" s="43">
        <f>$H$641</f>
        <v>0</v>
      </c>
      <c r="I923" s="43">
        <f>$I$641</f>
        <v>0</v>
      </c>
      <c r="J923" s="43">
        <f>$J$641</f>
        <v>0</v>
      </c>
      <c r="K923" s="17"/>
    </row>
    <row r="924" spans="1:11">
      <c r="A924" s="4" t="s">
        <v>211</v>
      </c>
      <c r="B924" s="43">
        <f>$B$642</f>
        <v>0</v>
      </c>
      <c r="C924" s="43">
        <f>$C$642</f>
        <v>0</v>
      </c>
      <c r="D924" s="43">
        <f>$D$642</f>
        <v>0</v>
      </c>
      <c r="E924" s="43">
        <f>$E$642</f>
        <v>0</v>
      </c>
      <c r="F924" s="43">
        <f>$F$642</f>
        <v>0</v>
      </c>
      <c r="G924" s="43">
        <f>$G$642</f>
        <v>0</v>
      </c>
      <c r="H924" s="43">
        <f>$H$642</f>
        <v>0</v>
      </c>
      <c r="I924" s="43">
        <f>$I$642</f>
        <v>0</v>
      </c>
      <c r="J924" s="43">
        <f>$J$642</f>
        <v>0</v>
      </c>
      <c r="K924" s="17"/>
    </row>
    <row r="925" spans="1:11">
      <c r="A925" s="4" t="s">
        <v>229</v>
      </c>
      <c r="B925" s="43">
        <f>$B$864</f>
        <v>0</v>
      </c>
      <c r="C925" s="43">
        <f>$C$864</f>
        <v>0</v>
      </c>
      <c r="D925" s="43">
        <f>$D$864</f>
        <v>0</v>
      </c>
      <c r="E925" s="43">
        <f>$E$864</f>
        <v>0</v>
      </c>
      <c r="F925" s="43">
        <f>$F$864</f>
        <v>0</v>
      </c>
      <c r="G925" s="43">
        <f>$G$864</f>
        <v>0</v>
      </c>
      <c r="H925" s="43">
        <f>$H$864</f>
        <v>0</v>
      </c>
      <c r="I925" s="43">
        <f>$I$864</f>
        <v>0</v>
      </c>
      <c r="J925" s="43">
        <f>$J$864</f>
        <v>0</v>
      </c>
      <c r="K925" s="17"/>
    </row>
    <row r="926" spans="1:11">
      <c r="A926" s="4" t="s">
        <v>199</v>
      </c>
      <c r="B926" s="43">
        <f>$B$643</f>
        <v>0</v>
      </c>
      <c r="C926" s="43">
        <f>$C$643</f>
        <v>0</v>
      </c>
      <c r="D926" s="43">
        <f>$D$643</f>
        <v>0</v>
      </c>
      <c r="E926" s="43">
        <f>$E$643</f>
        <v>0</v>
      </c>
      <c r="F926" s="43">
        <f>$F$643</f>
        <v>0</v>
      </c>
      <c r="G926" s="43">
        <f>$G$643</f>
        <v>0</v>
      </c>
      <c r="H926" s="43">
        <f>$H$643</f>
        <v>0</v>
      </c>
      <c r="I926" s="43">
        <f>$I$643</f>
        <v>0</v>
      </c>
      <c r="J926" s="43">
        <f>$J$643</f>
        <v>0</v>
      </c>
      <c r="K926" s="17"/>
    </row>
    <row r="927" spans="1:11">
      <c r="A927" s="4" t="s">
        <v>200</v>
      </c>
      <c r="B927" s="43">
        <f>$B$644</f>
        <v>0</v>
      </c>
      <c r="C927" s="43">
        <f>$C$644</f>
        <v>0</v>
      </c>
      <c r="D927" s="43">
        <f>$D$644</f>
        <v>0</v>
      </c>
      <c r="E927" s="43">
        <f>$E$644</f>
        <v>0</v>
      </c>
      <c r="F927" s="43">
        <f>$F$644</f>
        <v>0</v>
      </c>
      <c r="G927" s="43">
        <f>$G$644</f>
        <v>0</v>
      </c>
      <c r="H927" s="43">
        <f>$H$644</f>
        <v>0</v>
      </c>
      <c r="I927" s="43">
        <f>$I$644</f>
        <v>0</v>
      </c>
      <c r="J927" s="43">
        <f>$J$644</f>
        <v>0</v>
      </c>
      <c r="K927" s="17"/>
    </row>
    <row r="928" spans="1:11">
      <c r="A928" s="4" t="s">
        <v>203</v>
      </c>
      <c r="B928" s="43">
        <f>$B$645</f>
        <v>0</v>
      </c>
      <c r="C928" s="43">
        <f>$C$645</f>
        <v>0</v>
      </c>
      <c r="D928" s="43">
        <f>$D$645</f>
        <v>0</v>
      </c>
      <c r="E928" s="43">
        <f>$E$645</f>
        <v>0</v>
      </c>
      <c r="F928" s="43">
        <f>$F$645</f>
        <v>0</v>
      </c>
      <c r="G928" s="43">
        <f>$G$645</f>
        <v>0</v>
      </c>
      <c r="H928" s="43">
        <f>$H$645</f>
        <v>0</v>
      </c>
      <c r="I928" s="43">
        <f>$I$645</f>
        <v>0</v>
      </c>
      <c r="J928" s="43">
        <f>$J$645</f>
        <v>0</v>
      </c>
      <c r="K928" s="17"/>
    </row>
    <row r="929" spans="1:11">
      <c r="A929" s="4" t="s">
        <v>204</v>
      </c>
      <c r="B929" s="43">
        <f>$B$646</f>
        <v>0</v>
      </c>
      <c r="C929" s="43">
        <f>$C$646</f>
        <v>0</v>
      </c>
      <c r="D929" s="43">
        <f>$D$646</f>
        <v>0</v>
      </c>
      <c r="E929" s="43">
        <f>$E$646</f>
        <v>0</v>
      </c>
      <c r="F929" s="43">
        <f>$F$646</f>
        <v>0</v>
      </c>
      <c r="G929" s="43">
        <f>$G$646</f>
        <v>0</v>
      </c>
      <c r="H929" s="43">
        <f>$H$646</f>
        <v>0</v>
      </c>
      <c r="I929" s="43">
        <f>$I$646</f>
        <v>0</v>
      </c>
      <c r="J929" s="43">
        <f>$J$646</f>
        <v>0</v>
      </c>
      <c r="K929" s="17"/>
    </row>
    <row r="930" spans="1:11">
      <c r="A930" s="4" t="s">
        <v>214</v>
      </c>
      <c r="B930" s="43">
        <f>$B$647</f>
        <v>0</v>
      </c>
      <c r="C930" s="43">
        <f>$C$647</f>
        <v>0</v>
      </c>
      <c r="D930" s="43">
        <f>$D$647</f>
        <v>0</v>
      </c>
      <c r="E930" s="43">
        <f>$E$647</f>
        <v>0</v>
      </c>
      <c r="F930" s="43">
        <f>$F$647</f>
        <v>0</v>
      </c>
      <c r="G930" s="43">
        <f>$G$647</f>
        <v>0</v>
      </c>
      <c r="H930" s="43">
        <f>$H$647</f>
        <v>0</v>
      </c>
      <c r="I930" s="43">
        <f>$I$647</f>
        <v>0</v>
      </c>
      <c r="J930" s="43">
        <f>$J$647</f>
        <v>0</v>
      </c>
      <c r="K930" s="17"/>
    </row>
    <row r="931" spans="1:11">
      <c r="A931" s="4" t="s">
        <v>215</v>
      </c>
      <c r="B931" s="43">
        <f>$B$648</f>
        <v>0</v>
      </c>
      <c r="C931" s="43">
        <f>$C$648</f>
        <v>0</v>
      </c>
      <c r="D931" s="43">
        <f>$D$648</f>
        <v>0</v>
      </c>
      <c r="E931" s="43">
        <f>$E$648</f>
        <v>0</v>
      </c>
      <c r="F931" s="43">
        <f>$F$648</f>
        <v>0</v>
      </c>
      <c r="G931" s="43">
        <f>$G$648</f>
        <v>0</v>
      </c>
      <c r="H931" s="43">
        <f>$H$648</f>
        <v>0</v>
      </c>
      <c r="I931" s="43">
        <f>$I$648</f>
        <v>0</v>
      </c>
      <c r="J931" s="43">
        <f>$J$648</f>
        <v>0</v>
      </c>
      <c r="K931" s="17"/>
    </row>
    <row r="933" spans="1:11" ht="21" customHeight="1">
      <c r="A933" s="1" t="s">
        <v>1311</v>
      </c>
    </row>
    <row r="934" spans="1:11">
      <c r="A934" s="3" t="s">
        <v>546</v>
      </c>
    </row>
    <row r="935" spans="1:11">
      <c r="A935" s="31" t="s">
        <v>1312</v>
      </c>
    </row>
    <row r="936" spans="1:11">
      <c r="A936" s="31" t="s">
        <v>1313</v>
      </c>
    </row>
    <row r="937" spans="1:11">
      <c r="A937" s="3" t="s">
        <v>549</v>
      </c>
    </row>
    <row r="939" spans="1:11">
      <c r="B939" s="15" t="s">
        <v>153</v>
      </c>
      <c r="C939" s="15" t="s">
        <v>154</v>
      </c>
      <c r="D939" s="15" t="s">
        <v>155</v>
      </c>
      <c r="E939" s="15" t="s">
        <v>156</v>
      </c>
      <c r="F939" s="15" t="s">
        <v>157</v>
      </c>
      <c r="G939" s="15" t="s">
        <v>162</v>
      </c>
      <c r="H939" s="15" t="s">
        <v>158</v>
      </c>
      <c r="I939" s="15" t="s">
        <v>159</v>
      </c>
      <c r="J939" s="15" t="s">
        <v>160</v>
      </c>
    </row>
    <row r="940" spans="1:11">
      <c r="A940" s="4" t="s">
        <v>191</v>
      </c>
      <c r="B940" s="43">
        <f>$B$657</f>
        <v>0</v>
      </c>
      <c r="C940" s="43">
        <f>$C$657</f>
        <v>0</v>
      </c>
      <c r="D940" s="43">
        <f>$D$657</f>
        <v>0</v>
      </c>
      <c r="E940" s="43">
        <f>$E$657</f>
        <v>0</v>
      </c>
      <c r="F940" s="43">
        <f>$F$657</f>
        <v>0</v>
      </c>
      <c r="G940" s="43">
        <f>$G$657</f>
        <v>0</v>
      </c>
      <c r="H940" s="43">
        <f>$H$657</f>
        <v>0</v>
      </c>
      <c r="I940" s="43">
        <f>$I$657</f>
        <v>0</v>
      </c>
      <c r="J940" s="43">
        <f>$J$657</f>
        <v>0</v>
      </c>
      <c r="K940" s="17"/>
    </row>
    <row r="941" spans="1:11">
      <c r="A941" s="4" t="s">
        <v>192</v>
      </c>
      <c r="B941" s="43">
        <f>$B$658</f>
        <v>0</v>
      </c>
      <c r="C941" s="43">
        <f>$C$658</f>
        <v>0</v>
      </c>
      <c r="D941" s="43">
        <f>$D$658</f>
        <v>0</v>
      </c>
      <c r="E941" s="43">
        <f>$E$658</f>
        <v>0</v>
      </c>
      <c r="F941" s="43">
        <f>$F$658</f>
        <v>0</v>
      </c>
      <c r="G941" s="43">
        <f>$G$658</f>
        <v>0</v>
      </c>
      <c r="H941" s="43">
        <f>$H$658</f>
        <v>0</v>
      </c>
      <c r="I941" s="43">
        <f>$I$658</f>
        <v>0</v>
      </c>
      <c r="J941" s="43">
        <f>$J$658</f>
        <v>0</v>
      </c>
      <c r="K941" s="17"/>
    </row>
    <row r="942" spans="1:11">
      <c r="A942" s="4" t="s">
        <v>193</v>
      </c>
      <c r="B942" s="43">
        <f>$B$659</f>
        <v>0</v>
      </c>
      <c r="C942" s="43">
        <f>$C$659</f>
        <v>0</v>
      </c>
      <c r="D942" s="43">
        <f>$D$659</f>
        <v>0</v>
      </c>
      <c r="E942" s="43">
        <f>$E$659</f>
        <v>0</v>
      </c>
      <c r="F942" s="43">
        <f>$F$659</f>
        <v>0</v>
      </c>
      <c r="G942" s="43">
        <f>$G$659</f>
        <v>0</v>
      </c>
      <c r="H942" s="43">
        <f>$H$659</f>
        <v>0</v>
      </c>
      <c r="I942" s="43">
        <f>$I$659</f>
        <v>0</v>
      </c>
      <c r="J942" s="43">
        <f>$J$659</f>
        <v>0</v>
      </c>
      <c r="K942" s="17"/>
    </row>
    <row r="943" spans="1:11">
      <c r="A943" s="4" t="s">
        <v>194</v>
      </c>
      <c r="B943" s="43">
        <f>$B$660</f>
        <v>0</v>
      </c>
      <c r="C943" s="43">
        <f>$C$660</f>
        <v>0</v>
      </c>
      <c r="D943" s="43">
        <f>$D$660</f>
        <v>0</v>
      </c>
      <c r="E943" s="43">
        <f>$E$660</f>
        <v>0</v>
      </c>
      <c r="F943" s="43">
        <f>$F$660</f>
        <v>0</v>
      </c>
      <c r="G943" s="43">
        <f>$G$660</f>
        <v>0</v>
      </c>
      <c r="H943" s="43">
        <f>$H$660</f>
        <v>0</v>
      </c>
      <c r="I943" s="43">
        <f>$I$660</f>
        <v>0</v>
      </c>
      <c r="J943" s="43">
        <f>$J$660</f>
        <v>0</v>
      </c>
      <c r="K943" s="17"/>
    </row>
    <row r="944" spans="1:11">
      <c r="A944" s="4" t="s">
        <v>211</v>
      </c>
      <c r="B944" s="43">
        <f>$B$661</f>
        <v>0</v>
      </c>
      <c r="C944" s="43">
        <f>$C$661</f>
        <v>0</v>
      </c>
      <c r="D944" s="43">
        <f>$D$661</f>
        <v>0</v>
      </c>
      <c r="E944" s="43">
        <f>$E$661</f>
        <v>0</v>
      </c>
      <c r="F944" s="43">
        <f>$F$661</f>
        <v>0</v>
      </c>
      <c r="G944" s="43">
        <f>$G$661</f>
        <v>0</v>
      </c>
      <c r="H944" s="43">
        <f>$H$661</f>
        <v>0</v>
      </c>
      <c r="I944" s="43">
        <f>$I$661</f>
        <v>0</v>
      </c>
      <c r="J944" s="43">
        <f>$J$661</f>
        <v>0</v>
      </c>
      <c r="K944" s="17"/>
    </row>
    <row r="945" spans="1:11">
      <c r="A945" s="4" t="s">
        <v>229</v>
      </c>
      <c r="B945" s="43">
        <f>$B$873</f>
        <v>0</v>
      </c>
      <c r="C945" s="43">
        <f>$C$873</f>
        <v>0</v>
      </c>
      <c r="D945" s="43">
        <f>$D$873</f>
        <v>0</v>
      </c>
      <c r="E945" s="43">
        <f>$E$873</f>
        <v>0</v>
      </c>
      <c r="F945" s="43">
        <f>$F$873</f>
        <v>0</v>
      </c>
      <c r="G945" s="43">
        <f>$G$873</f>
        <v>0</v>
      </c>
      <c r="H945" s="43">
        <f>$H$873</f>
        <v>0</v>
      </c>
      <c r="I945" s="43">
        <f>$I$873</f>
        <v>0</v>
      </c>
      <c r="J945" s="43">
        <f>$J$873</f>
        <v>0</v>
      </c>
      <c r="K945" s="17"/>
    </row>
    <row r="946" spans="1:11">
      <c r="A946" s="4" t="s">
        <v>199</v>
      </c>
      <c r="B946" s="43">
        <f>$B$662</f>
        <v>0</v>
      </c>
      <c r="C946" s="43">
        <f>$C$662</f>
        <v>0</v>
      </c>
      <c r="D946" s="43">
        <f>$D$662</f>
        <v>0</v>
      </c>
      <c r="E946" s="43">
        <f>$E$662</f>
        <v>0</v>
      </c>
      <c r="F946" s="43">
        <f>$F$662</f>
        <v>0</v>
      </c>
      <c r="G946" s="43">
        <f>$G$662</f>
        <v>0</v>
      </c>
      <c r="H946" s="43">
        <f>$H$662</f>
        <v>0</v>
      </c>
      <c r="I946" s="43">
        <f>$I$662</f>
        <v>0</v>
      </c>
      <c r="J946" s="43">
        <f>$J$662</f>
        <v>0</v>
      </c>
      <c r="K946" s="17"/>
    </row>
    <row r="947" spans="1:11">
      <c r="A947" s="4" t="s">
        <v>200</v>
      </c>
      <c r="B947" s="43">
        <f>$B$663</f>
        <v>0</v>
      </c>
      <c r="C947" s="43">
        <f>$C$663</f>
        <v>0</v>
      </c>
      <c r="D947" s="43">
        <f>$D$663</f>
        <v>0</v>
      </c>
      <c r="E947" s="43">
        <f>$E$663</f>
        <v>0</v>
      </c>
      <c r="F947" s="43">
        <f>$F$663</f>
        <v>0</v>
      </c>
      <c r="G947" s="43">
        <f>$G$663</f>
        <v>0</v>
      </c>
      <c r="H947" s="43">
        <f>$H$663</f>
        <v>0</v>
      </c>
      <c r="I947" s="43">
        <f>$I$663</f>
        <v>0</v>
      </c>
      <c r="J947" s="43">
        <f>$J$663</f>
        <v>0</v>
      </c>
      <c r="K947" s="17"/>
    </row>
    <row r="948" spans="1:11">
      <c r="A948" s="4" t="s">
        <v>203</v>
      </c>
      <c r="B948" s="43">
        <f>$B$664</f>
        <v>0</v>
      </c>
      <c r="C948" s="43">
        <f>$C$664</f>
        <v>0</v>
      </c>
      <c r="D948" s="43">
        <f>$D$664</f>
        <v>0</v>
      </c>
      <c r="E948" s="43">
        <f>$E$664</f>
        <v>0</v>
      </c>
      <c r="F948" s="43">
        <f>$F$664</f>
        <v>0</v>
      </c>
      <c r="G948" s="43">
        <f>$G$664</f>
        <v>0</v>
      </c>
      <c r="H948" s="43">
        <f>$H$664</f>
        <v>0</v>
      </c>
      <c r="I948" s="43">
        <f>$I$664</f>
        <v>0</v>
      </c>
      <c r="J948" s="43">
        <f>$J$664</f>
        <v>0</v>
      </c>
      <c r="K948" s="17"/>
    </row>
    <row r="949" spans="1:11">
      <c r="A949" s="4" t="s">
        <v>204</v>
      </c>
      <c r="B949" s="43">
        <f>$B$665</f>
        <v>0</v>
      </c>
      <c r="C949" s="43">
        <f>$C$665</f>
        <v>0</v>
      </c>
      <c r="D949" s="43">
        <f>$D$665</f>
        <v>0</v>
      </c>
      <c r="E949" s="43">
        <f>$E$665</f>
        <v>0</v>
      </c>
      <c r="F949" s="43">
        <f>$F$665</f>
        <v>0</v>
      </c>
      <c r="G949" s="43">
        <f>$G$665</f>
        <v>0</v>
      </c>
      <c r="H949" s="43">
        <f>$H$665</f>
        <v>0</v>
      </c>
      <c r="I949" s="43">
        <f>$I$665</f>
        <v>0</v>
      </c>
      <c r="J949" s="43">
        <f>$J$665</f>
        <v>0</v>
      </c>
      <c r="K949" s="17"/>
    </row>
    <row r="950" spans="1:11">
      <c r="A950" s="4" t="s">
        <v>214</v>
      </c>
      <c r="B950" s="43">
        <f>$B$666</f>
        <v>0</v>
      </c>
      <c r="C950" s="43">
        <f>$C$666</f>
        <v>0</v>
      </c>
      <c r="D950" s="43">
        <f>$D$666</f>
        <v>0</v>
      </c>
      <c r="E950" s="43">
        <f>$E$666</f>
        <v>0</v>
      </c>
      <c r="F950" s="43">
        <f>$F$666</f>
        <v>0</v>
      </c>
      <c r="G950" s="43">
        <f>$G$666</f>
        <v>0</v>
      </c>
      <c r="H950" s="43">
        <f>$H$666</f>
        <v>0</v>
      </c>
      <c r="I950" s="43">
        <f>$I$666</f>
        <v>0</v>
      </c>
      <c r="J950" s="43">
        <f>$J$666</f>
        <v>0</v>
      </c>
      <c r="K950" s="17"/>
    </row>
    <row r="951" spans="1:11">
      <c r="A951" s="4" t="s">
        <v>215</v>
      </c>
      <c r="B951" s="43">
        <f>$B$667</f>
        <v>0</v>
      </c>
      <c r="C951" s="43">
        <f>$C$667</f>
        <v>0</v>
      </c>
      <c r="D951" s="43">
        <f>$D$667</f>
        <v>0</v>
      </c>
      <c r="E951" s="43">
        <f>$E$667</f>
        <v>0</v>
      </c>
      <c r="F951" s="43">
        <f>$F$667</f>
        <v>0</v>
      </c>
      <c r="G951" s="43">
        <f>$G$667</f>
        <v>0</v>
      </c>
      <c r="H951" s="43">
        <f>$H$667</f>
        <v>0</v>
      </c>
      <c r="I951" s="43">
        <f>$I$667</f>
        <v>0</v>
      </c>
      <c r="J951" s="43">
        <f>$J$667</f>
        <v>0</v>
      </c>
      <c r="K951" s="17"/>
    </row>
  </sheetData>
  <sheetProtection sheet="1" objects="1" scenarios="1"/>
  <hyperlinks>
    <hyperlink ref="A5" location="'Input'!B361" display="x1 = 1068. Typical annual hours by distribution time band"/>
    <hyperlink ref="A6" location="'Input'!F59" display="x2 = 1010. Days in the charging year (in Financial and general assumptions)"/>
    <hyperlink ref="A7" location="'Multi'!B12" display="x3 = Total hours in the year according to time band hours input data (in Adjust annual hours by distribution time band to match days in year)"/>
    <hyperlink ref="A17" location="'Input'!B322" display="x1 = 1061. Average split of rate 1 units by distribution time band"/>
    <hyperlink ref="A18" location="'Multi'!B25" display="x2 = Total split (in Normalisation of split of rate 1 units by time band)"/>
    <hyperlink ref="A19" location="'Multi'!C12" display="x3 = 2601. Annual hours by distribution time band (reconciled to days in year) (in Adjust annual hours by distribution time band to match days in year)"/>
    <hyperlink ref="A20" location="'Input'!F59" display="x4 = 1010. Days in the charging year (in Financial and general assumptions)"/>
    <hyperlink ref="A38" location="'Multi'!C25" display="x1 = 2602. Normalised split of rate 1 units by distribution time band (in Normalisation of split of rate 1 units by time band)"/>
    <hyperlink ref="A66" location="'Input'!B335" display="x1 = 1062. Average split of rate 2 units by distribution time band"/>
    <hyperlink ref="A67" location="'Multi'!B74" display="x2 = Total split (in Normalisation of split of rate 2 units by time band)"/>
    <hyperlink ref="A68" location="'Multi'!C12" display="x3 = 2601. Annual hours by distribution time band (reconciled to days in year) (in Adjust annual hours by distribution time band to match days in year)"/>
    <hyperlink ref="A69" location="'Input'!F59" display="x4 = 1010. Days in the charging year (in Financial and general assumptions)"/>
    <hyperlink ref="A83" location="'Multi'!C74" display="x1 = 2604. Normalised split of rate 2 units by distribution time band (in Normalisation of split of rate 2 units by time band)"/>
    <hyperlink ref="A122" location="'Loads'!B344" display="x1 = 2506. Rate 1 units (MWh) (in Equivalent volume for each end user)"/>
    <hyperlink ref="A123" location="'Loads'!C344" display="x2 = 2506. Rate 2 units (MWh) (in Equivalent volume for each end user)"/>
    <hyperlink ref="A124" location="'Loads'!D344" display="x3 = 2506. Rate 3 units (MWh) (in Equivalent volume for each end user)"/>
    <hyperlink ref="A164" location="'Multi'!B127" display="x1 = 2607. All units (MWh)"/>
    <hyperlink ref="A165" location="'Loads'!B344" display="x2 = 2506. Rate 1 units (MWh) (in Equivalent volume for each end user)"/>
    <hyperlink ref="A166" location="'Multi'!B42" display="x3 = 2603. Split of rate 1 units between distribution time bands"/>
    <hyperlink ref="A167" location="'Multi'!C12" display="x4 = 2601. Annual hours by distribution time band (reconciled to days in year) (in Adjust annual hours by distribution time band to match days in year)"/>
    <hyperlink ref="A168" location="'Multi'!B174" display="x5 = Use of distribution time bands by units in demand forecast for one-rate tariffs (in Calculation of implied load coefficients for one-rate users)"/>
    <hyperlink ref="A169" location="'Input'!F59" display="x6 = 1010. Days in the charging year (in Financial and general assumptions)"/>
    <hyperlink ref="A180" location="'Multi'!B127" display="x1 = 2607. All units (MWh)"/>
    <hyperlink ref="A181" location="'Loads'!B344" display="x2 = 2506. Rate 1 units (MWh) (in Equivalent volume for each end user)"/>
    <hyperlink ref="A182" location="'Multi'!B42" display="x3 = 2603. Split of rate 1 units between distribution time bands"/>
    <hyperlink ref="A183" location="'Loads'!C344" display="x4 = 2506. Rate 2 units (MWh) (in Equivalent volume for each end user)"/>
    <hyperlink ref="A184" location="'Multi'!B87" display="x5 = 2605. Split of rate 2 units between distribution time bands"/>
    <hyperlink ref="A185" location="'Multi'!C12" display="x6 = 2601. Annual hours by distribution time band (reconciled to days in year) (in Adjust annual hours by distribution time band to match days in year)"/>
    <hyperlink ref="A186" location="'Multi'!B192" display="x7 = Use of distribution time bands by units in demand forecast for two-rate tariffs (in Calculation of implied load coefficients for two-rate users)"/>
    <hyperlink ref="A187" location="'Input'!F59" display="x8 = 1010. Days in the charging year (in Financial and general assumptions)"/>
    <hyperlink ref="A201" location="'Multi'!B127" display="x1 = 2607. All units (MWh)"/>
    <hyperlink ref="A202" location="'Loads'!B344" display="x2 = 2506. Rate 1 units (MWh) (in Equivalent volume for each end user)"/>
    <hyperlink ref="A203" location="'Multi'!B42" display="x3 = 2603. Split of rate 1 units between distribution time bands"/>
    <hyperlink ref="A204" location="'Loads'!C344" display="x4 = 2506. Rate 2 units (MWh) (in Equivalent volume for each end user)"/>
    <hyperlink ref="A205" location="'Multi'!B87" display="x5 = 2605. Split of rate 2 units between distribution time bands"/>
    <hyperlink ref="A206" location="'Loads'!D344" display="x6 = 2506. Rate 3 units (MWh) (in Equivalent volume for each end user)"/>
    <hyperlink ref="A207" location="'Multi'!B107" display="x7 = 2606. Split of rate 3 units between distribution time bands (default)"/>
    <hyperlink ref="A208" location="'Multi'!C12" display="x8 = 2601. Annual hours by distribution time band (reconciled to days in year) (in Adjust annual hours by distribution time band to match days in year)"/>
    <hyperlink ref="A209" location="'Multi'!B215" display="x9 = Use of distribution time bands by units in demand forecast for three-rate tariffs (in Calculation of implied load coefficients for three-rate users)"/>
    <hyperlink ref="A210" location="'Input'!F59" display="x10 = 1010. Days in the charging year (in Financial and general assumptions)"/>
    <hyperlink ref="A224" location="'Multi'!E174" display="x1 = 2608. Peak band load coefficient for one-rate tariffs (in Calculation of implied load coefficients for one-rate users)"/>
    <hyperlink ref="A225" location="'Multi'!E192" display="x2 = 2609. Peak band load coefficient for two-rate tariffs (in Calculation of implied load coefficients for two-rate users)"/>
    <hyperlink ref="A226" location="'Multi'!E215" display="x3 = 2610. Peak band load coefficient for three-rate tariffs (in Calculation of implied load coefficients for three-rate users)"/>
    <hyperlink ref="A227" location="'Multi'!B232" display="x4 = Peak band load coefficient (in Calculation of adjusted time band load coefficients)"/>
    <hyperlink ref="A228" location="'Loads'!B45" display="x5 = 2502. Load coefficient"/>
    <hyperlink ref="A256" location="'Input'!B368" display="x1 = 1069. Red, amber and green peaking probabilities (in Peaking probabilities by network level)"/>
    <hyperlink ref="A257" location="'Multi'!B264" display="x2 = Total probability (should be 100%) (in Normalisation of peaking probabilities)"/>
    <hyperlink ref="A258" location="'Input'!B361" display="x3 = 1068. Typical annual hours by distribution time band"/>
    <hyperlink ref="A259" location="'Multi'!B12" display="x4 = 2601. Total hours in the year according to time band hours input data (in Adjust annual hours by distribution time band to match days in year)"/>
    <hyperlink ref="A277" location="'Multi'!C264" display="x1 = 2612. Normalised peaking probabilities (in Normalisation of peaking probabilities)"/>
    <hyperlink ref="A285" location="'Multi'!C12" display="x1 = 2601. Annual hours by distribution time band (reconciled to days in year) (in Adjust annual hours by distribution time band to match days in year)"/>
    <hyperlink ref="A286" location="'Multi'!C232" display="x2 = 2611. Load coefficient correction factor (kW at peak in band / band average kW) (in Calculation of adjusted time band load coefficients)"/>
    <hyperlink ref="A287" location="'Multi'!B280" display="x3 = 2613. Peaking probabilities by network level (reshaped)"/>
    <hyperlink ref="A288" location="'Input'!F59" display="x4 = 1010. Days in the charging year (in Financial and general assumptions)"/>
    <hyperlink ref="A315" location="'Multi'!B291" display="x1 = 2614. Pseudo load coefficient by time band and network level"/>
    <hyperlink ref="A324" location="'Multi'!B127" display="x1 = 2607. All units (MWh)"/>
    <hyperlink ref="A333" location="'Multi'!B42" display="x1 = 2603. Split of rate 1 units between distribution time bands"/>
    <hyperlink ref="A342" location="'Multi'!B318" display="x1 = 2615. Single rate non half hourly pseudo timeband load coefficients"/>
    <hyperlink ref="A343" location="'Multi'!B336" display="x2 = 2617. Single rate non half hourly timeband use"/>
    <hyperlink ref="A352" location="'Multi'!B127" display="x1 = 2607. All units (MWh)"/>
    <hyperlink ref="A361" location="'Multi'!B291" display="x1 = 2614. Pseudo load coefficient by time band and network level"/>
    <hyperlink ref="A370" location="'Multi'!B192" display="x1 = 2609. Use of distribution time bands by units in demand forecast for two-rate tariffs (in Calculation of implied load coefficients for two-rate users)"/>
    <hyperlink ref="A379" location="'Multi'!B364" display="x1 = 2620. Multi rate non half hourly pseudo timeband load coefficients"/>
    <hyperlink ref="A380" location="'Multi'!B373" display="x2 = 2621. Multi rate non half hourly timeband use"/>
    <hyperlink ref="A389" location="'Multi'!B127" display="x1 = 2607. All units (MWh)"/>
    <hyperlink ref="A398" location="'Multi'!B291" display="x1 = 2614. Pseudo load coefficient by time band and network level"/>
    <hyperlink ref="A407" location="'Multi'!B42" display="x1 = 2603. Split of rate 1 units between distribution time bands"/>
    <hyperlink ref="A416" location="'Multi'!B401" display="x1 = 2624. Off-peak non half hourly pseudo timeband load coefficients"/>
    <hyperlink ref="A417" location="'Multi'!B410" display="x2 = 2625. Off-peak non half hourly timeband use"/>
    <hyperlink ref="A426" location="'Multi'!B127" display="x1 = 2607. All units (MWh)"/>
    <hyperlink ref="A435" location="'Multi'!B291" display="x1 = 2614. Pseudo load coefficient by time band and network level"/>
    <hyperlink ref="A444" location="'Multi'!B215" display="x1 = 2610. Use of distribution time bands by units in demand forecast for three-rate tariffs (in Calculation of implied load coefficients for three-rate users)"/>
    <hyperlink ref="A453" location="'Multi'!B438" display="x1 = 2628. Aggregated half hourly pseudo timeband load coefficients"/>
    <hyperlink ref="A454" location="'Multi'!B447" display="x2 = 2629. Aggregated half hourly timeband use"/>
    <hyperlink ref="A463" location="'Multi'!B327" display="x1 = 2616. Single rate non half hourly units (MWh)"/>
    <hyperlink ref="A464" location="'Multi'!B346" display="x2 = 2618. Single rate non half hourly tariff pseudo load coefficient"/>
    <hyperlink ref="A465" location="'Multi'!B355" display="x3 = 2619. Multi rate non half hourly units (MWh)"/>
    <hyperlink ref="A466" location="'Multi'!B383" display="x4 = 2622. Multi rate non half hourly tariff pseudo load coefficient"/>
    <hyperlink ref="A467" location="'Multi'!B392" display="x5 = 2623. Off-peak non half hourly units (MWh)"/>
    <hyperlink ref="A468" location="'Multi'!B420" display="x6 = 2626. Off-peak non half hourly tariff pseudo load coefficient"/>
    <hyperlink ref="A477" location="'Multi'!B327" display="x1 = 2616. Single rate non half hourly units (MWh)"/>
    <hyperlink ref="A478" location="'Multi'!B336" display="x2 = 2617. Single rate non half hourly timeband use"/>
    <hyperlink ref="A479" location="'Multi'!B355" display="x3 = 2619. Multi rate non half hourly units (MWh)"/>
    <hyperlink ref="A480" location="'Multi'!B373" display="x4 = 2621. Multi rate non half hourly timeband use"/>
    <hyperlink ref="A481" location="'Multi'!B392" display="x5 = 2623. Off-peak non half hourly units (MWh)"/>
    <hyperlink ref="A482" location="'Multi'!B410" display="x6 = 2625. Off-peak non half hourly timeband use"/>
    <hyperlink ref="A491" location="'Multi'!B438" display="x1 = 2628. Aggregated half hourly pseudo timeband load coefficients"/>
    <hyperlink ref="A492" location="'Multi'!B485" display="x2 = 2632. Average non half hourly timeband use"/>
    <hyperlink ref="A501" location="'Multi'!B471" display="x1 = 2631. Average non half hourly tariff pseudo load coefficient"/>
    <hyperlink ref="A502" location="'Multi'!B495" display="x2 = 2633. Aggregated half hourly tariff pseudo load coefficient using average non half hourly unit mix"/>
    <hyperlink ref="A511" location="'Multi'!B327" display="x1 = 2616. Single rate non half hourly units (MWh)"/>
    <hyperlink ref="A512" location="'Multi'!B346" display="x2 = 2618. Single rate non half hourly tariff pseudo load coefficient"/>
    <hyperlink ref="A513" location="'Multi'!B355" display="x3 = 2619. Multi rate non half hourly units (MWh)"/>
    <hyperlink ref="A514" location="'Multi'!B383" display="x4 = 2622. Multi rate non half hourly tariff pseudo load coefficient"/>
    <hyperlink ref="A515" location="'Multi'!B392" display="x5 = 2623. Off-peak non half hourly units (MWh)"/>
    <hyperlink ref="A516" location="'Multi'!B420" display="x6 = 2626. Off-peak non half hourly tariff pseudo load coefficient"/>
    <hyperlink ref="A517" location="'Multi'!B429" display="x7 = 2627. Aggregated half hourly units (MWh)"/>
    <hyperlink ref="A518" location="'Multi'!B457" display="x8 = 2630. Aggregated half hourly tariff pseudo load coefficient"/>
    <hyperlink ref="A519" location="'Multi'!B505" display="x9 = 2634. Relative correction factor for aggregated half hourly tariff"/>
    <hyperlink ref="A528" location="'Multi'!B318" display="x1 = 2615. Single rate non half hourly pseudo timeband load coefficients"/>
    <hyperlink ref="A529" location="'Multi'!B522" display="x2 = 2635. Correction factor for non half hourly tariffs"/>
    <hyperlink ref="A538" location="'Multi'!B364" display="x1 = 2620. Multi rate non half hourly pseudo timeband load coefficients"/>
    <hyperlink ref="A539" location="'Multi'!B522" display="x2 = 2635. Correction factor for non half hourly tariffs"/>
    <hyperlink ref="A548" location="'Multi'!B401" display="x1 = 2624. Off-peak non half hourly pseudo timeband load coefficients"/>
    <hyperlink ref="A549" location="'Multi'!B522" display="x2 = 2635. Correction factor for non half hourly tariffs"/>
    <hyperlink ref="A558" location="'Multi'!B438" display="x1 = 2628. Aggregated half hourly pseudo timeband load coefficients"/>
    <hyperlink ref="A559" location="'Multi'!B522" display="x2 = 2635. Correction factor for non half hourly tariffs"/>
    <hyperlink ref="A560" location="'Multi'!B505" display="x3 = 2634. Relative correction factor for aggregated half hourly tariff"/>
    <hyperlink ref="A569" location="'Multi'!B532" display="x1 = 2636. Single rate non half hourly corrected pseudo timeband load coefficient"/>
    <hyperlink ref="A570" location="'Multi'!B542" display="x2 = 2637. Multi rate non half hourly corrected pseudo timeband load coefficient"/>
    <hyperlink ref="A571" location="'Multi'!B552" display="x3 = 2638. Off-peak non half hourly corrected pseudo timeband load coefficient"/>
    <hyperlink ref="A572" location="'Multi'!B563" display="x4 = 2639. Aggregated half hourly corrected pseudo timeband load coefficient"/>
    <hyperlink ref="A573" location="'Multi'!B291" display="x5 = 2614. Pseudo load coefficient by time band and network level"/>
    <hyperlink ref="A600" location="'Multi'!B576" display="x1 = 2640. Pseudo load coefficient by time band and network level (equalised)"/>
    <hyperlink ref="A601" location="'Multi'!B42" display="x2 = 2603. Split of rate 1 units between distribution time bands"/>
    <hyperlink ref="A628" location="'Multi'!B576" display="x1 = 2640. Pseudo load coefficient by time band and network level (equalised)"/>
    <hyperlink ref="A629" location="'Multi'!B87" display="x2 = 2605. Split of rate 2 units between distribution time bands"/>
    <hyperlink ref="A652" location="'Multi'!B576" display="x1 = 2640. Pseudo load coefficient by time band and network level (equalised)"/>
    <hyperlink ref="A653" location="'Multi'!B107" display="x2 = 2606. Split of rate 3 units between distribution time bands (default)"/>
    <hyperlink ref="A671" location="'Input'!B354" display="x1 = 1066. Typical annual hours by special distribution time band"/>
    <hyperlink ref="A672" location="'Input'!F59" display="x2 = 1010. Days in the charging year (in Financial and general assumptions)"/>
    <hyperlink ref="A673" location="'Multi'!B678" display="x3 = Total hours in the year according to special time band hours input data (in Adjust annual hours by special distribution time band to match days in year)"/>
    <hyperlink ref="A683" location="'Input'!B344" display="x1 = 1064. Average split of rate 1 units by special distribution time band"/>
    <hyperlink ref="A684" location="'Multi'!B691" display="x2 = Total split (in Normalisation of split of rate 1 units by special time band)"/>
    <hyperlink ref="A685" location="'Multi'!C678" display="x3 = 2644. Annual hours by special distribution time band (reconciled to days in year) (in Adjust annual hours by special distribution time band to match days in year)"/>
    <hyperlink ref="A686" location="'Input'!F59" display="x4 = 1010. Days in the charging year (in Financial and general assumptions)"/>
    <hyperlink ref="A699" location="'Multi'!C691" display="x1 = 2645. Normalised split of rate 1 units by special distribution time band (in Normalisation of split of rate 1 units by special time band)"/>
    <hyperlink ref="A722" location="'Multi'!B127" display="x1 = 2607. All units (MWh)"/>
    <hyperlink ref="A723" location="'Loads'!B344" display="x2 = 2506. Rate 1 units (MWh) (in Equivalent volume for each end user)"/>
    <hyperlink ref="A724" location="'Multi'!B703" display="x3 = 2646. Split of rate 1 units between special distribution time bands"/>
    <hyperlink ref="A725" location="'Multi'!C678" display="x4 = 2644. Annual hours by special distribution time band (reconciled to days in year) (in Adjust annual hours by special distribution time band to match days in year)"/>
    <hyperlink ref="A726" location="'Multi'!B732" display="x5 = Use of special distribution time bands by units in demand forecast for one-rate tariffs (in Calculation of implied special load coefficients for one-rate users)"/>
    <hyperlink ref="A727" location="'Input'!F59" display="x6 = 1010. Days in the charging year (in Financial and general assumptions)"/>
    <hyperlink ref="A740" location="'Multi'!B127" display="x1 = 2607. All units (MWh)"/>
    <hyperlink ref="A741" location="'Loads'!B344" display="x2 = 2506. Rate 1 units (MWh) (in Equivalent volume for each end user)"/>
    <hyperlink ref="A742" location="'Multi'!B703" display="x3 = 2646. Split of rate 1 units between special distribution time bands"/>
    <hyperlink ref="A743" location="'Loads'!C344" display="x4 = 2506. Rate 2 units (MWh) (in Equivalent volume for each end user)"/>
    <hyperlink ref="A744" location="'Multi'!B712" display="x5 = 2647. Split of rate 2 units between special distribution time bands (default)"/>
    <hyperlink ref="A745" location="'Loads'!D344" display="x6 = 2506. Rate 3 units (MWh) (in Equivalent volume for each end user)"/>
    <hyperlink ref="A746" location="'Multi'!B717" display="x7 = 2648. Split of rate 3 units between special distribution time bands (default)"/>
    <hyperlink ref="A747" location="'Multi'!C678" display="x8 = 2644. Annual hours by special distribution time band (reconciled to days in year) (in Adjust annual hours by special distribution time band to match days in year)"/>
    <hyperlink ref="A748" location="'Multi'!B754" display="x9 = Use of special distribution time bands by units in demand forecast for three-rate tariffs (in Calculation of implied special load coefficients for three-rate users)"/>
    <hyperlink ref="A749" location="'Input'!F59" display="x10 = 1010. Days in the charging year (in Financial and general assumptions)"/>
    <hyperlink ref="A759" location="'Multi'!E732" display="x1 = 2649. Peak band special load coefficient for one-rate tariffs (in Calculation of implied special load coefficients for one-rate users)"/>
    <hyperlink ref="A760" location="'Multi'!E754" display="x2 = 2650. Peak band special load coefficient for three-rate tariffs (in Calculation of implied special load coefficients for three-rate users)"/>
    <hyperlink ref="A761" location="'Multi'!B768" display="x3 = Peak band special load coefficient (in Estimated contributions to peak demand)"/>
    <hyperlink ref="A762" location="'Multi'!B127" display="x4 = 2607. All units (MWh)"/>
    <hyperlink ref="A763" location="'Input'!F59" display="x5 = 1010. Days in the charging year (in Financial and general assumptions)"/>
    <hyperlink ref="A764" location="'Loads'!B45" display="x6 = 2502. Load coefficient"/>
    <hyperlink ref="A777" location="'Multi'!C768" display="x1 = 2651. Contribution to peak band kW (in Estimated contributions to peak demand)"/>
    <hyperlink ref="A778" location="'Multi'!D768" display="x2 = 2651. Contribution to system-peak-time kW (in Estimated contributions to peak demand)"/>
    <hyperlink ref="A786" location="'Multi'!C264" display="x1 = 2612. Normalised peaking probabilities (in Normalisation of peaking probabilities)"/>
    <hyperlink ref="A787" location="'Input'!E368" display="x2 = 1069. Black peaking probabilities (in Peaking probabilities by network level)"/>
    <hyperlink ref="A788" location="'Multi'!C796" display="x3 = Amber peaking probabilities (in Calculation of special peaking probabilities)"/>
    <hyperlink ref="A789" location="'Multi'!B796" display="x4 = Red peaking probabilities (in Calculation of special peaking probabilities)"/>
    <hyperlink ref="A790" location="'Multi'!B264" display="x5 = 2612. Total probability (should be 100%) (in Normalisation of peaking probabilities)"/>
    <hyperlink ref="A791" location="'Multi'!E796" display="x6 = Yellow peaking probabilities (in Calculation of special peaking probabilities)"/>
    <hyperlink ref="A792" location="'Multi'!D796" display="x7 = Green peaking probabilities (in Calculation of special peaking probabilities)"/>
    <hyperlink ref="A809" location="'Multi'!D796" display="x1 = 2653. Green peaking probabilities (in Calculation of special peaking probabilities)"/>
    <hyperlink ref="A810" location="'Multi'!E796" display="x2 = 2653. Yellow peaking probabilities (in Calculation of special peaking probabilities)"/>
    <hyperlink ref="A811" location="'Multi'!F796" display="x3 = 2653. Black peaking probabilities (in Calculation of special peaking probabilities)"/>
    <hyperlink ref="A827" location="'Multi'!B814" display="x1 = 2654. Special peaking probabilities by network level"/>
    <hyperlink ref="A835" location="'Multi'!C678" display="x1 = 2644. Annual hours by special distribution time band (reconciled to days in year) (in Adjust annual hours by special distribution time band to match days in year)"/>
    <hyperlink ref="A836" location="'Multi'!B781" display="x2 = 2652. Load coefficient correction factor for the group"/>
    <hyperlink ref="A837" location="'Multi'!B830" display="x3 = 2655. Special peaking probabilities by network level (reshaped)"/>
    <hyperlink ref="A838" location="'Input'!F59" display="x4 = 1010. Days in the charging year (in Financial and general assumptions)"/>
    <hyperlink ref="A846" location="'Multi'!B841" display="x1 = 2656. Pseudo load coefficient by special time band and network level"/>
    <hyperlink ref="A847" location="'Multi'!B703" display="x2 = 2646. Split of rate 1 units between special distribution time bands"/>
    <hyperlink ref="A859" location="'Multi'!B841" display="x1 = 2656. Pseudo load coefficient by special time band and network level"/>
    <hyperlink ref="A860" location="'Multi'!B712" display="x2 = 2647. Split of rate 2 units between special distribution time bands (default)"/>
    <hyperlink ref="A868" location="'Multi'!B841" display="x1 = 2656. Pseudo load coefficient by special time band and network level"/>
    <hyperlink ref="A869" location="'Multi'!B717" display="x2 = 2648. Split of rate 3 units between special distribution time bands (default)"/>
    <hyperlink ref="A877" location="'Multi'!B604" display="x1 = 2641. Unit rate 1 pseudo load coefficient by network level"/>
    <hyperlink ref="A878" location="'Multi'!B850" display="x2 = 2657. Unit rate 1 pseudo load coefficient by network level (special)"/>
    <hyperlink ref="A910" location="'Multi'!B632" display="x1 = 2642. Unit rate 2 pseudo load coefficient by network level"/>
    <hyperlink ref="A911" location="'Multi'!B863" display="x2 = 2658. Unit rate 2 pseudo load coefficient by network level (special)"/>
    <hyperlink ref="A935" location="'Multi'!B656" display="x1 = 2643. Unit rate 3 pseudo load coefficient by network level"/>
    <hyperlink ref="A936" location="'Multi'!B872" display="x2 = 2659. Unit rate 3 pseudo load coefficient by network level (special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2</vt:i4>
      </vt:variant>
    </vt:vector>
  </HeadingPairs>
  <TitlesOfParts>
    <vt:vector size="24" baseType="lpstr">
      <vt:lpstr>Index</vt:lpstr>
      <vt:lpstr>Input</vt:lpstr>
      <vt:lpstr>M(CDCM)</vt:lpstr>
      <vt:lpstr>M(EDCM)</vt:lpstr>
      <vt:lpstr>LAFs</vt:lpstr>
      <vt:lpstr>DRM</vt:lpstr>
      <vt:lpstr>SM</vt:lpstr>
      <vt:lpstr>Loads</vt:lpstr>
      <vt:lpstr>Multi</vt:lpstr>
      <vt:lpstr>SMD</vt:lpstr>
      <vt:lpstr>AMD</vt:lpstr>
      <vt:lpstr>Otex</vt:lpstr>
      <vt:lpstr>Contrib</vt:lpstr>
      <vt:lpstr>Yard</vt:lpstr>
      <vt:lpstr>Standing</vt:lpstr>
      <vt:lpstr>AggCap</vt:lpstr>
      <vt:lpstr>Reactive</vt:lpstr>
      <vt:lpstr>Aggreg</vt:lpstr>
      <vt:lpstr>Revenue</vt:lpstr>
      <vt:lpstr>Adder</vt:lpstr>
      <vt:lpstr>G-Calc</vt:lpstr>
      <vt:lpstr>G-Discounts</vt:lpstr>
      <vt:lpstr>Input!Print_Area</vt:lpstr>
      <vt:lpstr>Multi!Print_Area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2017-01-13T15:22:11Z</dcterms:created>
  <dcterms:modified xsi:type="dcterms:W3CDTF">2017-01-13T15:22:11Z</dcterms:modified>
</cp:coreProperties>
</file>