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ndex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AggCap" sheetId="14" r:id="rId14"/>
    <sheet name="Reactive" sheetId="15" r:id="rId15"/>
    <sheet name="Aggreg" sheetId="16" r:id="rId16"/>
    <sheet name="Revenue" sheetId="17" r:id="rId17"/>
    <sheet name="Scal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'Index'!$A$28:$C$251</definedName>
    <definedName name="_xlnm.Print_Area" localSheetId="1">'Input'!$A$1:$J$393</definedName>
    <definedName name="_xlnm.Print_Area" localSheetId="6">'Multi'!$A:$V</definedName>
  </definedNames>
  <calcPr calcId="124519" fullCalcOnLoad="1"/>
</workbook>
</file>

<file path=xl/sharedStrings.xml><?xml version="1.0" encoding="utf-8"?>
<sst xmlns="http://schemas.openxmlformats.org/spreadsheetml/2006/main" count="8734" uniqueCount="1989">
  <si>
    <t>1000. Company, charging year, data version</t>
  </si>
  <si>
    <t>Company</t>
  </si>
  <si>
    <t>Year</t>
  </si>
  <si>
    <t>Version</t>
  </si>
  <si>
    <t>Company, charging year, data version</t>
  </si>
  <si>
    <t>no company</t>
  </si>
  <si>
    <t>no year</t>
  </si>
  <si>
    <t>no data version</t>
  </si>
  <si>
    <t>1001. CDCM target revenue</t>
  </si>
  <si>
    <t>Further description</t>
  </si>
  <si>
    <t>Term</t>
  </si>
  <si>
    <t>CRC</t>
  </si>
  <si>
    <t>Value</t>
  </si>
  <si>
    <t>Revenue elements and subtotals (£/year)</t>
  </si>
  <si>
    <t>Base Demand Revenue Before Inflation</t>
  </si>
  <si>
    <t>RPI Indexation Factor</t>
  </si>
  <si>
    <t>Merger Adjustment</t>
  </si>
  <si>
    <t>Base Demand Revenue</t>
  </si>
  <si>
    <t>Pass-Through Business Rates</t>
  </si>
  <si>
    <t>Pass-Through Licence Fees</t>
  </si>
  <si>
    <t>Pass-Through Transmission Exit</t>
  </si>
  <si>
    <t>Pass-Through Price Control Reopener</t>
  </si>
  <si>
    <t>Pass-Through Others</t>
  </si>
  <si>
    <t>Allowed Pass-Through Items</t>
  </si>
  <si>
    <t>Losses Incentive #1</t>
  </si>
  <si>
    <t>Losses Incentive #2</t>
  </si>
  <si>
    <t>Losses Incentive #3</t>
  </si>
  <si>
    <t>Losses Incentive #4</t>
  </si>
  <si>
    <t>Quality of Service Incentive Adjustment</t>
  </si>
  <si>
    <t>Transmission Connection Point Charges Incentive Adjustment</t>
  </si>
  <si>
    <t>Innovation Funding Incentive Adjustment</t>
  </si>
  <si>
    <t>Incentive Revenue for Distributed Generation</t>
  </si>
  <si>
    <t>Connection Guaranteed Standards Systems &amp; Processes penalty</t>
  </si>
  <si>
    <t>Low Carbon Network Fund #1</t>
  </si>
  <si>
    <t>Low Carbon Network Fund #2</t>
  </si>
  <si>
    <t>Low Carbon Network Fund #3</t>
  </si>
  <si>
    <t>Incentive Revenue and Other Adjustments</t>
  </si>
  <si>
    <t>Correction Factor</t>
  </si>
  <si>
    <t>Tax Trigger Mechanism Adjustment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</si>
  <si>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</si>
  <si>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</si>
  <si>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</si>
  <si>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</si>
  <si>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</t>
  </si>
  <si>
    <t>Other 5.</t>
  </si>
  <si>
    <t>Total Other Revenue to be Recovered by Use of System Charges</t>
  </si>
  <si>
    <t>Total Revenue for Use of System Charges</t>
  </si>
  <si>
    <t>1. Revenue raised outside CDCM - EDCM and Certain Interconnector Revenue</t>
  </si>
  <si>
    <t>2. Voluntary under-recovery</t>
  </si>
  <si>
    <t>3. Revenue raised outside CDCM</t>
  </si>
  <si>
    <t>4. Revenue raised outside CDCM</t>
  </si>
  <si>
    <t>Total Revenue to be raised outside the CDCM</t>
  </si>
  <si>
    <t>Latest Forecast of CDCM Revenue</t>
  </si>
  <si>
    <t>A1</t>
  </si>
  <si>
    <t>A2</t>
  </si>
  <si>
    <t>A3</t>
  </si>
  <si>
    <t>A = A1*A2 – A3</t>
  </si>
  <si>
    <t>B1</t>
  </si>
  <si>
    <t>B2</t>
  </si>
  <si>
    <t>B3</t>
  </si>
  <si>
    <t>B4</t>
  </si>
  <si>
    <t>B5</t>
  </si>
  <si>
    <t>B=B1+B2+B3+B4+B5</t>
  </si>
  <si>
    <t>C1</t>
  </si>
  <si>
    <t>C2</t>
  </si>
  <si>
    <t>C3</t>
  </si>
  <si>
    <t>C4</t>
  </si>
  <si>
    <t>C5</t>
  </si>
  <si>
    <t>C6</t>
  </si>
  <si>
    <t>C7</t>
  </si>
  <si>
    <t>C=C1+C2+C3+C4+C5+C6+C7</t>
  </si>
  <si>
    <t>D</t>
  </si>
  <si>
    <t>E</t>
  </si>
  <si>
    <t>F=A+B+C+D+E</t>
  </si>
  <si>
    <t>G1 (see note 1)</t>
  </si>
  <si>
    <t>G2 (see note 1)</t>
  </si>
  <si>
    <t>G3 (see note 1)</t>
  </si>
  <si>
    <t>G4</t>
  </si>
  <si>
    <t>G5</t>
  </si>
  <si>
    <t>G=G1+G2+G3+G4+G5</t>
  </si>
  <si>
    <t>H = F + G</t>
  </si>
  <si>
    <t>I1</t>
  </si>
  <si>
    <t>I2</t>
  </si>
  <si>
    <t>I3</t>
  </si>
  <si>
    <t>I4</t>
  </si>
  <si>
    <t>I=I1+I2+I3+I4</t>
  </si>
  <si>
    <t>J = H – I</t>
  </si>
  <si>
    <t>PUt</t>
  </si>
  <si>
    <t>PIADt</t>
  </si>
  <si>
    <t>MGt</t>
  </si>
  <si>
    <t>BRt</t>
  </si>
  <si>
    <t>RBt</t>
  </si>
  <si>
    <t>LFt</t>
  </si>
  <si>
    <t>TBt</t>
  </si>
  <si>
    <t>UNCt</t>
  </si>
  <si>
    <t>MPTt, HBt, IEDt</t>
  </si>
  <si>
    <t>PTt</t>
  </si>
  <si>
    <t>UILt</t>
  </si>
  <si>
    <t>PCOLt</t>
  </si>
  <si>
    <t>-COLt</t>
  </si>
  <si>
    <t>PPLt</t>
  </si>
  <si>
    <t>IQt</t>
  </si>
  <si>
    <t>ITt</t>
  </si>
  <si>
    <t>IFIt</t>
  </si>
  <si>
    <t>IGt</t>
  </si>
  <si>
    <t>CGSRAt, CGSSPt &amp; AUMt</t>
  </si>
  <si>
    <t>LCN1t</t>
  </si>
  <si>
    <t>LCN2t</t>
  </si>
  <si>
    <t>LCN3t</t>
  </si>
  <si>
    <t>-Kt</t>
  </si>
  <si>
    <t>CTRAt</t>
  </si>
  <si>
    <t>ARt</t>
  </si>
  <si>
    <t>ES4</t>
  </si>
  <si>
    <t>ES5</t>
  </si>
  <si>
    <t>ES7</t>
  </si>
  <si>
    <t>CRC3</t>
  </si>
  <si>
    <t>CRC4</t>
  </si>
  <si>
    <t>CRC7</t>
  </si>
  <si>
    <t>CRC8</t>
  </si>
  <si>
    <t>CRC9</t>
  </si>
  <si>
    <t>CRC10</t>
  </si>
  <si>
    <t>CRC11</t>
  </si>
  <si>
    <t>CRC12</t>
  </si>
  <si>
    <t>CRC13</t>
  </si>
  <si>
    <t>CRC15</t>
  </si>
  <si>
    <t>Note 1: Revenues associated with excluded services should only be included insofar as they are charged as Use of System Charges.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</si>
  <si>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</si>
  <si>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</si>
  <si>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</si>
  <si>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</si>
  <si>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</si>
  <si>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</si>
  <si>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</si>
  <si>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</si>
  <si>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</si>
  <si>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</si>
  <si>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</si>
  <si>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</si>
  <si>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</si>
  <si>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</si>
  <si>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</si>
  <si>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</si>
  <si>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</si>
  <si>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</si>
  <si>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</si>
  <si>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</si>
  <si>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</si>
  <si>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</si>
  <si>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</si>
  <si>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</si>
  <si>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</si>
  <si>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</si>
  <si>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</si>
  <si>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</si>
  <si>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</si>
  <si>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</si>
  <si>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</si>
  <si>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</si>
  <si>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</si>
  <si>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</si>
  <si>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</si>
  <si>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</si>
  <si>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</si>
  <si>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</si>
  <si>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</si>
  <si>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</si>
  <si>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</si>
  <si>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</si>
  <si>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</si>
  <si>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</si>
  <si>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</si>
  <si>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</si>
  <si>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</si>
  <si>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</si>
  <si>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</si>
  <si>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</si>
  <si>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</si>
  <si>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</si>
  <si>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</si>
  <si>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</si>
  <si>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Network Domestic</t>
  </si>
  <si>
    <t>LV Network Non-Domestic Non-CT</t>
  </si>
  <si>
    <t>LV HH Metered</t>
  </si>
  <si>
    <t>LV Sub HH Metered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</si>
  <si>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</si>
  <si>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</si>
  <si>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</si>
  <si>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</si>
  <si>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</si>
  <si>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</si>
  <si>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</si>
  <si>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</si>
  <si>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</si>
  <si>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</si>
  <si>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</si>
  <si>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</si>
  <si>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</si>
  <si>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Generation Intermittent</t>
  </si>
  <si>
    <t>HV Generation Non-Intermittent</t>
  </si>
  <si>
    <t>1032. Loss adjustment factors to transmission</t>
  </si>
  <si>
    <t>Source: losses model or loss adjustment factors at time of system peak.</t>
  </si>
  <si>
    <t>Loss adjustment factor</t>
  </si>
  <si>
    <t>1037. Embedded network (LDNO) discounts</t>
  </si>
  <si>
    <t>Source: separate price control disaggregation model.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</si>
  <si>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</si>
  <si>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</si>
  <si>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</si>
  <si>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</si>
  <si>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</si>
  <si>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</si>
  <si>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</si>
  <si>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</si>
  <si>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</si>
  <si>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</si>
  <si>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</si>
  <si>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</si>
  <si>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</si>
  <si>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</si>
  <si>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</si>
  <si>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</si>
  <si>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</si>
  <si>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</si>
  <si>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</si>
  <si>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 but exclude MPANs on tariffs with a fixed</t>
  </si>
  <si>
    <t>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</si>
  <si>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</si>
  <si>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</si>
  <si>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</si>
  <si>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</si>
  <si>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</si>
  <si>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Exceeded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</si>
  <si>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</si>
  <si>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</si>
  <si>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</si>
  <si>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</si>
  <si>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</si>
  <si>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</si>
  <si>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</si>
  <si>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</si>
  <si>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</si>
  <si>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</si>
  <si>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</si>
  <si>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</si>
  <si>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</si>
  <si>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</si>
  <si>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</si>
  <si>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</si>
  <si>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</si>
  <si>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</si>
  <si>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</si>
  <si>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</si>
  <si>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LDNO LV: LV Medium Non-Domestic</t>
  </si>
  <si>
    <t>LDNO HV: LV Medium Non-Domestic</t>
  </si>
  <si>
    <t>&gt; LV Sub Medium Non-Domestic</t>
  </si>
  <si>
    <t>&gt; HV Medium Non-Domestic</t>
  </si>
  <si>
    <t>&gt; LV Network Domestic</t>
  </si>
  <si>
    <t>LDNO LV: LV Network Domestic</t>
  </si>
  <si>
    <t>LDNO HV: LV Network Domestic</t>
  </si>
  <si>
    <t>&gt; LV Network Non-Domestic Non-CT</t>
  </si>
  <si>
    <t>LDNO LV: LV Network Non-Domestic Non-CT</t>
  </si>
  <si>
    <t>LDNO HV: LV Network Non-Domestic Non-CT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</si>
  <si>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</si>
  <si>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</si>
  <si>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</si>
  <si>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</si>
  <si>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</si>
  <si>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</si>
  <si>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</si>
  <si>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</si>
  <si>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</si>
  <si>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</si>
  <si>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</si>
  <si>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</si>
  <si>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</si>
  <si>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</si>
  <si>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</si>
  <si>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</si>
  <si>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</si>
  <si>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</si>
  <si>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</si>
  <si>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</si>
  <si>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</si>
  <si>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</si>
  <si>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 or Aggregate HH</t>
  </si>
  <si>
    <t>LDNO LV: LV Generation NHH or Aggregate HH</t>
  </si>
  <si>
    <t>LDNO HV: LV Generation NHH or Aggregate 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</si>
  <si>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</si>
  <si>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</si>
  <si>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</si>
  <si>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</si>
  <si>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</si>
  <si>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Non-Intermittent</t>
  </si>
  <si>
    <t>LDNO LV: LV Generation Non-Intermittent</t>
  </si>
  <si>
    <t>LDNO HV: LV Generation Non-Intermittent</t>
  </si>
  <si>
    <t>&gt; LV Sub Generation Intermittent</t>
  </si>
  <si>
    <t>LDNO HV: LV Sub Generation Intermittent</t>
  </si>
  <si>
    <t>&gt; LV Sub Generation Non-Intermittent</t>
  </si>
  <si>
    <t>LDNO HV: LV Sub Generation Non-Intermittent</t>
  </si>
  <si>
    <t>&gt; HV Generation Intermittent</t>
  </si>
  <si>
    <t>LDNO HV: HV Generation Intermittent</t>
  </si>
  <si>
    <t>&gt; HV Generation Non-Intermittent</t>
  </si>
  <si>
    <t>LDNO HV: HV Generation Non-Intermittent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</si>
  <si>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</si>
  <si>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</si>
  <si>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</si>
  <si>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</si>
  <si>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</si>
  <si>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</si>
  <si>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</si>
  <si>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</si>
  <si>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</si>
  <si>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</si>
  <si>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</si>
  <si>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</si>
  <si>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</si>
  <si>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</si>
  <si>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</si>
  <si>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</si>
  <si>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</si>
  <si>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</si>
  <si>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</si>
  <si>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</si>
  <si>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</si>
  <si>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</si>
  <si>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</si>
  <si>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</si>
  <si>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</si>
  <si>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</si>
  <si>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</si>
  <si>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</si>
  <si>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</si>
  <si>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</si>
  <si>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</si>
  <si>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</si>
  <si>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</si>
  <si>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</si>
  <si>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</si>
  <si>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</si>
  <si>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</si>
  <si>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</si>
  <si>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</si>
  <si>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</si>
  <si>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</si>
  <si>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</si>
  <si>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</si>
  <si>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</si>
  <si>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</si>
  <si>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</si>
  <si>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</si>
  <si>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</si>
  <si>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</si>
  <si>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</si>
  <si>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</si>
  <si>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</si>
  <si>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</si>
  <si>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Exceeded capacity charge p/kVA/day</t>
  </si>
  <si>
    <t>Current Reactive power charge p/kVArh</t>
  </si>
  <si>
    <t>This sheet contains all the input data (except LLFCs which can be entered directly into the Tariff sheet).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</si>
  <si>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</si>
  <si>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</si>
  <si>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</si>
  <si>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</si>
  <si>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</si>
  <si>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</si>
  <si>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</si>
  <si>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</si>
  <si>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</si>
  <si>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</si>
  <si>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/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</si>
  <si>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</si>
  <si>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</si>
  <si>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</si>
  <si>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</si>
  <si>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</si>
  <si>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</si>
  <si>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</si>
  <si>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</si>
  <si>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</si>
  <si>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</si>
  <si>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</si>
  <si>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</si>
  <si>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</si>
  <si>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 This table reflects the policy that</t>
  </si>
  <si>
    <t>generators receive credits only in respect of network levels above the voltage of connection. Generators do not receive credits at the</t>
  </si>
  <si>
    <t>voltage of connection. 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</si>
  <si>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</si>
  <si>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</si>
  <si>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</si>
  <si>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</si>
  <si>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</si>
  <si>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</si>
  <si>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</si>
  <si>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</si>
  <si>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</si>
  <si>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</si>
  <si>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</si>
  <si>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</si>
  <si>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</si>
  <si>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</si>
  <si>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</si>
  <si>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</si>
  <si>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</si>
  <si>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</si>
  <si>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</si>
  <si>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</si>
  <si>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</si>
  <si>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</si>
  <si>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</si>
  <si>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</si>
  <si>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</si>
  <si>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</si>
  <si>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</si>
  <si>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</si>
  <si>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</si>
  <si>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</si>
  <si>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</si>
  <si>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</si>
  <si>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</si>
  <si>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</si>
  <si>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</si>
  <si>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</si>
  <si>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</si>
  <si>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</si>
  <si>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</si>
  <si>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</si>
  <si>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</si>
  <si>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</si>
  <si>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</si>
  <si>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</si>
  <si>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</si>
  <si>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</si>
  <si>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</si>
  <si>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</si>
  <si>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</si>
  <si>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</si>
  <si>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</si>
  <si>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</si>
  <si>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</si>
  <si>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</si>
  <si>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</si>
  <si>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</si>
  <si>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</si>
  <si>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</si>
  <si>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</si>
  <si>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</si>
  <si>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</si>
  <si>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</si>
  <si>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</si>
  <si>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</si>
  <si>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</si>
  <si>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</si>
  <si>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</si>
  <si>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</si>
  <si>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</si>
  <si>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</si>
  <si>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</si>
  <si>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</si>
  <si>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</si>
  <si>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</si>
  <si>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</si>
  <si>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</si>
  <si>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</si>
  <si>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</si>
  <si>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</si>
  <si>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</si>
  <si>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</si>
  <si>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</si>
  <si>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</si>
  <si>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</si>
  <si>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</si>
  <si>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</si>
  <si>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</si>
  <si>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</si>
  <si>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</si>
  <si>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LV unmetered service model assets £/(MWh/year)</t>
  </si>
  <si>
    <t>x1 = 1026. Matrix of applicability of LV service models to unmetered tariffs</t>
  </si>
  <si>
    <t>LV unmetered service model assets £/(MWh/year)</t>
  </si>
  <si>
    <t>2203. LV unmetered service model asset charge (p/kWh)</t>
  </si>
  <si>
    <t>x1 = 1010. Annuity proportion for customer-contributed assets (in Financial and general assumptions)</t>
  </si>
  <si>
    <t>x2 = 2202. LV unmetered service model assets £/(MWh/year)</t>
  </si>
  <si>
    <t>Calculation =0.1*x1*x2*x3</t>
  </si>
  <si>
    <t>LV unmetered service model asset charge (p/kWh)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</si>
  <si>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</si>
  <si>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</si>
  <si>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</si>
  <si>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</si>
  <si>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</si>
  <si>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</si>
  <si>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</si>
  <si>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</si>
  <si>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</si>
  <si>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</si>
  <si>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</si>
  <si>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</si>
  <si>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</si>
  <si>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</si>
  <si>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</si>
  <si>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</si>
  <si>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</si>
  <si>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</si>
  <si>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</si>
  <si>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</si>
  <si>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</si>
  <si>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</si>
  <si>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</si>
  <si>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</si>
  <si>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</si>
  <si>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</si>
  <si>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</si>
  <si>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</si>
  <si>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</si>
  <si>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</si>
  <si>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</si>
  <si>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</si>
  <si>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</si>
  <si>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</si>
  <si>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LDNO discounts and volumes adjusted for discount</t>
  </si>
  <si>
    <t>x1 = 2303. Discount map</t>
  </si>
  <si>
    <t>x2 = 1037.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</si>
  <si>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</si>
  <si>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</si>
  <si>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</si>
  <si>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</si>
  <si>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</si>
  <si>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</si>
  <si>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LDNO discounts and volumes adjusted for discount)</t>
  </si>
  <si>
    <t>x10 = 1053. Import capacity (kVA) by tariff (in Volume forecasts for the charging year)</t>
  </si>
  <si>
    <t>x11 = 1053. Exceeded capacity (kVA) by tariff (in Volume forecasts for the charging year)</t>
  </si>
  <si>
    <t>x12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</si>
  <si>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</si>
  <si>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</si>
  <si>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</si>
  <si>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</si>
  <si>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</si>
  <si>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</si>
  <si>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</si>
  <si>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</si>
  <si>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=x12*(1-x4)</t>
  </si>
  <si>
    <t>Discount for each tariff (except for fixed charges)</t>
  </si>
  <si>
    <t>Discount for each tariff for fixed charges only</t>
  </si>
  <si>
    <t>2305. Equivalent volume for each end user</t>
  </si>
  <si>
    <t>x1 = 2304. Rate 1 units (MWh) (in LDNO discounts and volumes adjusted for discount)</t>
  </si>
  <si>
    <t>x2 = 2304. Rate 2 units (MWh) (in LDNO discounts and volumes adjusted for discount)</t>
  </si>
  <si>
    <t>x3 = 2304. Rate 3 units (MWh) (in LDNO discounts and volumes adjusted for discount)</t>
  </si>
  <si>
    <t>x4 = 2304. MPANs (in LDNO discounts and volumes adjusted for discount)</t>
  </si>
  <si>
    <t>x5 = 2304. Import capacity (kVA) (in LDNO discounts and volumes adjusted for discount)</t>
  </si>
  <si>
    <t>x6 = 2304. Exceeded capacity (kVA) (in LDNO discounts and volumes adjusted for discount)</t>
  </si>
  <si>
    <t>x7 = 2304. Reactive power units (MVArh) (in LDNO discounts and volumes adjusted for discount)</t>
  </si>
  <si>
    <t>=SUM(x1)</t>
  </si>
  <si>
    <t>=SUM(x2)</t>
  </si>
  <si>
    <t>=SUM(x3)</t>
  </si>
  <si>
    <t>=SUM(x4)</t>
  </si>
  <si>
    <t>=SUM(x6)</t>
  </si>
  <si>
    <t>=SUM(x7)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</si>
  <si>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</si>
  <si>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</si>
  <si>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</si>
  <si>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</si>
  <si>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</si>
  <si>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</si>
  <si>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</si>
  <si>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</si>
  <si>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</si>
  <si>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</si>
  <si>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</si>
  <si>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</si>
  <si>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</si>
  <si>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</si>
  <si>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</si>
  <si>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</si>
  <si>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</si>
  <si>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</si>
  <si>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</si>
  <si>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</si>
  <si>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</si>
  <si>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</si>
  <si>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</si>
  <si>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</si>
  <si>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</si>
  <si>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</si>
  <si>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</si>
  <si>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</si>
  <si>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</si>
  <si>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</si>
  <si>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</si>
  <si>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</si>
  <si>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</si>
  <si>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one-rate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</si>
  <si>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</si>
  <si>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</si>
  <si>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</si>
  <si>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2401. Annual hours by distribution time band (reconciled to days in year) (in Adjust annual hours by distribution time band to match days in year)</t>
  </si>
  <si>
    <t>x5 = Use of distribution time bands by units in demand forecast for one-rate tariffs (in Calculation of implied load coefficients for one-rate users)</t>
  </si>
  <si>
    <t>x6 = 1010. Days in the charging year (in Financial and general assumptions)</t>
  </si>
  <si>
    <t>=IF(x1&gt;0,(x2*x3)/x1,0)</t>
  </si>
  <si>
    <t>=IF(x4&gt;0,x5*x6*24/x4,0)</t>
  </si>
  <si>
    <t>Use of distribution time bands by units in demand forecast for one-rate tariffs</t>
  </si>
  <si>
    <t>Peak band load coefficient for one-rate tariffs</t>
  </si>
  <si>
    <t>2409. Calculation of implied load coefficients for two-rate users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</si>
  <si>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</si>
  <si>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</si>
  <si>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</si>
  <si>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</si>
  <si>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</si>
  <si>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</si>
  <si>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</si>
  <si>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</si>
  <si>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Peak band load coefficient for two-rate tariffs</t>
  </si>
  <si>
    <t>2410.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</si>
  <si>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</si>
  <si>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</si>
  <si>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</si>
  <si>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</si>
  <si>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</si>
  <si>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</si>
  <si>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</si>
  <si>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</si>
  <si>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Peak band load coefficient for three-rate tariffs</t>
  </si>
  <si>
    <t>2411. Calculation of adjusted time band load coefficients</t>
  </si>
  <si>
    <t>x1 = 2408. Peak band load coefficient for one-rate tariffs (in Calculation of implied load coefficients for one-rate users)</t>
  </si>
  <si>
    <t>x2 = 2409. Peak band load coefficient for two-rate tariffs (in Calculation of implied load coefficients for two-rate users)</t>
  </si>
  <si>
    <t>x3 = 2410. Peak band load coefficient for three-rate tariffs (in Calculation of implied load coefficients for three-rate users)</t>
  </si>
  <si>
    <t>x4 = Peak band load coefficient (in Calculation of adjusted time band load coefficients)</t>
  </si>
  <si>
    <t>x5 = 2302. Load coefficient</t>
  </si>
  <si>
    <t>= x1 or x2 or x3</t>
  </si>
  <si>
    <t>=IF(x4&lt;&gt;0,x5/x4,IF(x5&lt;0,-1,1))</t>
  </si>
  <si>
    <t>Peak band load coefficient</t>
  </si>
  <si>
    <t>Load coefficient correction factor (kW at peak in band / band average kW)</t>
  </si>
  <si>
    <t>2412.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</si>
  <si>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</si>
  <si>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</si>
  <si>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</si>
  <si>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</si>
  <si>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</si>
  <si>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</si>
  <si>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</si>
  <si>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2413. Peaking probabilities by network level (reshaped)</t>
  </si>
  <si>
    <t>x1 = 2412. Normalised peaking probabilities (in Normalisation of peaking probabilities)</t>
  </si>
  <si>
    <t>Reshape table = x1</t>
  </si>
  <si>
    <t>Probability of peak within timeband</t>
  </si>
  <si>
    <t>2414. Pseudo load coefficient by time band and network level</t>
  </si>
  <si>
    <t>x1 = 2401. Annual hours by distribution time band (reconciled to days in year) (in Adjust annual hours by distribution time band to match days in year)</t>
  </si>
  <si>
    <t>x2 = 2411. Load coefficient correction factor (kW at peak in band / band average kW) (in Calculation of adjusted time band load coefficients)</t>
  </si>
  <si>
    <t>x3 = 2413. Peaking probabilities by network level (reshaped)</t>
  </si>
  <si>
    <t>Calculation =IF(x1&gt;0,x2*x3*24*x4/x1,0)</t>
  </si>
  <si>
    <t>2415. Single rate non half hourly pseudo timeband load coefficients</t>
  </si>
  <si>
    <t>x1 = 2414. Pseudo load coefficient by time band and network level</t>
  </si>
  <si>
    <t>Copy cells = x1</t>
  </si>
  <si>
    <t>2416. Single rate non half hourly units (MWh)</t>
  </si>
  <si>
    <t>Single rate non half hourly units (MWh)</t>
  </si>
  <si>
    <t>2417. Single rate non half hourly timeband use</t>
  </si>
  <si>
    <t>x1 = 2403. Split of rate 1 units between distribution time bands</t>
  </si>
  <si>
    <t>2418. Single rate non half hourly tariff pseudo load coefficient</t>
  </si>
  <si>
    <t>x1 = 2415. Single rate non half hourly pseudo timeband load coefficients</t>
  </si>
  <si>
    <t>x2 = 2417. Single rate non half hourly timeband use</t>
  </si>
  <si>
    <t>2419. Multi rate non half hourly units (MWh)</t>
  </si>
  <si>
    <t>Multi rate non half hourly units (MWh)</t>
  </si>
  <si>
    <t>2420. Multi rate non half hourly pseudo timeband load coefficients</t>
  </si>
  <si>
    <t>2421. Multi rate non half hourly timeband use</t>
  </si>
  <si>
    <t>x1 = 2409. Use of distribution time bands by units in demand forecast for two-rate tariffs (in Calculation of implied load coefficients for two-rate users)</t>
  </si>
  <si>
    <t>2422. Multi rate non half hourly tariff pseudo load coefficient</t>
  </si>
  <si>
    <t>x1 = 2420. Multi rate non half hourly pseudo timeband load coefficients</t>
  </si>
  <si>
    <t>x2 = 2421. Multi rate non half hourly timeband use</t>
  </si>
  <si>
    <t>2423. Off-peak non half hourly units (MWh)</t>
  </si>
  <si>
    <t>Off-peak non half hourly units (MWh)</t>
  </si>
  <si>
    <t>2424. Off-peak non half hourly pseudo timeband load coefficients</t>
  </si>
  <si>
    <t>2425. Off-peak non half hourly timeband use</t>
  </si>
  <si>
    <t>2426. Off-peak non half hourly tariff pseudo load coefficient</t>
  </si>
  <si>
    <t>x1 = 2424. Off-peak non half hourly pseudo timeband load coefficients</t>
  </si>
  <si>
    <t>x2 = 2425. Off-peak non half hourly timeband use</t>
  </si>
  <si>
    <t>2427. Aggregated half hourly units (MWh)</t>
  </si>
  <si>
    <t>Aggregated half hourly units (MWh)</t>
  </si>
  <si>
    <t>2428. Aggregated half hourly pseudo timeband load coefficients</t>
  </si>
  <si>
    <t>2429. Aggregated half hourly timeband use</t>
  </si>
  <si>
    <t>x1 = 2410. Use of distribution time bands by units in demand forecast for three-rate tariffs (in Calculation of implied load coefficients for three-rate users)</t>
  </si>
  <si>
    <t>2430. Aggregated half hourly tariff pseudo load coefficient</t>
  </si>
  <si>
    <t>x1 = 2428. Aggregated half hourly pseudo timeband load coefficients</t>
  </si>
  <si>
    <t>x2 = 2429. Aggregated half hourly timeband use</t>
  </si>
  <si>
    <t>2431. Average non half hourly tariff pseudo load coefficient</t>
  </si>
  <si>
    <t>x1 = 2416. Single rate non half hourly units (MWh)</t>
  </si>
  <si>
    <t>x2 = 2418. Single rate non half hourly tariff pseudo load coefficient</t>
  </si>
  <si>
    <t>x3 = 2419. Multi rate non half hourly units (MWh)</t>
  </si>
  <si>
    <t>x4 = 2422. Multi rate non half hourly tariff pseudo load coefficient</t>
  </si>
  <si>
    <t>x5 = 2423. Off-peak non half hourly units (MWh)</t>
  </si>
  <si>
    <t>x6 = 2426. Off-peak non half hourly tariff pseudo load coefficient</t>
  </si>
  <si>
    <t>Calculation =(x1*x2+x3*x4+x5*x6)/(x1+x3+x5)</t>
  </si>
  <si>
    <t>Domestic equalisation group</t>
  </si>
  <si>
    <t>Non-domestic equalisation group</t>
  </si>
  <si>
    <t>2432. Average non half hourly timeband use</t>
  </si>
  <si>
    <t>x4 = 2421. Multi rate non half hourly timeband use</t>
  </si>
  <si>
    <t>x6 = 2425. Off-peak non half hourly timeband use</t>
  </si>
  <si>
    <t>2433. Aggregated half hourly tariff pseudo load coefficient using average non half hourly unit mix</t>
  </si>
  <si>
    <t>x2 = 2432. Average non half hourly timeband use</t>
  </si>
  <si>
    <t>2434. Relative correction factor for aggregated half hourly tariff</t>
  </si>
  <si>
    <t>x1 = 2431. Average non half hourly tariff pseudo load coefficient</t>
  </si>
  <si>
    <t>x2 = 2433. Aggregated half hourly tariff pseudo load coefficient using average non half hourly unit mix</t>
  </si>
  <si>
    <t>2435. Correction factor for non half hourly tariffs</t>
  </si>
  <si>
    <t>x7 = 2427. Aggregated half hourly units (MWh)</t>
  </si>
  <si>
    <t>x8 = 2430. Aggregated half hourly tariff pseudo load coefficient</t>
  </si>
  <si>
    <t>x9 = 2434. Relative correction factor for aggregated half hourly tariff</t>
  </si>
  <si>
    <t>Calculation =(x1*x2+x3*x4+x5*x6+x7*x8)/(x1*x2+x3*x4+x5*x6+x7*x8*x9)</t>
  </si>
  <si>
    <t>2436. Single rate non half hourly corrected pseudo timeband load coefficient</t>
  </si>
  <si>
    <t>x2 = 2435. Correction factor for non half hourly tariffs</t>
  </si>
  <si>
    <t>Calculation =x1*x2</t>
  </si>
  <si>
    <t>2437. Multi rate non half hourly corrected pseudo timeband load coefficient</t>
  </si>
  <si>
    <t>2438. Off-peak non half hourly corrected pseudo timeband load coefficient</t>
  </si>
  <si>
    <t>2439. Aggregated half hourly corrected pseudo timeband load coefficient</t>
  </si>
  <si>
    <t>x3 = 2434. Relative correction factor for aggregated half hourly tariff</t>
  </si>
  <si>
    <t>Calculation =x1*x2*x3</t>
  </si>
  <si>
    <t>2440. Pseudo load coefficient by time band and network level (equalised)</t>
  </si>
  <si>
    <t>x1 = 2436. Single rate non half hourly corrected pseudo timeband load coefficient</t>
  </si>
  <si>
    <t>x2 = 2437. Multi rate non half hourly corrected pseudo timeband load coefficient</t>
  </si>
  <si>
    <t>x3 = 2438. Off-peak non half hourly corrected pseudo timeband load coefficient</t>
  </si>
  <si>
    <t>x4 = 2439. Aggregated half hourly corrected pseudo timeband load coefficient</t>
  </si>
  <si>
    <t>x5 = 2414. Pseudo load coefficient by time band and network level</t>
  </si>
  <si>
    <t>2441. Unit rate 1 pseudo load coefficient by network level</t>
  </si>
  <si>
    <t>x1 = 2440. Pseudo load coefficient by time band and network level (equalised)</t>
  </si>
  <si>
    <t>x2 = 2403. Split of rate 1 units between distribution time bands</t>
  </si>
  <si>
    <t>2442. Unit rate 2 pseudo load coefficient by network level</t>
  </si>
  <si>
    <t>x2 = 2405. Split of rate 2 units between distribution time bands</t>
  </si>
  <si>
    <t>2443. Unit rate 3 pseudo load coefficient by network level</t>
  </si>
  <si>
    <t>x2 = 2406. Split of rate 3 units between distribution time bands (default)</t>
  </si>
  <si>
    <t>2444.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</si>
  <si>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</si>
  <si>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</si>
  <si>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</si>
  <si>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</si>
  <si>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2445.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</si>
  <si>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</si>
  <si>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</si>
  <si>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2444.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</si>
  <si>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</si>
  <si>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2446. Split of rate 1 units between special distribution time bands</t>
  </si>
  <si>
    <t>x1 = 2445. Normalised split of rate 1 units by special distribution time band (in Normalisation of split of rate 1 units by special time band)</t>
  </si>
  <si>
    <t>x2 = Split of rate 1 units between special distribution time bands (default)</t>
  </si>
  <si>
    <t>2447. Split of rate 2 units between special distribution time bands (default)</t>
  </si>
  <si>
    <t>2448. Split of rate 3 units between special distribution time bands (default)</t>
  </si>
  <si>
    <t>2449. Calculation of implied special load coefficients for one-rate users</t>
  </si>
  <si>
    <t>x3 = 2446. Split of rate 1 units between special distribution time bands</t>
  </si>
  <si>
    <t>x4 = 2444.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</si>
  <si>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</si>
  <si>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Use of special distribution time bands by units in demand forecast for one-rate tariffs</t>
  </si>
  <si>
    <t>Peak band special load coefficient for one-rate tariffs</t>
  </si>
  <si>
    <t>2450. Calculation of implied special load coefficients for three-rate users</t>
  </si>
  <si>
    <t>x5 = 2447. Split of rate 2 units between special distribution time bands (default)</t>
  </si>
  <si>
    <t>x7 = 2448. Split of rate 3 units between special distribution time bands (default)</t>
  </si>
  <si>
    <t>x8 = 2444.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</si>
  <si>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</si>
  <si>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</si>
  <si>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Peak band special load coefficient for three-rate tariffs</t>
  </si>
  <si>
    <t>2451. Estimated contributions to peak demand</t>
  </si>
  <si>
    <t>x1 = 2449. Peak band special load coefficient for one-rate tariffs (in Calculation of implied special load coefficients for one-rate users)</t>
  </si>
  <si>
    <t>x2 = 2450. Peak band special load coefficient for three-rate tariffs (in Calculation of implied special load coefficients for three-rate users)</t>
  </si>
  <si>
    <t>x3 = Peak 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</si>
  <si>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</si>
  <si>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</si>
  <si>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</si>
  <si>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 x1 or x2</t>
  </si>
  <si>
    <t>=x3*x4/24/x5*1000</t>
  </si>
  <si>
    <t>=x6*x4/24/x5*1000</t>
  </si>
  <si>
    <t>Peak band special load coefficient</t>
  </si>
  <si>
    <t>Contribution to peak band kW</t>
  </si>
  <si>
    <t>Contribution to system-peak-time kW</t>
  </si>
  <si>
    <t>2452. Load coefficient correction factor for the group</t>
  </si>
  <si>
    <t>x1 = 2451. Contribution to peak band kW (in Estimated contributions to peak demand)</t>
  </si>
  <si>
    <t>x2 = 2451. Contribution to system-peak-time kW (in Estimated contributions to peak demand)</t>
  </si>
  <si>
    <t>Calculation =IF(SUM(x1),SUM(x2)/SUM(x1),0)</t>
  </si>
  <si>
    <t>Load coefficient correction factor for the group</t>
  </si>
  <si>
    <t>2453. Calculation of special peaking probabilities</t>
  </si>
  <si>
    <t>x2 = Amber peaking probabilities (in Calculation of special peaking probabilities)</t>
  </si>
  <si>
    <t>x5 = 1069. Black peaking probabilities (in Peaking probabilities by network level)</t>
  </si>
  <si>
    <t>x6 = Red peaking probabilities (in Calculation of special peaking probabilities)</t>
  </si>
  <si>
    <t>x7 = Amber peaking rates (in Calculation of special peaking probabilities)</t>
  </si>
  <si>
    <t>x9 = Yellow peaking probabilities (in Calculation of special peaking probabilities)</t>
  </si>
  <si>
    <t>x10 = Green peaking probabilities (in Calculation of special peaking probabilities)</t>
  </si>
  <si>
    <t>=x2*24*x3/x4</t>
  </si>
  <si>
    <t>=IF(x5,MAX(0,x2+x6-x5),x7*x8/x3/24)</t>
  </si>
  <si>
    <t>=1-x9-x10</t>
  </si>
  <si>
    <t>Red peaking probabilities</t>
  </si>
  <si>
    <t>Amber peaking probabilities</t>
  </si>
  <si>
    <t>Green peaking probabilities</t>
  </si>
  <si>
    <t>Amber peaking rates</t>
  </si>
  <si>
    <t>Yellow peaking probabilities</t>
  </si>
  <si>
    <t>2454. Special peaking probabilities by network level</t>
  </si>
  <si>
    <t>x1 = 2453. Green peaking probabilities (in Calculation of special peaking probabilities)</t>
  </si>
  <si>
    <t>x2 = 2453. Yellow peaking probabilities (in Calculation of special peaking probabilities)</t>
  </si>
  <si>
    <t>x3 = 2453. Black peaking probabilities (in Calculation of special peaking probabilities)</t>
  </si>
  <si>
    <t>2455. Special peaking probabilities by network level (reshaped)</t>
  </si>
  <si>
    <t>x1 = 2454. Special peaking probabilities by network level</t>
  </si>
  <si>
    <t>2456. Pseudo load coefficient by time band and network level</t>
  </si>
  <si>
    <t>x1 = 2444. Annual hours by special distribution time band (reconciled to days in year) (in Adjust annual hours by special distribution time band to match days in year)</t>
  </si>
  <si>
    <t>x2 = 2452. Load coefficient correction factor for the group</t>
  </si>
  <si>
    <t>x3 = 2455. Special peaking probabilities by network level (reshaped)</t>
  </si>
  <si>
    <t>Pseudo load coefficient by time band and network level</t>
  </si>
  <si>
    <t>2457. Unit rate 1 pseudo load coefficient by network level (special)</t>
  </si>
  <si>
    <t>x1 = 2456. Pseudo load coefficient by time band and network level</t>
  </si>
  <si>
    <t>x2 = 2446. Split of rate 1 units between special distribution time bands</t>
  </si>
  <si>
    <t>2458. Unit rate 2 pseudo load coefficient by network level (special)</t>
  </si>
  <si>
    <t>x2 = 2447. Split of rate 2 units between special distribution time bands (default)</t>
  </si>
  <si>
    <t>2459. Unit rate 3 pseudo load coefficient by network level (special)</t>
  </si>
  <si>
    <t>x2 = 2448. Split of rate 3 units between special distribution time bands (default)</t>
  </si>
  <si>
    <t>2460. Unit rate 1 pseudo load coefficient by network level (combined)</t>
  </si>
  <si>
    <t>x1 = 2441. Unit rate 1 pseudo load coefficient by network level</t>
  </si>
  <si>
    <t>x2 = 2457. Unit rate 1 pseudo load coefficient by network level (special)</t>
  </si>
  <si>
    <t>2461. Unit rate 2 pseudo load coefficient by network level (combined)</t>
  </si>
  <si>
    <t>x1 = 2442. Unit rate 2 pseudo load coefficient by network level</t>
  </si>
  <si>
    <t>x2 = 2458. Unit rate 2 pseudo load coefficient by network level (special)</t>
  </si>
  <si>
    <t>2462. Unit rate 3 pseudo load coefficient by network level (combined)</t>
  </si>
  <si>
    <t>x1 = 2443. Unit rate 3 pseudo load coefficient by network level</t>
  </si>
  <si>
    <t>x2 = 2459. Unit rate 3 pseudo load coefficient by network level (special)</t>
  </si>
  <si>
    <t>2501. Contributions of users on one-rate multi tariffs to system simultaneous maximum load by network level (kW)</t>
  </si>
  <si>
    <t>x2 = 2460.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</si>
  <si>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</si>
  <si>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</si>
  <si>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</si>
  <si>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</si>
  <si>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2461.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</si>
  <si>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</si>
  <si>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</si>
  <si>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</si>
  <si>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</si>
  <si>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2462.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</si>
  <si>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</si>
  <si>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</si>
  <si>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</si>
  <si>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</si>
  <si>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</si>
  <si>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</si>
  <si>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</si>
  <si>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</si>
  <si>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</si>
  <si>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</si>
  <si>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</si>
  <si>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</si>
  <si>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</si>
  <si>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</si>
  <si>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</si>
  <si>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</si>
  <si>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</si>
  <si>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</si>
  <si>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</si>
  <si>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</si>
  <si>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</si>
  <si>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</si>
  <si>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</si>
  <si>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</si>
  <si>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</si>
  <si>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</si>
  <si>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</si>
  <si>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</si>
  <si>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</si>
  <si>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2305. Exceeded capacity (kVA) (in Equivalent volume for each end user)</t>
  </si>
  <si>
    <t>x3 = 1010. Power factor for all flows in the network model (in Financial and general assumptions)</t>
  </si>
  <si>
    <t>x4 = 2602. Standing charges factors adapted to use 132kV/HV</t>
  </si>
  <si>
    <t>Calculation =(x1+x2)*x3*x4*x5</t>
  </si>
  <si>
    <t>2604. Unit-based contributions to chargeable aggregate maximum load (kW)</t>
  </si>
  <si>
    <t>x3 = 2602. Standing charges factors adapted to use 132kV/HV</t>
  </si>
  <si>
    <t>x4 = 2012. Loss adjustment factors between end user meter reading and each network level, scaled by network use</t>
  </si>
  <si>
    <t>Calculation =x1/x2*x3*x4/(24*x5)*1000</t>
  </si>
  <si>
    <t>2605. Contributions to aggregate maximum load by network level (kW)</t>
  </si>
  <si>
    <t>x1 = 2603. Capacity-based contributions to chargeable aggregate maximum load by network level (kW)</t>
  </si>
  <si>
    <t>x2 = 2604. Unit-based contributions to chargeable aggregate maximum load (kW)</t>
  </si>
  <si>
    <t>2606. Forecast chargeable aggregate maximum load (kW)</t>
  </si>
  <si>
    <t>x1 = 2605. Contributions to aggregate maximum load by network level (kW)</t>
  </si>
  <si>
    <t>Forecast chargeable aggregate maximum load (kW)</t>
  </si>
  <si>
    <t>2607. Forecast simultaneous load subject to standing charge factors (kW)</t>
  </si>
  <si>
    <t>x2 = 2602. Standing charges factors adapted to use 132kV/HV</t>
  </si>
  <si>
    <t>2608. Forecast simultaneous load replaced by standing charge (kW)</t>
  </si>
  <si>
    <t>x1 = 2607. Forecast simultaneous load subject to standing charge factors (kW)</t>
  </si>
  <si>
    <t>Forecast simultaneous load replaced by standing charge (kW)</t>
  </si>
  <si>
    <t>2609. Calculated LV diversity allowance</t>
  </si>
  <si>
    <t>x1 = 2606. Forecast chargeable aggregate maximum load (kW)</t>
  </si>
  <si>
    <t>x2 = 2608. Forecast simultaneous load replaced by standing charge (kW)</t>
  </si>
  <si>
    <t>Calculation =x1/x2-1</t>
  </si>
  <si>
    <t>Calculated LV diversity allowance</t>
  </si>
  <si>
    <t>2610. Network level mapping for diversity allowances</t>
  </si>
  <si>
    <t>2611. Diversity allowances including 132kV/HV</t>
  </si>
  <si>
    <t>x1 = 2104. Diversity allowance between level exit and GSP Group (in Diversity calculations)</t>
  </si>
  <si>
    <t>x2 = 2610. Network level mapping for diversity allowances</t>
  </si>
  <si>
    <t>Diversity allowances including 132kV/HV</t>
  </si>
  <si>
    <t>2612. Diversity allowances (including calculated LV value)</t>
  </si>
  <si>
    <t>x1 = 2609. Calculated LV diversity allowance</t>
  </si>
  <si>
    <t>x2 = 2611. Diversity allowances including 132kV/HV</t>
  </si>
  <si>
    <t>Diversity allowances (including calculated LV value)</t>
  </si>
  <si>
    <t>2613. Forecast simultaneous maximum load (kW) adjusted for standing charges</t>
  </si>
  <si>
    <t>x1 = 2506. Forecast system simultaneous maximum load (kW) from forecast units</t>
  </si>
  <si>
    <t>x3 = 2606. Forecast chargeable aggregate maximum load (kW)</t>
  </si>
  <si>
    <t>x4 = 2612.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</si>
  <si>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</si>
  <si>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</si>
  <si>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</si>
  <si>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</si>
  <si>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</si>
  <si>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</si>
  <si>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</si>
  <si>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</si>
  <si>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</si>
  <si>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</si>
  <si>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</si>
  <si>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</si>
  <si>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</si>
  <si>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</si>
  <si>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</si>
  <si>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</si>
  <si>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</si>
  <si>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</si>
  <si>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</si>
  <si>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</si>
  <si>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</si>
  <si>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</si>
  <si>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</si>
  <si>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</si>
  <si>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</si>
  <si>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</si>
  <si>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</si>
  <si>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</si>
  <si>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</si>
  <si>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LV unmetered service model assets £/(MWh/year)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</si>
  <si>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</si>
  <si>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</si>
  <si>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</si>
  <si>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</si>
  <si>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</si>
  <si>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</si>
  <si>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</si>
  <si>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</si>
  <si>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</si>
  <si>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</si>
  <si>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</si>
  <si>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</si>
  <si>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</si>
  <si>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</si>
  <si>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</si>
  <si>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</si>
  <si>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</si>
  <si>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</si>
  <si>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</si>
  <si>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</si>
  <si>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</si>
  <si>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</si>
  <si>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</si>
  <si>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</si>
  <si>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</si>
  <si>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</si>
  <si>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</si>
  <si>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</si>
  <si>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</si>
  <si>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</si>
  <si>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</si>
  <si>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</si>
  <si>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</si>
  <si>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</si>
  <si>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</si>
  <si>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</si>
  <si>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</si>
  <si>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</si>
  <si>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2613.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</si>
  <si>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</si>
  <si>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</si>
  <si>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</si>
  <si>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</si>
  <si>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</si>
  <si>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</si>
  <si>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</si>
  <si>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</si>
  <si>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</si>
  <si>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</si>
  <si>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</si>
  <si>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</si>
  <si>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</si>
  <si>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</si>
  <si>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</si>
  <si>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</si>
  <si>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</si>
  <si>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</si>
  <si>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assets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</si>
  <si>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</si>
  <si>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</si>
  <si>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</si>
  <si>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</si>
  <si>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</si>
  <si>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2803. Proportion of assets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</si>
  <si>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</si>
  <si>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</si>
  <si>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</si>
  <si>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</si>
  <si>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</si>
  <si>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</si>
  <si>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</si>
  <si>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</si>
  <si>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</si>
  <si>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Contributions to pay-as-you-go unit rate 1 (p/kWh)</t>
  </si>
  <si>
    <t>x1 = 2460. Unit rate 1 pseudo load coefficient by network level (combined)</t>
  </si>
  <si>
    <t>x2 = 2901. Unit cost at each level, £/kW/year (relative to system simultaneous maximum load)</t>
  </si>
  <si>
    <t>Calculation =x1*x2*x3*(1-x4)*100/(24*x5)</t>
  </si>
  <si>
    <t>2904. Contributions to pay-as-you-go unit rate 2 (p/kWh)</t>
  </si>
  <si>
    <t>x1 = 2461. Unit rate 2 pseudo load coefficient by network level (combined)</t>
  </si>
  <si>
    <t>2905. Contributions to pay-as-you-go unit rate 3 (p/kWh)</t>
  </si>
  <si>
    <t>x1 = 2462. Unit rate 3 pseudo load coefficient by network level (combined)</t>
  </si>
  <si>
    <t>This sheet reallocates some costs from unit charges to fixed or capacity charges, for demand users only.</t>
  </si>
  <si>
    <t>3001. Costs based on aggregate maximum load (£/kW/year)</t>
  </si>
  <si>
    <t>x2 = 2612.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</si>
  <si>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</si>
  <si>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</si>
  <si>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</si>
  <si>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</si>
  <si>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</si>
  <si>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</si>
  <si>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</si>
  <si>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</si>
  <si>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</si>
  <si>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</si>
  <si>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components p/kWh (taking account of standing charges)</t>
  </si>
  <si>
    <t>x2 = 2902. Pay-as-you-go yardstick unit costs by charging level (p/kWh)</t>
  </si>
  <si>
    <t>Calculation =(1-x1)*x2</t>
  </si>
  <si>
    <t>3004. Contributions to unit rate 1 p/kWh by network level (taking account of standing charges)</t>
  </si>
  <si>
    <t>x2 = 2903. Contributions to pay-as-you-go unit rate 1 (p/kWh)</t>
  </si>
  <si>
    <t>3005. Contributions to unit rate 2 p/kWh by network level (taking account of standing charges)</t>
  </si>
  <si>
    <t>x2 = 2904. Contributions to pay-as-you-go unit rate 2 (p/kWh)</t>
  </si>
  <si>
    <t>3006. Contributions to unit rate 3 p/kWh by network level (taking account of standing charges)</t>
  </si>
  <si>
    <t>x2 = 2905. Contributions to pay-as-you-go unit rate 3 (p/kWh)</t>
  </si>
  <si>
    <t>3007. Exceeded capacity charge elements p/kVA/day</t>
  </si>
  <si>
    <t>Calculation =100*x1*x2*x3*x4/x5</t>
  </si>
  <si>
    <t>This sheet allocates standing charges to fixed charges for non half hourly settled demand users.</t>
  </si>
  <si>
    <t>3101. Mapping of tariffs to tariff groups</t>
  </si>
  <si>
    <t>LV domestic and small non-domestic tariffs</t>
  </si>
  <si>
    <t>LV medium non-domestic tariffs</t>
  </si>
  <si>
    <t>LV substation aggregated tariffs</t>
  </si>
  <si>
    <t>HV network aggregated tariffs</t>
  </si>
  <si>
    <t>3102. Capacity use for tariffs charged for capacity on an exit point basis</t>
  </si>
  <si>
    <t>x4 = 2305. MPANs (in Equivalent volume for each end user)</t>
  </si>
  <si>
    <t>=x1/x2/(24*x3)*1000</t>
  </si>
  <si>
    <t>= x4</t>
  </si>
  <si>
    <t>Unit-based contributions to aggregate maximum load (kW)</t>
  </si>
  <si>
    <t>3103. Aggregate capacity (kW)</t>
  </si>
  <si>
    <t>x1 = 3101. Mapping of tariffs to tariff groups</t>
  </si>
  <si>
    <t>x2 = 3102. Unit-based contributions to aggregate maximum load (kW) (in Capacity use for tariffs charged for capacity on an exit point basis)</t>
  </si>
  <si>
    <t>Aggregate capacity (kW)</t>
  </si>
  <si>
    <t>3104. Aggregate number of users charged for capacity on an exit point basis</t>
  </si>
  <si>
    <t>x2 = 3102. MPANs (in Equivalent volume for each end user) (in Capacity use for tariffs charged for capacity on an exit point basis)</t>
  </si>
  <si>
    <t>Aggregate number of users charged for capacity on an exit point basis</t>
  </si>
  <si>
    <t>3105. Average maximum kVA by exit point</t>
  </si>
  <si>
    <t>x1 = 3104. Aggregate number of users charged for capacity on an exit point basis</t>
  </si>
  <si>
    <t>x2 = 3103. Aggregate capacity (kW)</t>
  </si>
  <si>
    <t>Calculation =IF(x1,x2/x1/x3,0)</t>
  </si>
  <si>
    <t>Average maximum kVA by exit point</t>
  </si>
  <si>
    <t>3106. Deemed average maximum kVA for each tariff</t>
  </si>
  <si>
    <t>x2 = 3105. Average maximum kVA by exit point</t>
  </si>
  <si>
    <t>Deemed average maximum kVA for each tariff</t>
  </si>
  <si>
    <t>3107. Capacity-driven fixed charge elements from standing charges factors p/MPAN/day</t>
  </si>
  <si>
    <t>x1 = 3002. Capacity elements p/kVA/day</t>
  </si>
  <si>
    <t>x2 = 3106. Deemed average maximum kVA for each tariff</t>
  </si>
  <si>
    <t>3201. Network use factors for generator reactive unit charges</t>
  </si>
  <si>
    <t>These factors differ from the network use factors for active power charges/credits in the case of generators, who do not qualify</t>
  </si>
  <si>
    <t>for active power credits at the voltage of connection but are charged reactive unit charges for costs caused at that voltage.</t>
  </si>
  <si>
    <t>3202. Standard components p/kWh for reactive power (absolute value)</t>
  </si>
  <si>
    <t>x1 = 3003. Yardstick components p/kWh (taking account of standing charges)</t>
  </si>
  <si>
    <t>Calculation =ABS(x1)</t>
  </si>
  <si>
    <t>3203. Standard reactive p/kVArh</t>
  </si>
  <si>
    <t>x1 = 3202. Standard components p/kWh for reactive power (absolute value)</t>
  </si>
  <si>
    <t>x2 = 1092. Average kVAr by kVA, by network level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</si>
  <si>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</si>
  <si>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</si>
  <si>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</si>
  <si>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</si>
  <si>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</si>
  <si>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</si>
  <si>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</si>
  <si>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3201.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</si>
  <si>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</si>
  <si>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</si>
  <si>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</si>
  <si>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</si>
  <si>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</si>
  <si>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</si>
  <si>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— for Tariffs with Unit rate 1 p/kWh from Standard 1 kWh</t>
  </si>
  <si>
    <t>x2 = 2903. Pay-as-you-go unit rate 1 (p/kWh) — for Tariffs with Unit rate 1 p/kWh from PAYG 1 kWh</t>
  </si>
  <si>
    <t>x3 = 2903. Pay-as-you-go unit rate 1 (p/kWh) — for Tariffs with Unit rate 1 p/kWh from PAYG 1 kWh &amp; customer</t>
  </si>
  <si>
    <t>x4 = 2902. Pay-as-you-go yardstick unit rate (p/kWh) — for Tariffs with Unit rate 1 p/kWh from PAYG yardstick kWh</t>
  </si>
  <si>
    <t>x5 = 2203. LV unmetered service model asset charge (p/kWh) — for Tariffs with Unit rate 1 p/kWh from PAYG 1 kWh &amp; customer</t>
  </si>
  <si>
    <t>x6 = 2712. Operating expenditure for unmetered customer assets (p/kWh) — for Tariffs with Unit rate 1 p/kWh from PAYG 1 kWh &amp; customer</t>
  </si>
  <si>
    <t>3302. Unit rate 2 p/kWh (elements)</t>
  </si>
  <si>
    <t>x1 = 3005. Unit rate 2 total p/kWh (taking account of standing charges) — for Tariffs with Unit rate 2 p/kWh from Standard 2 kWh</t>
  </si>
  <si>
    <t>x2 = 2904. Pay-as-you-go unit rate 2 (p/kWh) — for Tariffs with Unit rate 2 p/kWh from PAYG 2 kWh</t>
  </si>
  <si>
    <t>x3 = 2904. Pay-as-you-go unit rate 2 (p/kWh) — for Tariffs with Unit rate 2 p/kWh from PAYG 2 kWh &amp; customer</t>
  </si>
  <si>
    <t>x4 = 2203. LV unmetered service model asset charge (p/kWh)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</si>
  <si>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</si>
  <si>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</si>
  <si>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— for Tariffs with Unit rate 3 p/kWh from Standard 3 kWh</t>
  </si>
  <si>
    <t>x2 = 2905. Pay-as-you-go unit rate 3 (p/kWh) — for Tariffs with Unit rate 3 p/kWh from PAYG 3 kWh</t>
  </si>
  <si>
    <t>x3 = 2905. Pay-as-you-go unit rate 3 (p/kWh) — for Tariffs with Unit rate 3 p/kWh from PAYG 3 kWh &amp; customer</t>
  </si>
  <si>
    <t>x4 = 2203. LV unmetered service model asset charge (p/kWh)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</si>
  <si>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</si>
  <si>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</si>
  <si>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3107.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</si>
  <si>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</si>
  <si>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</si>
  <si>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</si>
  <si>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</si>
  <si>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</si>
  <si>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</si>
  <si>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Exceeded capacity charge p/kVA/day (elements)</t>
  </si>
  <si>
    <t>x1 = 3007. Exceeded capacity charge p/kVA/day — for Tariffs with Exceeded capacity charge p/kVA/day from Capacity</t>
  </si>
  <si>
    <t>3307. Reactive power charge p/kVArh (elements)</t>
  </si>
  <si>
    <t>x1 = 3206. Pay-as-you-go reactive p/kVArh</t>
  </si>
  <si>
    <t>x2 = 3203. Standard reactive p/kVArh</t>
  </si>
  <si>
    <t>3308.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</si>
  <si>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</si>
  <si>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</si>
  <si>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</si>
  <si>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</si>
  <si>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</si>
  <si>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Exceeded capacity charge p/kVA/day (elements)</t>
  </si>
  <si>
    <t>x7 = 3307.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</si>
  <si>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</si>
  <si>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</si>
  <si>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</si>
  <si>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</si>
  <si>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</si>
  <si>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Exceeded capacity charge p/kVA/day (total)</t>
  </si>
  <si>
    <t>Reactive power charge p/kVArh</t>
  </si>
  <si>
    <t>3401. Net revenues by tariff before matching (£)</t>
  </si>
  <si>
    <t>x2 = 3308. Fixed charge p/MPAN/day (total) (in Summary of charges before revenue matching)</t>
  </si>
  <si>
    <t>x3 = 2305. MPANs (in Equivalent volume for each end user)</t>
  </si>
  <si>
    <t>x4 = 3308. Capacity charge p/kVA/day (total) (in Summary of charges before revenue matching)</t>
  </si>
  <si>
    <t>x5 = 2305. Import capacity (kVA) (in Equivalent volume for each end user)</t>
  </si>
  <si>
    <t>x6 = 3308. Exceeded capacity charge p/kVA/day (total) (in Summary of charges before revenue matching)</t>
  </si>
  <si>
    <t>x7 = 2305. Exceeded capacity (kVA) (in Equivalent volume for each end user)</t>
  </si>
  <si>
    <t>x8 = 3308. Unit rate 1 p/kWh (total) (in Summary of charges before revenue matching)</t>
  </si>
  <si>
    <t>x9 = 2305. Rate 1 units (MWh) (in Equivalent volume for each end user)</t>
  </si>
  <si>
    <t>x10 = 3308. Unit rate 2 p/kWh (total) (in Summary of charges before revenue matching)</t>
  </si>
  <si>
    <t>x11 = 2305. Rate 2 units (MWh) (in Equivalent volume for each end user)</t>
  </si>
  <si>
    <t>x12 = 3308. Unit rate 3 p/kWh (total) (in Summary of charges before revenue matching)</t>
  </si>
  <si>
    <t>x13 = 2305. Rate 3 units (MWh) (in Equivalent volume for each end user)</t>
  </si>
  <si>
    <t>x14 = 3308. Reactive power charge p/kVArh (in Summary of charges before revenue matching)</t>
  </si>
  <si>
    <t>x15 = 2305. Reactive power units (MVArh) (in Equivalent volume for each end user)</t>
  </si>
  <si>
    <t>Calculation =0.01*x1*(x2*x3+x4*x5+x6*x7)+10*(x8*x9+x10*x11+x12*x13+x14*x15)</t>
  </si>
  <si>
    <t>Net revenues</t>
  </si>
  <si>
    <t>3402. Target CDCM revenue</t>
  </si>
  <si>
    <t>x1 = 1001. Value (in CDCM target revenue)</t>
  </si>
  <si>
    <t>x2 = Target CDCM revenue (£/year) (in Target CDCM revenue)</t>
  </si>
  <si>
    <t>x3 = 1001. Revenue elements and subtotals (£/year) (in CDCM target revenue)</t>
  </si>
  <si>
    <t>= derived from x1</t>
  </si>
  <si>
    <t>=x2-x3</t>
  </si>
  <si>
    <t>Target CDCM revenue (£/year)</t>
  </si>
  <si>
    <t>Check (should be zero)</t>
  </si>
  <si>
    <t>3403. Revenue surplus or shortfall</t>
  </si>
  <si>
    <t>x1 = 3401. Net revenues by tariff before matching (£)</t>
  </si>
  <si>
    <t>x2 = 3402. Target CDCM revenue (£/year) (in Target CDCM revenue)</t>
  </si>
  <si>
    <t>x3 = Total net revenues before matching (£) (in Revenue surplus or shortfall)</t>
  </si>
  <si>
    <t>Total net revenues before matching (£)</t>
  </si>
  <si>
    <t>Revenue shortfall (surplus) £</t>
  </si>
  <si>
    <t>Revenue surplus or shortfall</t>
  </si>
  <si>
    <t>This sheet modifies tariffs so that the total expected net revenues matches the target.</t>
  </si>
  <si>
    <t>3501. Factor to scale to £1/kW at transmission exit level</t>
  </si>
  <si>
    <t>Calculation =IF(x1,1/x1,0)</t>
  </si>
  <si>
    <t>Factor to scale to £1/kW at transmission exit level</t>
  </si>
  <si>
    <t>3502. Applicability factor for £1/kW scaler</t>
  </si>
  <si>
    <t>x1 = 3501. Factor to scale to £1/kW at transmission exit level</t>
  </si>
  <si>
    <t>x2 = Zero for other levels</t>
  </si>
  <si>
    <t>Applicability factor for £1/kW scaler</t>
  </si>
  <si>
    <t>3503. Scalable elements of tariff components</t>
  </si>
  <si>
    <t>x2 = 3502. Applicability factor for £1/kW scaler</t>
  </si>
  <si>
    <t>x3 = 3302. Unit rate 2 p/kWh (elements)</t>
  </si>
  <si>
    <t>x4 = 3303. Unit rate 3 p/kWh (elements)</t>
  </si>
  <si>
    <t>x5 = 3304. Fixed charge p/MPAN/day (elements)</t>
  </si>
  <si>
    <t>x6 = 3305. Capacity charge p/kVA/day (elements)</t>
  </si>
  <si>
    <t>x7 = 3306. Exceeded capacity charge p/kVA/day (elements)</t>
  </si>
  <si>
    <t>x8 = 3307. Reactive power charge p/kVArh (elements)</t>
  </si>
  <si>
    <t>=SUMPRODUCT(x3, x2)</t>
  </si>
  <si>
    <t>=SUMPRODUCT(x4, x2)</t>
  </si>
  <si>
    <t>=SUMPRODUCT(x5, x2)</t>
  </si>
  <si>
    <t>=SUMPRODUCT(x6, x2)</t>
  </si>
  <si>
    <t>=SUMPRODUCT(x7, x2)</t>
  </si>
  <si>
    <t>=SUMPRODUCT(x8, x2)</t>
  </si>
  <si>
    <t>Unit rate 1 p/kWh scalable part</t>
  </si>
  <si>
    <t>Unit rate 2 p/kWh scalable part</t>
  </si>
  <si>
    <t>Unit rate 3 p/kWh scalable part</t>
  </si>
  <si>
    <t>Fixed charge p/MPAN/day scalable part</t>
  </si>
  <si>
    <t>Capacity charge p/kVA/day scalable part</t>
  </si>
  <si>
    <t>Exceeded capacity charge p/kVA/day scalable part</t>
  </si>
  <si>
    <t>Reactive power charge p/kVArh scalable part</t>
  </si>
  <si>
    <t>3504. Marginal revenue effect of scaler</t>
  </si>
  <si>
    <t>x2 = 3503. Unit rate 1 p/kWh scalable part (in Scalable elements of tariff components)</t>
  </si>
  <si>
    <t>x3 = 2305. Rate 1 units (MWh) (in Equivalent volume for each end user)</t>
  </si>
  <si>
    <t>x4 = 3503. Unit rate 2 p/kWh scalable part (in Scalable elements of tariff components)</t>
  </si>
  <si>
    <t>x5 = 2305. Rate 2 units (MWh) (in Equivalent volume for each end user)</t>
  </si>
  <si>
    <t>x6 = 3503. Unit rate 3 p/kWh scalable part (in Scalable elements of tariff components)</t>
  </si>
  <si>
    <t>x7 = 2305. Rate 3 units (MWh) (in Equivalent volume for each end user)</t>
  </si>
  <si>
    <t>x8 = 3503. Fixed charge p/MPAN/day scalable part (in Scalable elements of tariff components)</t>
  </si>
  <si>
    <t>x9 = 1010. Days in the charging year (in Financial and general assumptions)</t>
  </si>
  <si>
    <t>x10 = 2305. MPANs (in Equivalent volume for each end user)</t>
  </si>
  <si>
    <t>x11 = 3503. Capacity charge p/kVA/day scalable part (in Scalable elements of tariff components)</t>
  </si>
  <si>
    <t>x12 = 2305. Import capacity (kVA) (in Equivalent volume for each end user)</t>
  </si>
  <si>
    <t>x13 = 3503. Exceeded capacity charge p/kVA/day scalable part (in Scalable elements of tariff components)</t>
  </si>
  <si>
    <t>x14 = 2305. Exceeded capacity (kVA) (in Equivalent volume for each end user)</t>
  </si>
  <si>
    <t>x15 = 3503. Reactive power charge p/kVArh scalable part (in Scalable elements of tariff components)</t>
  </si>
  <si>
    <t>x16 = 2305. Reactive power units (MVArh) (in Equivalent volume for each end user)</t>
  </si>
  <si>
    <t>=IF(x1&lt;0,0,x2*x3*10)</t>
  </si>
  <si>
    <t>=IF(x1&lt;0,0,x4*x5*10)</t>
  </si>
  <si>
    <t>=IF(x1&lt;0,0,x6*x7*10)</t>
  </si>
  <si>
    <t>=x8*x9*x10/100</t>
  </si>
  <si>
    <t>=x11*x9*x12/100</t>
  </si>
  <si>
    <t>=x13*x9*x14/100</t>
  </si>
  <si>
    <t>=IF(x1&lt;0,0,x15*x16*10)</t>
  </si>
  <si>
    <t>Effect through Unit rate 1 p/kWh</t>
  </si>
  <si>
    <t>Effect through Unit rate 2 p/kWh</t>
  </si>
  <si>
    <t>Effect through Unit rate 3 p/kWh</t>
  </si>
  <si>
    <t>Effect through Fixed charge p/MPAN/day</t>
  </si>
  <si>
    <t>Effect through Capacity charge p/kVA/day</t>
  </si>
  <si>
    <t>Effect through Exceeded capacity charge p/kVA/day</t>
  </si>
  <si>
    <t>Effect through Reactive power charge p/kVArh</t>
  </si>
  <si>
    <t>3505. Scaler value at which the minimum is breached</t>
  </si>
  <si>
    <t>x1 = 3503. Unit rate 1 p/kWh scalable part (in Scalable elements of tariff components)</t>
  </si>
  <si>
    <t>x2 = 3308. Unit rate 1 p/kWh (total) (in Summary of charges before revenue matching)</t>
  </si>
  <si>
    <t>x3 = 3503. Unit rate 2 p/kWh scalable part (in Scalable elements of tariff components)</t>
  </si>
  <si>
    <t>x4 = 3308. Unit rate 2 p/kWh (total) (in Summary of charges before revenue matching)</t>
  </si>
  <si>
    <t>x5 = 3503. Unit rate 3 p/kWh scalable part (in Scalable elements of tariff components)</t>
  </si>
  <si>
    <t>x6 = 3308. Unit rate 3 p/kWh (total) (in Summary of charges before revenue matching)</t>
  </si>
  <si>
    <t>x7 = 3503. Fixed charge p/MPAN/day scalable part (in Scalable elements of tariff components)</t>
  </si>
  <si>
    <t>x8 = 3308. Fixed charge p/MPAN/day (total) (in Summary of charges before revenue matching)</t>
  </si>
  <si>
    <t>x9 = 3503. Capacity charge p/kVA/day scalable part (in Scalable elements of tariff components)</t>
  </si>
  <si>
    <t>x10 = 3308. Capacity charge p/kVA/day (total) (in Summary of charges before revenue matching)</t>
  </si>
  <si>
    <t>x11 = 3503. Exceeded capacity charge p/kVA/day scalable part (in Scalable elements of tariff components)</t>
  </si>
  <si>
    <t>x12 = 3308. Exceeded capacity charge p/kVA/day (total) (in Summary of charges before revenue matching)</t>
  </si>
  <si>
    <t>x13 = 3503. Reactive power charge p/kVArh scalable part (in Scalable elements of tariff components)</t>
  </si>
  <si>
    <t>=IF(x1,0-x2/x1,0)</t>
  </si>
  <si>
    <t>=IF(x3,0-x4/x3,0)</t>
  </si>
  <si>
    <t>=IF(x5,0-x6/x5,0)</t>
  </si>
  <si>
    <t>=IF(x7,0-x8/x7,0)</t>
  </si>
  <si>
    <t>=IF(x9,0-x10/x9,0)</t>
  </si>
  <si>
    <t>=IF(x11,0-x12/x11,0)</t>
  </si>
  <si>
    <t>=IF(x13,0-x14/x13,0)</t>
  </si>
  <si>
    <t>Scaler threshold for Unit rate 1 p/kWh</t>
  </si>
  <si>
    <t>Scaler threshold for Unit rate 2 p/kWh</t>
  </si>
  <si>
    <t>Scaler threshold for Unit rate 3 p/kWh</t>
  </si>
  <si>
    <t>Scaler threshold for Fixed charge p/MPAN/day</t>
  </si>
  <si>
    <t>Scaler threshold for Capacity charge p/kVA/day</t>
  </si>
  <si>
    <t>Scaler threshold for Exceeded capacity charge p/kVA/day</t>
  </si>
  <si>
    <t>Scaler threshold for Reactive power charge p/kVArh</t>
  </si>
  <si>
    <t>3506. Constraint-free solution</t>
  </si>
  <si>
    <t>x1 = 3403. Revenue shortfall (surplus) £ (in Revenue surplus or shortfall)</t>
  </si>
  <si>
    <t>x2 = 3504. Effect through Unit rate 1 p/kWh (in Marginal revenue effect of scaler)</t>
  </si>
  <si>
    <t>x3 = 3504. Effect through Unit rate 2 p/kWh (in Marginal revenue effect of scaler)</t>
  </si>
  <si>
    <t>x4 = 3504. Effect through Unit rate 3 p/kWh (in Marginal revenue effect of scaler)</t>
  </si>
  <si>
    <t>x5 = 3504. Effect through Fixed charge p/MPAN/day (in Marginal revenue effect of scaler)</t>
  </si>
  <si>
    <t>x6 = 3504. Effect through Capacity charge p/kVA/day (in Marginal revenue effect of scaler)</t>
  </si>
  <si>
    <t>x7 = 3504. Effect through Exceeded capacity charge p/kVA/day (in Marginal revenue effect of scaler)</t>
  </si>
  <si>
    <t>x8 = 3504. Effect through Reactive power charge p/kVArh (in Marginal revenue effect of scaler)</t>
  </si>
  <si>
    <t>Calculation =x1/SUM(x2,x3,x4,x5,x6,x7,x8)</t>
  </si>
  <si>
    <t>Constraint-free solution</t>
  </si>
  <si>
    <t>3507. Starting point</t>
  </si>
  <si>
    <t>x1 = 3506. Constraint-free solution</t>
  </si>
  <si>
    <t>x2 = 3505. Scaler threshold for Unit rate 1 p/kWh (in Scaler value at which the minimum is breached)</t>
  </si>
  <si>
    <t>x3 = 3505. Scaler threshold for Unit rate 2 p/kWh (in Scaler value at which the minimum is breached)</t>
  </si>
  <si>
    <t>x4 = 3505. Scaler threshold for Unit rate 3 p/kWh (in Scaler value at which the minimum is breached)</t>
  </si>
  <si>
    <t>x5 = 3505. Scaler threshold for Fixed charge p/MPAN/day (in Scaler value at which the minimum is breached)</t>
  </si>
  <si>
    <t>x6 = 3505. Scaler threshold for Capacity charge p/kVA/day (in Scaler value at which the minimum is breached)</t>
  </si>
  <si>
    <t>x7 = 3505. Scaler threshold for Exceeded capacity charge p/kVA/day (in Scaler value at which the minimum is breached)</t>
  </si>
  <si>
    <t>x8 = 3505. Scaler threshold for Reactive power charge p/kVArh (in Scaler value at which the minimum is breached)</t>
  </si>
  <si>
    <t>Calculation =MIN(x1,x2,x3,x4,x5,x6,x7,x8)</t>
  </si>
  <si>
    <t>Starting point</t>
  </si>
  <si>
    <t>3508. Solve for General scaler rate</t>
  </si>
  <si>
    <t>x1 = 3507. Starting point</t>
  </si>
  <si>
    <t>x9 = Location (in Solve for General scaler rate)</t>
  </si>
  <si>
    <t>x10 = Kink (in Solve for General scaler rate)</t>
  </si>
  <si>
    <t>x11 = Ranking before tie break (in Solve for General scaler rate)</t>
  </si>
  <si>
    <t>x12 = Counter (in Solve for General scaler rate)</t>
  </si>
  <si>
    <t>x13 = Tie breaker (in Solve for General scaler rate)</t>
  </si>
  <si>
    <t>x14 = Ranking (in Solve for General scaler rate)</t>
  </si>
  <si>
    <t>x15 = Kink reordering (in Solve for General scaler rate)</t>
  </si>
  <si>
    <t>x16 = Starting slope contributions (in Solve for General scaler rate)</t>
  </si>
  <si>
    <t>x17 = New slope (in Solve for General scaler rate)</t>
  </si>
  <si>
    <t>x18 = Location (ordered) (in Solve for General scaler rate)</t>
  </si>
  <si>
    <t>x19 = Starting values (in Solve for General scaler rate)</t>
  </si>
  <si>
    <t>x20 = 3403. Revenue shortfall (surplus) £ (in Revenue surplus or shortfall)</t>
  </si>
  <si>
    <t>x21 = 3506. Constraint-free solution</t>
  </si>
  <si>
    <t>x22 = Value (in Solve for General scaler rate)</t>
  </si>
  <si>
    <t>=IF(ISERROR(x9),x10,0)</t>
  </si>
  <si>
    <t>=MAX(x1,x9)*x10</t>
  </si>
  <si>
    <t>=RANK(x9,x9,1)</t>
  </si>
  <si>
    <t>=x11*189+x12</t>
  </si>
  <si>
    <t>=RANK(x13,x13,1)</t>
  </si>
  <si>
    <t>=MATCH(x12,x14,0)</t>
  </si>
  <si>
    <t>=INDEX(x9,x15,1) or =x9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</si>
  <si>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</si>
  <si>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</si>
  <si>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</si>
  <si>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</si>
  <si>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</si>
  <si>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</si>
  <si>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</si>
  <si>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</si>
  <si>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</si>
  <si>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</si>
  <si>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</si>
  <si>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</si>
  <si>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</si>
  <si>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</si>
  <si>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</si>
  <si>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</si>
  <si>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</si>
  <si>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</si>
  <si>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</si>
  <si>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</si>
  <si>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</si>
  <si>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</si>
  <si>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</si>
  <si>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</si>
  <si>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</si>
  <si>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</si>
  <si>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</si>
  <si>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</si>
  <si>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</si>
  <si>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</si>
  <si>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</si>
  <si>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</si>
  <si>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</si>
  <si>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</si>
  <si>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</si>
  <si>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</si>
  <si>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</si>
  <si>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</si>
  <si>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</si>
  <si>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</si>
  <si>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</si>
  <si>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</si>
  <si>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</si>
  <si>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</si>
  <si>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</si>
  <si>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</si>
  <si>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</si>
  <si>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</si>
  <si>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</si>
  <si>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</si>
  <si>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</si>
  <si>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</si>
  <si>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</si>
  <si>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</si>
  <si>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</si>
  <si>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</si>
  <si>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</si>
  <si>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</si>
  <si>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</si>
  <si>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</si>
  <si>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</si>
  <si>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</si>
  <si>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</si>
  <si>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</si>
  <si>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</si>
  <si>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</si>
  <si>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</si>
  <si>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</si>
  <si>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</si>
  <si>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</si>
  <si>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</si>
  <si>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</si>
  <si>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</si>
  <si>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</si>
  <si>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</si>
  <si>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</si>
  <si>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</si>
  <si>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</si>
  <si>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</si>
  <si>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</si>
  <si>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</si>
  <si>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</si>
  <si>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</si>
  <si>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</si>
  <si>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</si>
  <si>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</si>
  <si>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</si>
  <si>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</si>
  <si>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</si>
  <si>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</si>
  <si>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</si>
  <si>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</si>
  <si>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</si>
  <si>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</si>
  <si>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</si>
  <si>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</si>
  <si>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</si>
  <si>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</si>
  <si>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</si>
  <si>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</si>
  <si>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</si>
  <si>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</si>
  <si>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</si>
  <si>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</si>
  <si>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</si>
  <si>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</si>
  <si>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</si>
  <si>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</si>
  <si>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</si>
  <si>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</si>
  <si>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</si>
  <si>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Kink 100</t>
  </si>
  <si>
    <t>Kink 101</t>
  </si>
  <si>
    <t>Kink 102</t>
  </si>
  <si>
    <t>Kink 103</t>
  </si>
  <si>
    <t>Kink 104</t>
  </si>
  <si>
    <t>Kink 105</t>
  </si>
  <si>
    <t>Kink 106</t>
  </si>
  <si>
    <t>Kink 107</t>
  </si>
  <si>
    <t>Kink 108</t>
  </si>
  <si>
    <t>Kink 109</t>
  </si>
  <si>
    <t>Kink 110</t>
  </si>
  <si>
    <t>Kink 111</t>
  </si>
  <si>
    <t>Kink 112</t>
  </si>
  <si>
    <t>Kink 113</t>
  </si>
  <si>
    <t>Kink 114</t>
  </si>
  <si>
    <t>Kink 115</t>
  </si>
  <si>
    <t>Kink 116</t>
  </si>
  <si>
    <t>Kink 117</t>
  </si>
  <si>
    <t>Kink 118</t>
  </si>
  <si>
    <t>Kink 119</t>
  </si>
  <si>
    <t>Kink 120</t>
  </si>
  <si>
    <t>Kink 121</t>
  </si>
  <si>
    <t>Kink 122</t>
  </si>
  <si>
    <t>Kink 123</t>
  </si>
  <si>
    <t>Kink 124</t>
  </si>
  <si>
    <t>Kink 125</t>
  </si>
  <si>
    <t>Kink 126</t>
  </si>
  <si>
    <t>Kink 127</t>
  </si>
  <si>
    <t>Kink 128</t>
  </si>
  <si>
    <t>Kink 129</t>
  </si>
  <si>
    <t>Kink 130</t>
  </si>
  <si>
    <t>Kink 131</t>
  </si>
  <si>
    <t>Kink 132</t>
  </si>
  <si>
    <t>Kink 133</t>
  </si>
  <si>
    <t>Kink 134</t>
  </si>
  <si>
    <t>Kink 135</t>
  </si>
  <si>
    <t>Kink 136</t>
  </si>
  <si>
    <t>Kink 137</t>
  </si>
  <si>
    <t>Kink 138</t>
  </si>
  <si>
    <t>Kink 139</t>
  </si>
  <si>
    <t>Kink 140</t>
  </si>
  <si>
    <t>Kink 141</t>
  </si>
  <si>
    <t>Kink 142</t>
  </si>
  <si>
    <t>Kink 143</t>
  </si>
  <si>
    <t>Kink 144</t>
  </si>
  <si>
    <t>Kink 145</t>
  </si>
  <si>
    <t>Kink 146</t>
  </si>
  <si>
    <t>Kink 147</t>
  </si>
  <si>
    <t>Kink 148</t>
  </si>
  <si>
    <t>Kink 149</t>
  </si>
  <si>
    <t>Kink 150</t>
  </si>
  <si>
    <t>Kink 151</t>
  </si>
  <si>
    <t>Kink 152</t>
  </si>
  <si>
    <t>Kink 153</t>
  </si>
  <si>
    <t>Kink 154</t>
  </si>
  <si>
    <t>Kink 155</t>
  </si>
  <si>
    <t>Kink 156</t>
  </si>
  <si>
    <t>Kink 157</t>
  </si>
  <si>
    <t>Kink 158</t>
  </si>
  <si>
    <t>Kink 159</t>
  </si>
  <si>
    <t>Kink 160</t>
  </si>
  <si>
    <t>Kink 161</t>
  </si>
  <si>
    <t>Kink 162</t>
  </si>
  <si>
    <t>Kink 163</t>
  </si>
  <si>
    <t>Kink 164</t>
  </si>
  <si>
    <t>Kink 165</t>
  </si>
  <si>
    <t>Kink 166</t>
  </si>
  <si>
    <t>Kink 167</t>
  </si>
  <si>
    <t>Kink 168</t>
  </si>
  <si>
    <t>Kink 169</t>
  </si>
  <si>
    <t>Kink 170</t>
  </si>
  <si>
    <t>Kink 171</t>
  </si>
  <si>
    <t>Kink 172</t>
  </si>
  <si>
    <t>Kink 173</t>
  </si>
  <si>
    <t>Kink 174</t>
  </si>
  <si>
    <t>Kink 175</t>
  </si>
  <si>
    <t>Kink 176</t>
  </si>
  <si>
    <t>Kink 177</t>
  </si>
  <si>
    <t>Kink 178</t>
  </si>
  <si>
    <t>Kink 179</t>
  </si>
  <si>
    <t>Kink 180</t>
  </si>
  <si>
    <t>Kink 181</t>
  </si>
  <si>
    <t>Kink 182</t>
  </si>
  <si>
    <t>Kink 183</t>
  </si>
  <si>
    <t>Kink 184</t>
  </si>
  <si>
    <t>Kink 185</t>
  </si>
  <si>
    <t>Kink 186</t>
  </si>
  <si>
    <t>Kink 187</t>
  </si>
  <si>
    <t>Kink 188</t>
  </si>
  <si>
    <t>Kink 189</t>
  </si>
  <si>
    <t>3509. General scaler rate</t>
  </si>
  <si>
    <t>x1 = 3508. Root (in Solve for General scaler rate)</t>
  </si>
  <si>
    <t>Calculation =MIN(x1)</t>
  </si>
  <si>
    <t>General scaler rate</t>
  </si>
  <si>
    <t>3510. Scaler</t>
  </si>
  <si>
    <t>x3 = 3509. General scaler rate</t>
  </si>
  <si>
    <t>x4 = 3308. Unit rate 1 p/kWh (total) (in Summary of charges before revenue matching)</t>
  </si>
  <si>
    <t>x5 = 3503. Unit rate 2 p/kWh scalable part (in Scalable elements of tariff components)</t>
  </si>
  <si>
    <t>x6 = 3308. Unit rate 2 p/kWh (total) (in Summary of charges before revenue matching)</t>
  </si>
  <si>
    <t>x7 = 3503. Unit rate 3 p/kWh scalable part (in Scalable elements of tariff components)</t>
  </si>
  <si>
    <t>x8 = 3308. Unit rate 3 p/kWh (total) (in Summary of charges before revenue matching)</t>
  </si>
  <si>
    <t>x9 = 3503. Fixed charge p/MPAN/day scalable part (in Scalable elements of tariff components)</t>
  </si>
  <si>
    <t>x10 = 3308. Fixed charge p/MPAN/day (total) (in Summary of charges before revenue matching)</t>
  </si>
  <si>
    <t>x12 = 3308. Capacity charge p/kVA/day (total) (in Summary of charges before revenue matching)</t>
  </si>
  <si>
    <t>x14 = 3308. Exceeded capacity charge p/kVA/day (total) (in Summary of charges before revenue matching)</t>
  </si>
  <si>
    <t>x16 = 3308. Reactive power charge p/kVArh (in Summary of charges before revenue matching)</t>
  </si>
  <si>
    <t>x17 = 1010. Days in the charging year (in Financial and general assumptions)</t>
  </si>
  <si>
    <t>x18 = Fixed charge p/MPAN/day scaler (in Scaler)</t>
  </si>
  <si>
    <t>x19 = 2305. MPANs (in Equivalent volume for each end user)</t>
  </si>
  <si>
    <t>x20 = Capacity charge p/kVA/day scaler (in Scaler)</t>
  </si>
  <si>
    <t>x21 = 2305. Import capacity (kVA) (in Equivalent volume for each end user)</t>
  </si>
  <si>
    <t>x22 = Exceeded capacity charge p/kVA/day scaler (in Scaler)</t>
  </si>
  <si>
    <t>x23 = 2305. Exceeded capacity (kVA) (in Equivalent volume for each end user)</t>
  </si>
  <si>
    <t>x24 = Unit rate 1 p/kWh scaler (in Scaler)</t>
  </si>
  <si>
    <t>x25 = 2305. Rate 1 units (MWh) (in Equivalent volume for each end user)</t>
  </si>
  <si>
    <t>x26 = Unit rate 2 p/kWh scaler (in Scaler)</t>
  </si>
  <si>
    <t>x27 = 2305. Rate 2 units (MWh) (in Equivalent volume for each end user)</t>
  </si>
  <si>
    <t>x28 = Unit rate 3 p/kWh scaler (in Scaler)</t>
  </si>
  <si>
    <t>x29 = 2305. Rate 3 units (MWh) (in Equivalent volume for each end user)</t>
  </si>
  <si>
    <t>x30 = Reactive power charge p/kVArh scaler (in Scaler)</t>
  </si>
  <si>
    <t>x31 = 2305. Reactive power units (MVArh) (in Equivalent volume for each end user)</t>
  </si>
  <si>
    <t>=IF(x1&lt;0,0,IF(x2*x3+x4&gt;0,x2*x3,0-x4))</t>
  </si>
  <si>
    <t>=IF(x1&lt;0,0,IF(x5*x3+x6&gt;0,x5*x3,0-x6))</t>
  </si>
  <si>
    <t>=IF(x1&lt;0,0,IF(x7*x3+x8&gt;0,x7*x3,0-x8))</t>
  </si>
  <si>
    <t>=IF(x1&lt;0,0,IF(x9*x3+x10&gt;0,x9*x3,0-x10))</t>
  </si>
  <si>
    <t>=IF(x1&lt;0,0,IF(x11*x3+x12&gt;0,x11*x3,0-x12))</t>
  </si>
  <si>
    <t>=IF(x1&lt;0,0,IF(x13*x3+x14&gt;0,x13*x3,0-x14))</t>
  </si>
  <si>
    <t>=IF(x1&lt;0,0,IF(x15*x3+x16&gt;0,x15*x3,0-x16))</t>
  </si>
  <si>
    <t>=0.01*x17*(x18*x19+x20*x21+x22*x23)+10*(x24*x25+x26*x27+x28*x29+x30*x31)</t>
  </si>
  <si>
    <t>Unit rate 1 p/kWh scaler</t>
  </si>
  <si>
    <t>Unit rate 2 p/kWh scaler</t>
  </si>
  <si>
    <t>Unit rate 3 p/kWh scaler</t>
  </si>
  <si>
    <t>Fixed charge p/MPAN/day scaler</t>
  </si>
  <si>
    <t>Capacity charge p/kVA/day scaler</t>
  </si>
  <si>
    <t>Exceeded capacity charge p/kVA/day scaler</t>
  </si>
  <si>
    <t>Reactive power charge p/kVArh scaler</t>
  </si>
  <si>
    <t>Net revenues by tariff from scaler</t>
  </si>
  <si>
    <t>3601. Tariffs before rounding</t>
  </si>
  <si>
    <t>x1 = 3308. Unit rate 1 p/kWh (total) (in Summary of charges before revenue matching)</t>
  </si>
  <si>
    <t>x2 = 3510. Unit rate 1 p/kWh scaler (in Scaler)</t>
  </si>
  <si>
    <t>x3 = 3308. Unit rate 2 p/kWh (total) (in Summary of charges before revenue matching)</t>
  </si>
  <si>
    <t>x4 = 3510. Unit rate 2 p/kWh scaler (in Scaler)</t>
  </si>
  <si>
    <t>x5 = 3308. Unit rate 3 p/kWh (total) (in Summary of charges before revenue matching)</t>
  </si>
  <si>
    <t>x6 = 3510. Unit rate 3 p/kWh scaler (in Scaler)</t>
  </si>
  <si>
    <t>x7 = 3308. Fixed charge p/MPAN/day (total) (in Summary of charges before revenue matching)</t>
  </si>
  <si>
    <t>x8 = 3510. Fixed charge p/MPAN/day scaler (in Scaler)</t>
  </si>
  <si>
    <t>x9 = 3308. Capacity charge p/kVA/day (total) (in Summary of charges before revenue matching)</t>
  </si>
  <si>
    <t>x10 = 3510. Capacity charge p/kVA/day scaler (in Scaler)</t>
  </si>
  <si>
    <t>x11 = 3308. Exceeded capacity charge p/kVA/day (total) (in Summary of charges before revenue matching)</t>
  </si>
  <si>
    <t>x12 = 3510. Exceeded capacity charge p/kVA/day scaler (in Scaler)</t>
  </si>
  <si>
    <t>x13 = 3308. Reactive power charge p/kVArh (in Summary of charges before revenue matching)</t>
  </si>
  <si>
    <t>x14 = 3510. Reactive power charge p/kVArh scaler (in Scaler)</t>
  </si>
  <si>
    <t>=x1+x2</t>
  </si>
  <si>
    <t>=x3+x4</t>
  </si>
  <si>
    <t>=x5+x6</t>
  </si>
  <si>
    <t>=x7+x8</t>
  </si>
  <si>
    <t>=x9+x10</t>
  </si>
  <si>
    <t>=x11+x12</t>
  </si>
  <si>
    <t>=x13+x14</t>
  </si>
  <si>
    <t>Unit rate 1 p/kWh</t>
  </si>
  <si>
    <t>Unit rate 2 p/kWh</t>
  </si>
  <si>
    <t>Unit rate 3 p/kWh</t>
  </si>
  <si>
    <t>Fixed charge p/MPAN/day</t>
  </si>
  <si>
    <t>Capacity charge p/kVA/day</t>
  </si>
  <si>
    <t>Exceeded 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</si>
  <si>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</si>
  <si>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</si>
  <si>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</si>
  <si>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</si>
  <si>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</si>
  <si>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</si>
  <si>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</si>
  <si>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</si>
  <si>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</si>
  <si>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</si>
  <si>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</si>
  <si>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</si>
  <si>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</si>
  <si>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Exceeded capacity charge p/kVA/day before rounding (in Tariffs before rounding)</t>
  </si>
  <si>
    <t>x12 = 3602. Exceeded capacity charge p/kVA/day decimal places (in Decimal places)</t>
  </si>
  <si>
    <t>x13 = 3601. Reactive power charge p/kVArh before rounding (in Tariffs before rounding)</t>
  </si>
  <si>
    <t>x14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</si>
  <si>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</si>
  <si>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</si>
  <si>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</si>
  <si>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</si>
  <si>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</si>
  <si>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</si>
  <si>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=ROUND(x13,x14)-x13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</si>
  <si>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</si>
  <si>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</si>
  <si>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</si>
  <si>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</si>
  <si>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</si>
  <si>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</si>
  <si>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Exceeded capacity charge p/kVA/day rounding (in Tariff rounding)</t>
  </si>
  <si>
    <t>x14 = 3603. Reactive power charge p/kVArh rounding (in Tariff rounding)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</si>
  <si>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</si>
  <si>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</si>
  <si>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</si>
  <si>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Exceeded capacity charge p/kVA/day rounding (in Tariff rounding)</t>
  </si>
  <si>
    <t>x8 = 3603. Unit rate 1 p/kWh rounding (in Tariff rounding)</t>
  </si>
  <si>
    <t>x10 = 3603. Unit rate 2 p/kWh rounding (in Tariff rounding)</t>
  </si>
  <si>
    <t>x12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</si>
  <si>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</si>
  <si>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</si>
  <si>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</si>
  <si>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3510. Net revenues by tariff from scaler (in Scaler)</t>
  </si>
  <si>
    <t>x3 = 3605. Net revenues by tariff from rounding</t>
  </si>
  <si>
    <t>x4 = Total net revenues before matching (£) (in Revenue forecast summary)</t>
  </si>
  <si>
    <t>x5 = Total net revenues from scaler (£) (in Revenue forecast summary)</t>
  </si>
  <si>
    <t>x6 = Total net revenues from rounding (£) (in Revenue forecast summary)</t>
  </si>
  <si>
    <t>x7 = Total net revenues (£) (in Revenue forecast summary)</t>
  </si>
  <si>
    <t>x8 = 3402. Target CDCM revenue (£/year) (in Target CDCM revenue)</t>
  </si>
  <si>
    <t>=x4+x5+x6</t>
  </si>
  <si>
    <t>=x7-x8</t>
  </si>
  <si>
    <t>Total net revenues from scaler (£)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</si>
  <si>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</si>
  <si>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</si>
  <si>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</si>
  <si>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</si>
  <si>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</si>
  <si>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</si>
  <si>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LDNO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</si>
  <si>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</si>
  <si>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</si>
  <si>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</si>
  <si>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for fixed charges only (in LDNO discounts and volumes adjusted for discount)</t>
  </si>
  <si>
    <t>x7 = 3604. Capacity charge p/kVA/day (in All the way tariffs)</t>
  </si>
  <si>
    <t>x8 = 3604. Exceeded capacity charge p/kVA/day (in All the way tariffs)</t>
  </si>
  <si>
    <t>x9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</si>
  <si>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</si>
  <si>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</si>
  <si>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</si>
  <si>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</si>
  <si>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</si>
  <si>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=ROUND(x8*(1-x2),2)</t>
  </si>
  <si>
    <t>=ROUND(x9*(1-x2),3)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</si>
  <si>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</si>
  <si>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</si>
  <si>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</si>
  <si>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</si>
  <si>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</si>
  <si>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</si>
  <si>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Exceeded capacity charge p/kVA/day (in Tariffs)</t>
  </si>
  <si>
    <t>x7 = 3607. Reactive power charge p/kVArh (in Tariffs)</t>
  </si>
  <si>
    <t>Input data</t>
  </si>
  <si>
    <t>= x1</t>
  </si>
  <si>
    <t>= x3</t>
  </si>
  <si>
    <t>= x6</t>
  </si>
  <si>
    <t>= x7</t>
  </si>
  <si>
    <t>Open LLFCs</t>
  </si>
  <si>
    <t>PCs</t>
  </si>
  <si>
    <t>Closed LLFCs</t>
  </si>
  <si>
    <t>5-8</t>
  </si>
  <si>
    <t>8&amp;0</t>
  </si>
  <si>
    <t>This sheet is for information only.  It can be deleted without affecting any calculations elsewhere in the model.</t>
  </si>
  <si>
    <t>3801.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</si>
  <si>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</si>
  <si>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</si>
  <si>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</si>
  <si>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</si>
  <si>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</si>
  <si>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</si>
  <si>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</si>
  <si>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Exceeded capacity charge p/kVA/day (in Tariffs)</t>
  </si>
  <si>
    <t>x10 = 1053. Exceeded capacity (kVA) by tariff (in Volume forecasts for the charging year)</t>
  </si>
  <si>
    <t>x11 = 3607. Unit rate 1 p/kWh (in Tariffs)</t>
  </si>
  <si>
    <t>x12 = 3607. Unit rate 2 p/kWh (in Tariffs)</t>
  </si>
  <si>
    <t>x13 = 3607. Unit rate 3 p/kWh (in Tariffs)</t>
  </si>
  <si>
    <t>x14 = 3607. Reactive power charge p/kVArh (in Tariffs)</t>
  </si>
  <si>
    <t>x15 = 1053. Reactive power units (MVArh) by tariff (in Volume forecasts for the charging year)</t>
  </si>
  <si>
    <t>x16 = All units (MWh) (in Revenue summary)</t>
  </si>
  <si>
    <t>x17 = Net revenues (£) (in Revenue summary)</t>
  </si>
  <si>
    <t>x18 = MPANs by tariff (in Volume forecasts for the charging year) (copy) (in Revenue summary)</t>
  </si>
  <si>
    <t>x19 = Revenues from unit rates (£) (in Revenue summary)</t>
  </si>
  <si>
    <t>x20 = Net revenues from unit rate 1 (£) (in Revenue summary)</t>
  </si>
  <si>
    <t>x21 = Net revenues from unit rate 2 (£) (in Revenue summary)</t>
  </si>
  <si>
    <t>x22 = Net revenues from unit rate 3 (£) (in Revenue summary)</t>
  </si>
  <si>
    <t>x23 = Revenues from fixed charges (£) (in Revenue summary)</t>
  </si>
  <si>
    <t>x24 = Revenues from capacity charges (£) (in Revenue summary)</t>
  </si>
  <si>
    <t>x25 = Revenues from exceeded capacity charges (£) (in Revenue summary)</t>
  </si>
  <si>
    <t>x26 = Revenues from reactive power charges (£) (in Revenue summary)</t>
  </si>
  <si>
    <t>=x1+x2+x3</t>
  </si>
  <si>
    <t>=0.01*x5*(x6*x4+x7*x8+x9*x10)+10*(x11*x1+x12*x2+x13*x3+x14*x15)</t>
  </si>
  <si>
    <t>=10*(x11*x1+x12*x2+x13*x3)</t>
  </si>
  <si>
    <t>=x6*x5*x4/100</t>
  </si>
  <si>
    <t>=x7*x5*x8/100</t>
  </si>
  <si>
    <t>=x9*x5*x10/100</t>
  </si>
  <si>
    <t>=x14*x15*10</t>
  </si>
  <si>
    <t>=IF(x16&lt;&gt;0,0.1*x17/x16,"")</t>
  </si>
  <si>
    <t>=IF(x18&lt;&gt;0,x17/x18,"")</t>
  </si>
  <si>
    <t>=IF(x16&lt;&gt;0,0.1*x19/x16,0)</t>
  </si>
  <si>
    <t>=x11*x1*10</t>
  </si>
  <si>
    <t>=x12*x2*10</t>
  </si>
  <si>
    <t>=x13*x3*10</t>
  </si>
  <si>
    <t>=IF(x19&lt;&gt;0,x20/x19,"")</t>
  </si>
  <si>
    <t>=IF(x19&lt;&gt;0,x21/x19,"")</t>
  </si>
  <si>
    <t>=IF(x19&lt;&gt;0,x22/x19,"")</t>
  </si>
  <si>
    <t>=IF(x17&lt;&gt;0,x23/x17,"")</t>
  </si>
  <si>
    <t>=IF(x17&lt;&gt;0,x24/x17,"")</t>
  </si>
  <si>
    <t>=IF(x17&lt;&gt;0,x25/x17,"")</t>
  </si>
  <si>
    <t>=IF(x17&lt;&gt;0,x26/x17,"")</t>
  </si>
  <si>
    <t>Net revenues (£)</t>
  </si>
  <si>
    <t>Revenues from unit rates (£)</t>
  </si>
  <si>
    <t>Revenues from fixed charges (£)</t>
  </si>
  <si>
    <t>Revenues from capacity charges (£)</t>
  </si>
  <si>
    <t>Revenues from exceeded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</si>
  <si>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</si>
  <si>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</si>
  <si>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</si>
  <si>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</si>
  <si>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</si>
  <si>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</si>
  <si>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</si>
  <si>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</si>
  <si>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</si>
  <si>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</si>
  <si>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</si>
  <si>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</si>
  <si>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Exceeded capacity charge proportion</t>
  </si>
  <si>
    <t>Reactive power charge proportion</t>
  </si>
  <si>
    <t>3802. Revenue summary by tariff component</t>
  </si>
  <si>
    <t>x1 = 3801. All units (MWh) (in Revenue summary)</t>
  </si>
  <si>
    <t>x2 = 3801. MPANs by tariff (in Volume forecasts for the charging year) (copy) (in Revenue summary)</t>
  </si>
  <si>
    <t>x3 = 3801. Net revenues (£) (in Revenue summary)</t>
  </si>
  <si>
    <t>x4 = 3801. Revenues from unit rates (£) (in Revenue summary)</t>
  </si>
  <si>
    <t>x5 = 3801. Revenues from fixed charges (£) (in Revenue summary)</t>
  </si>
  <si>
    <t>x6 = 3801. Revenues from capacity charges (£) (in Revenue summary)</t>
  </si>
  <si>
    <t>x7 = 3801. Revenues from exceeded capacity charges (£) (in Revenue summary)</t>
  </si>
  <si>
    <t>x8 = 3801. Revenues from reactive power charges (£) (in Revenue summary)</t>
  </si>
  <si>
    <t>=SUM(x8)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</si>
  <si>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</si>
  <si>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</si>
  <si>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</si>
  <si>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</si>
  <si>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</si>
  <si>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exceeded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</si>
  <si>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</si>
  <si>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</si>
  <si>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</si>
  <si>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</si>
  <si>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</si>
  <si>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</si>
  <si>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</si>
  <si>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</si>
  <si>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</si>
  <si>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</si>
  <si>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</si>
  <si>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</si>
  <si>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</si>
  <si>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</si>
  <si>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</si>
  <si>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</si>
  <si>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</si>
  <si>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</si>
  <si>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</si>
  <si>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Scaler</t>
  </si>
  <si>
    <t>Rounding</t>
  </si>
  <si>
    <t>Total</t>
  </si>
  <si>
    <t>Average unit rate (p/kWh)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</si>
  <si>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</si>
  <si>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</si>
  <si>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</si>
  <si>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</si>
  <si>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</si>
  <si>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</si>
  <si>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</si>
  <si>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</si>
  <si>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</si>
  <si>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</si>
  <si>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</si>
  <si>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</si>
  <si>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</si>
  <si>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</si>
  <si>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Exceeded capacity charge p/kVA/day (in Current tariff information)</t>
  </si>
  <si>
    <t>x8 = 1053. Exceeded capacity (kVA) by tariff (in Volume forecasts for the charging year)</t>
  </si>
  <si>
    <t>x9 = 1201. Current Unit rate 1 p/kWh (in Current tariff information)</t>
  </si>
  <si>
    <t>x10 = 1053. Rate 1 units (MWh) by tariff (in Volume forecasts for the charging year)</t>
  </si>
  <si>
    <t>x11 = 1201. Current Unit rate 2 p/kWh (in Current tariff information)</t>
  </si>
  <si>
    <t>x12 = 1053. Rate 2 units (MWh) by tariff (in Volume forecasts for the charging year)</t>
  </si>
  <si>
    <t>x13 = 1201. Current Unit rate 3 p/kWh (in Current tariff information)</t>
  </si>
  <si>
    <t>x14 = 1053. Rate 3 units (MWh) by tariff (in Volume forecasts for the charging year)</t>
  </si>
  <si>
    <t>x15 = 1201. Current Reactive power charge p/kVArh (in Current tariff information)</t>
  </si>
  <si>
    <t>x16 = 1053. Reactive power units (MVArh) by tariff (in Volume forecasts for the charging year)</t>
  </si>
  <si>
    <t>Calculation =IF(x1,x1,0.01*x2*(x3*x4+x5*x6+x7*x8)+10*(x9*x10+x11*x12+x13*x14+x15*x16))</t>
  </si>
  <si>
    <t>Revenues under current tariffs (£)</t>
  </si>
  <si>
    <t>4002. All-the-way volumes</t>
  </si>
  <si>
    <t>x5 = 1053. Import capacity (kVA) by tariff (in Volume forecasts for the charging year)</t>
  </si>
  <si>
    <t>x6 = 1053. Exceeded capacity (kVA) by tariff (in Volume forecasts for the charging year)</t>
  </si>
  <si>
    <t>x7 = 1053. Reactive power units (MVArh) by tariff (in Volume forecasts for the charging year)</t>
  </si>
  <si>
    <t>x8 = 3801. All units (MWh) (in Revenue summary)</t>
  </si>
  <si>
    <t>= x8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</si>
  <si>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</si>
  <si>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</si>
  <si>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</si>
  <si>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</si>
  <si>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</si>
  <si>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</si>
  <si>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</si>
  <si>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</si>
  <si>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</si>
  <si>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</si>
  <si>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</si>
  <si>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</si>
  <si>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</si>
  <si>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Exceeded capacity (kVA) by tariff (in Volume forecasts for the charging year) (in All-the-way volumes)</t>
  </si>
  <si>
    <t>x9 = 4002. Reactive power units (MVArh) by tariff (in Volume forecasts for the charging year) (in All-the-way volumes)</t>
  </si>
  <si>
    <t>x11 = 3607. Fixed charge p/MPAN/day (in Tariffs)</t>
  </si>
  <si>
    <t>x12 = Normalised MPANs (in Normalised volumes for comparisons)</t>
  </si>
  <si>
    <t>x13 = 3607. Capacity charge p/kVA/day (in Tariffs)</t>
  </si>
  <si>
    <t>x14 = Normalised Import capacity (kVA) (in Normalised volumes for comparisons)</t>
  </si>
  <si>
    <t>x15 = 3607. Exceeded capacity charge p/kVA/day (in Tariffs)</t>
  </si>
  <si>
    <t>x16 = Normalised Exceeded capacity (kVA) (in Normalised volumes for comparisons)</t>
  </si>
  <si>
    <t>x17 = 3607. Unit rate 1 p/kWh (in Tariffs)</t>
  </si>
  <si>
    <t>x18 = Normalised Rate 1 units (MWh) (in Normalised volumes for comparisons)</t>
  </si>
  <si>
    <t>x19 = 3607. Unit rate 2 p/kWh (in Tariffs)</t>
  </si>
  <si>
    <t>x20 = Normalised Rate 2 units (MWh) (in Normalised volumes for comparisons)</t>
  </si>
  <si>
    <t>x21 = 3607. Unit rate 3 p/kWh (in Tariffs)</t>
  </si>
  <si>
    <t>x22 = Normalised Rate 3 units (MWh) (in Normalised volumes for comparisons)</t>
  </si>
  <si>
    <t>x23 = 3607. Reactive power charge p/kVArh (in Tariffs)</t>
  </si>
  <si>
    <t>x24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</si>
  <si>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</si>
  <si>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</si>
  <si>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</si>
  <si>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</si>
  <si>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</si>
  <si>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</si>
  <si>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=x9/IF(x2="kVA",IF(x3,x3,1),IF(x2="MPAN",IF(x4,x4,1),IF(x5,x5,1)))</t>
  </si>
  <si>
    <t>=0.01*x10*(x11*x12+x13*x14+x15*x16)+10*(x17*x18+x19*x20+x21*x22+x23*x24)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</si>
  <si>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</si>
  <si>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</si>
  <si>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</si>
  <si>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</si>
  <si>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</si>
  <si>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Exceeded capacity (kVA)</t>
  </si>
  <si>
    <t>Normalised Reactive power units (MVArh)</t>
  </si>
  <si>
    <t>Normalised revenues (£)</t>
  </si>
  <si>
    <t>4005. LDNO LV charges (normalised £)</t>
  </si>
  <si>
    <t>x1 = 4004. Normalised revenues (£) (in Normalised volumes for comparisons)</t>
  </si>
  <si>
    <t>LDNO LV charges (normalised £)</t>
  </si>
  <si>
    <t>N/A</t>
  </si>
  <si>
    <t>4006. LDNO HV charges (normalised £)</t>
  </si>
  <si>
    <t>LDNO HV charges (normalised £)</t>
  </si>
  <si>
    <t>4101. Comparison with current all-the-way demand tariffs</t>
  </si>
  <si>
    <t>x1 = 4001. Revenues under current tariffs (£)</t>
  </si>
  <si>
    <t>x2 = 3801. Net revenues (£) (in Revenue summary)</t>
  </si>
  <si>
    <t>x3 = 3801. All units (MWh) (in Revenue summary)</t>
  </si>
  <si>
    <t>=IF(x1,x2/x1-1,"")</t>
  </si>
  <si>
    <t>=(x2-x1)/IF(x3,x3,1)/10</t>
  </si>
  <si>
    <t>Change</t>
  </si>
  <si>
    <t>Absolute change (average p/kWh)</t>
  </si>
  <si>
    <t>4102. LDNO margins in use of system charges</t>
  </si>
  <si>
    <t>x1 = 4003. Normalised to</t>
  </si>
  <si>
    <t>x2 = 4004. Normalised revenues (£) (in Normalised volumes for comparisons)</t>
  </si>
  <si>
    <t>x3 = 4005. LDNO LV charges (normalised £)</t>
  </si>
  <si>
    <t>x4 = All-the-way charges (normalised £) (in LDNO margins in use of system charges)</t>
  </si>
  <si>
    <t>x5 = 4006. LDNO HV charges (normalised £)</t>
  </si>
  <si>
    <t>=IF(x3,x4-x3,"")</t>
  </si>
  <si>
    <t>=IF(x5,x4-x5,"")</t>
  </si>
  <si>
    <t>All-the-way charges (normalised £)</t>
  </si>
  <si>
    <t>LDNO LV margin (normalised £)</t>
  </si>
  <si>
    <t>LDNO HV margin (normalised £)</t>
  </si>
  <si>
    <t>This document, model or dataset has been prepared by Reckon LLP on the instructions of the DCUSA Panel or one of its working</t>
  </si>
  <si>
    <t xml:space="preserve">groups.  Only the DCUSA Panel and its working groups have authority to approve this material as meeting their requirements. </t>
  </si>
  <si>
    <t>Reckon LLP makes no representation about the suitability of this material for the purposes of complying with any licence</t>
  </si>
  <si>
    <t>conditions or furthering any relevant objective.</t>
  </si>
  <si>
    <t>UNLESS STATED OTHERWISE, THIS WORKBOOK IS ONLY A PROTOTYPE FOR TESTING PURPOSES AND ALL THE DATA IN THIS MODEL ARE FOR ILLUSTRATION ONLY.</t>
  </si>
  <si>
    <t>This workbook is structured as a series of named and numbered tables. There is a list of tables below, with hyperlinks.  Above</t>
  </si>
  <si>
    <t>each calculation table, there is a description of the calculations and hyperlinks to tables from which data are used. Hyperlinks</t>
  </si>
  <si>
    <t>point to the relevant table column heading of the relevant table. Scrolling up or down is usually required after clicking a</t>
  </si>
  <si>
    <t>hyperlink in order to bring the relevant data and/or headings into view. Some versions of Microsoft Excel can display a "Back"</t>
  </si>
  <si>
    <t>button, which can be useful when using hyperlinks to navigate around the workbook.</t>
  </si>
  <si>
    <t xml:space="preserve">Copyright 2009-2011 Energy Networks Association Limited and others. Copyright 2011-2014 Franck Latrémolière, Reckon LLP and others. </t>
  </si>
  <si>
    <t>The code used to generate this spreadsheet includes open-source software published at https://github.com/f20/power-models.</t>
  </si>
  <si>
    <t xml:space="preserve">Use and distribution of the source code is subject to the conditions stated therein. </t>
  </si>
  <si>
    <t>Any redistribution of this software must retain the following disclaimer:</t>
  </si>
  <si>
    <t>THIS SOFTWARE IS PROVIDED BY AUTHORS AND CONTRIBUTORS "AS IS" AND ANY EXPRESS OR IMPLIED WARRANTIES, INCLUDING, BUT NOT LIMITED</t>
  </si>
  <si>
    <t>TO, THE IMPLIED WARRANTIES OF MERCHANTABILITY AND FITNESS FOR A PARTICULAR PURPOSE ARE DISCLAIMED. IN NO EVENT SHALL AUTHORS OR</t>
  </si>
  <si>
    <t>CONTRIBUTORS BE LIABLE FOR ANY DIRECT, INDIRECT, INCIDENTAL, SPECIAL, EXEMPLARY, OR CONSEQUENTIAL DAMAGES (INCLUDING, BUT NOT</t>
  </si>
  <si>
    <t>LIMITED TO, PROCUREMENT OF SUBSTITUTE GOODS OR SERVICES; LOSS OF USE, DATA, OR PROFITS; OR BUSINESS INTERRUPTION) HOWEVER CAUSED</t>
  </si>
  <si>
    <t>AND ON ANY THEORY OF LIABILITY, WHETHER IN CONTRACT, STRICT LIABILITY, OR TORT (INCLUDING NEGLIGENCE OR OTHERWISE) ARISING IN</t>
  </si>
  <si>
    <t>ANY WAY OUT OF THE USE OF THIS SOFTWARE, EVEN IF ADVISED OF THE POSSIBILITY OF SUCH DAMAGE.</t>
  </si>
  <si>
    <t>Colour coding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</si>
  <si>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</si>
  <si>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</si>
  <si>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</si>
  <si>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</si>
  <si>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</si>
  <si>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</si>
  <si>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List of data tables</t>
  </si>
  <si>
    <t>Worksheet</t>
  </si>
  <si>
    <t>Data 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</si>
  <si>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</si>
  <si>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</si>
  <si>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</si>
  <si>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</si>
  <si>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</si>
  <si>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</si>
  <si>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</si>
  <si>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</si>
  <si>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</si>
  <si>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</si>
  <si>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</si>
  <si>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</si>
  <si>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</si>
  <si>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</si>
  <si>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</si>
  <si>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AggCap</t>
  </si>
  <si>
    <t>Reactive</t>
  </si>
  <si>
    <t>Aggreg</t>
  </si>
  <si>
    <t>Revenue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</si>
  <si>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</si>
  <si>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</si>
  <si>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</si>
  <si>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</si>
  <si>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</si>
  <si>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</si>
  <si>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</si>
  <si>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</si>
  <si>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</si>
  <si>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Technical model rules and version control</t>
  </si>
  <si>
    <t>---</t>
  </si>
  <si>
    <t>PerlModule: CDCM</t>
  </si>
  <si>
    <t>agghhequalisation: rag</t>
  </si>
  <si>
    <t>alwaysUseRAG: 1</t>
  </si>
  <si>
    <t>coincidenceAdj: groupums</t>
  </si>
  <si>
    <t>colour: orange</t>
  </si>
  <si>
    <t>drm: top500gsp</t>
  </si>
  <si>
    <t>extraLevels: 1</t>
  </si>
  <si>
    <t>fixedCap: 1-4</t>
  </si>
  <si>
    <t>matrices: big</t>
  </si>
  <si>
    <t>noReplacement: blanket</t>
  </si>
  <si>
    <t>pcd: 1</t>
  </si>
  <si>
    <t>portfolio: 1</t>
  </si>
  <si>
    <t>protect: 1</t>
  </si>
  <si>
    <t>revisionText: r6837</t>
  </si>
  <si>
    <t>scaler: levelledpickexitnogenminzero</t>
  </si>
  <si>
    <t>standing: sub132</t>
  </si>
  <si>
    <t>summary: consultation</t>
  </si>
  <si>
    <t>targetRevenue: dcp132</t>
  </si>
  <si>
    <t>tariffs: commongensubdcp130dcp163pc12hhpc34hh</t>
  </si>
  <si>
    <t>template: '%-model227+'</t>
  </si>
  <si>
    <t>timeOfDay: timeOfDay179</t>
  </si>
  <si>
    <t>unauth: dayotex</t>
  </si>
  <si>
    <t>validation: lenientnomsg</t>
  </si>
  <si>
    <t>'~codeValidation':</t>
  </si>
  <si>
    <t xml:space="preserve">  Ancillary/Validation.pm: 96f25555ac9f150f8323e94672276d96629bbb9f</t>
  </si>
  <si>
    <t xml:space="preserve">  CDCM/AML.pm: 2d18d1d00c86711e799288f1956c8803b73d293b</t>
  </si>
  <si>
    <t xml:space="preserve">  CDCM/Aggregation.pm: 7589177309138749aa5155e3a8a1e03067f95a2f</t>
  </si>
  <si>
    <t xml:space="preserve">  CDCM/Contributions.pm: 6e885137d44624bc27f019f73f2855e7e421ea9f</t>
  </si>
  <si>
    <t xml:space="preserve">  CDCM/Discounts.pm: b5a444a3318d9b895c32d4f22c73da6a8c30e839</t>
  </si>
  <si>
    <t xml:space="preserve">  CDCM/Loads.pm: 186b557b16fa5a9bcb088a8f9522af442a03499e</t>
  </si>
  <si>
    <t xml:space="preserve">  CDCM/Master.pm: a028cae4250af6fce420e2ba0ff64b443a624985</t>
  </si>
  <si>
    <t xml:space="preserve">  CDCM/Matching.pm: 2d6fd0563c1ca92d476fadf6dc8e0a9cd963e263</t>
  </si>
  <si>
    <t xml:space="preserve">  CDCM/NetworkSizer.pm: 086c8ae910dd259c3a57ce18f716f8f3f60969a5</t>
  </si>
  <si>
    <t xml:space="preserve">  CDCM/Operating.pm: 8c5f983b5d326ca12b456895698edbd14955840d</t>
  </si>
  <si>
    <t xml:space="preserve">  CDCM/Reactive.pm: c727879a1d9b684b90bccb7422a055d36fd72200</t>
  </si>
  <si>
    <t xml:space="preserve">  CDCM/Revenue.pm: 5ac88d48b3f27e3bcfe429b76e902aad6c9a8ded</t>
  </si>
  <si>
    <t xml:space="preserve">  CDCM/Routeing.pm: dafb69be53f3d19674e15102dc822b64931885a0</t>
  </si>
  <si>
    <t xml:space="preserve">  CDCM/SML.pm: 2619807b5bef5f8f42b73145a35c17a87317c2a3</t>
  </si>
  <si>
    <t xml:space="preserve">  CDCM/ServiceModels.pm: 23a7ad923f37f26cb11b3efd3666345070ef06f8</t>
  </si>
  <si>
    <t xml:space="preserve">  CDCM/Setup.pm: c3fb12684761bbe2aec0f89f13399c33968a8342</t>
  </si>
  <si>
    <t xml:space="preserve">  CDCM/Sheets.pm: d1155911f8047fa784df08d38a57db542b1f668d</t>
  </si>
  <si>
    <t xml:space="preserve">  CDCM/Standing.pm: ccfec510581933673aa436c83d44b7e5b406643e</t>
  </si>
  <si>
    <t xml:space="preserve">  CDCM/Summary.pm: 67a243d29693731b6ce4b4597bf279ec3acd7429</t>
  </si>
  <si>
    <t xml:space="preserve">  CDCM/Table1001.pm: 9ace4aa54f9a0fe31df808f4d7dc64ef267569de</t>
  </si>
  <si>
    <t xml:space="preserve">  CDCM/TariffList.pm: 239f26f58b7ca124848eb71c2c3c710484429e48</t>
  </si>
  <si>
    <t xml:space="preserve">  CDCM/Tariffs.pm: 74408ddcb0ff951c20ab0d9e7295f437f444de05</t>
  </si>
  <si>
    <t xml:space="preserve">  CDCM/TimeOfDay179.pm: 77ccc064146ff72731c5750065fab8778bb41a0c</t>
  </si>
  <si>
    <t xml:space="preserve">  CDCM/Yardsticks.pm: 8bc0af24d08486e555ee227cb16e2fcd926e673f</t>
  </si>
  <si>
    <t xml:space="preserve">  SpreadsheetModel/Arithmetic.pm: d05af02a3d702819113db2d96dadd9c10bec50b7</t>
  </si>
  <si>
    <t xml:space="preserve">  SpreadsheetModel/ColourCodeWriter.pm: 9b1c0e8d10a62ae9d6673777d603c5451fdb4352</t>
  </si>
  <si>
    <t xml:space="preserve">  SpreadsheetModel/Columnset.pm: ac30bf2d939d3ebc3a9b6121fb39463b46ec75d3</t>
  </si>
  <si>
    <t xml:space="preserve">  SpreadsheetModel/Custom.pm: 5140fbe9dbf5e964fd20edd041df189208b0fb50</t>
  </si>
  <si>
    <t xml:space="preserve">  SpreadsheetModel/Dataset.pm: 44f164d07343359e926d0f6f94350db702351465</t>
  </si>
  <si>
    <t xml:space="preserve">  SpreadsheetModel/GroupBy.pm: d69fd118ce022337f462866910bbe77c2da20909</t>
  </si>
  <si>
    <t xml:space="preserve">  SpreadsheetModel/Label.pm: 053d8801da63a168d467ae3cf12c6c32325befe3</t>
  </si>
  <si>
    <t xml:space="preserve">  SpreadsheetModel/Labelset.pm: 7cc0064cbf35f3484b9606e63f2631781c102f58</t>
  </si>
  <si>
    <t xml:space="preserve">  SpreadsheetModel/Logger.pm: 9cbbc66155d3294c61e94e7d079b3e1f86e36886</t>
  </si>
  <si>
    <t xml:space="preserve">  SpreadsheetModel/Notes.pm: c896660bda6f48fd4b5d5259ff9755564e5f65d5</t>
  </si>
  <si>
    <t xml:space="preserve">  SpreadsheetModel/Object.pm: 68142c2000280e39ffb9aa7cd5a73cb14bc1853e</t>
  </si>
  <si>
    <t xml:space="preserve">  SpreadsheetModel/Reshape.pm: db327684ed6c50c3084959ea625b473eb287e3c8</t>
  </si>
  <si>
    <t xml:space="preserve">  SpreadsheetModel/SegmentRoot.pm: 73ec419fd849ddb4931b5efe2edc04b232041f49</t>
  </si>
  <si>
    <t xml:space="preserve">  SpreadsheetModel/Shortcuts.pm: 81b68efc70dd2263c3478f3ce3269cf6ebb3ee8b</t>
  </si>
  <si>
    <t xml:space="preserve">  SpreadsheetModel/Stack.pm: 8de817fe546517bdc84ebd9cd9ad3d7f9131038c</t>
  </si>
  <si>
    <t xml:space="preserve">  SpreadsheetModel/SumProduct.pm: 876e4b18ee3e43381390ea6a261ee17ac06fc171</t>
  </si>
  <si>
    <t xml:space="preserve">  SpreadsheetModel/WorkbookCreate.pm: 13ad7415bd7937f52afdf2ff937d34e6c956f9b9</t>
  </si>
  <si>
    <t>'~datasetName': Blank1001</t>
  </si>
  <si>
    <t>'~datasetSource':</t>
  </si>
  <si>
    <t xml:space="preserve">  file: CDCM/Current/Blank1001.yml</t>
  </si>
  <si>
    <t xml:space="preserve">  validation: fe3068be7cd6db232031351ddfe2bf4adf1572eb</t>
  </si>
  <si>
    <t>Generated on Mon 23 Mar 2015 08:04:54 by dcmf.co.uk</t>
  </si>
</sst>
</file>

<file path=xl/styles.xml><?xml version="1.0" encoding="utf-8"?>
<styleSheet xmlns="http://schemas.openxmlformats.org/spreadsheetml/2006/main">
  <numFmts count="10">
    <numFmt numFmtId="164" formatCode="@"/>
    <numFmt numFmtId="164" formatCode="@"/>
    <numFmt numFmtId="164" formatCode="@"/>
    <numFmt numFmtId="165" formatCode="[Black]0;[Red]-0;;[Black]@"/>
    <numFmt numFmtId="165" formatCode="[Black]0;[Red]-0;;[Black]@"/>
    <numFmt numFmtId="165" formatCode="[Black]0;[Red]-0;;[Black]@"/>
    <numFmt numFmtId="165" formatCode="[Black]0;[Red]-0;;[Black]@"/>
    <numFmt numFmtId="165" formatCode="[Black]0;[Red]-0;;[Black]@"/>
    <numFmt numFmtId="165" formatCode="[Black]0;[Red]-0;;[Black]@"/>
    <numFmt numFmtId="164" formatCode="@"/>
    <numFmt numFmtId="165" formatCode="[Black]0;[Red]-0;;[Black]@"/>
    <numFmt numFmtId="165" formatCode="[Black]0;[Red]-0;;[Black]@"/>
    <numFmt numFmtId="165" formatCode="[Black]0;[Red]-0;;[Black]@"/>
    <numFmt numFmtId="166" formatCode="[Black] _(???,???,??0_);[Red] (???,???,??0);;[Cyan]@"/>
    <numFmt numFmtId="166" formatCode="[Black] _(???,???,??0_);[Red] (???,???,??0);;[Cyan]@"/>
    <numFmt numFmtId="167" formatCode="[Black] _(???,???,??0.000_);[Red] (???,???,??0.000);;[Cyan]@"/>
    <numFmt numFmtId="165" formatCode="[Black]0;[Red]-0;;[Black]@"/>
    <numFmt numFmtId="165" formatCode="[Black]0;[Red]-0;;[Black]@"/>
    <numFmt numFmtId="166" formatCode="[Black] _(???,???,??0_);[Red] (???,???,??0);;[Cyan]@"/>
    <numFmt numFmtId="168" formatCode="[Black] _(??0.0%_);[Red] (??0.0%);;[Cyan]@"/>
    <numFmt numFmtId="167" formatCode="[Black] _(???,???,??0.000_);[Red] (???,???,??0.000);;[Cyan]@"/>
    <numFmt numFmtId="164" formatCode="@"/>
    <numFmt numFmtId="169" formatCode="[Black] _(???,???,??0.0_);[Red] (???,???,??0.0);;[Cyan]@"/>
    <numFmt numFmtId="164" formatCode="@"/>
    <numFmt numFmtId="164" formatCode="@"/>
    <numFmt numFmtId="164" formatCode="@"/>
    <numFmt numFmtId="166" formatCode="[Black] _(???,???,??0_);[Red] (???,???,??0);;[Cyan]@"/>
    <numFmt numFmtId="167" formatCode="[Black] _(???,???,??0.000_);[Red] (???,???,??0.000);;[Cyan]@"/>
    <numFmt numFmtId="167" formatCode="[Black] _(???,???,??0.000_);[Red] (???,???,??0.000);;[Cyan]@"/>
    <numFmt numFmtId="168" formatCode="[Black] _(??0.0%_);[Red] (??0.0%);;[Cyan]@"/>
    <numFmt numFmtId="168" formatCode="[Black] _(??0.0%_);[Red] (??0.0%);;[Cyan]@"/>
    <numFmt numFmtId="168" formatCode="[Black] _(??0.0%_);[Red] (??0.0%);;[Cyan]@"/>
    <numFmt numFmtId="169" formatCode="[Black] _(???,???,??0.0_);[Red] (???,???,??0.0);;[Cyan]@"/>
    <numFmt numFmtId="166" formatCode="[Black] _(???,???,??0_);[Red] (???,???,??0);;[Cyan]@"/>
    <numFmt numFmtId="170" formatCode="[Black] _(???,???,??0.00000_);[Red] (???,???,??0.00000);;[Cyan]@"/>
    <numFmt numFmtId="171" formatCode="[Black] _(???,???,??0.00_);[Red] (???,???,??0.00);;[Cyan]@"/>
    <numFmt numFmtId="171" formatCode="[Black] _(???,???,??0.00_);[Red] (???,???,??0.00);;[Cyan]@"/>
    <numFmt numFmtId="172" formatCode="[Blue]_-+????0.0%;[Red]_+-????0.0%;[Green]=;[Cyan]@"/>
    <numFmt numFmtId="173" formatCode="[Blue]_-+?0.000;[Red]_+-?0.000;[Green]=;[Cyan]@"/>
  </numFmts>
  <fonts count="8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b/>
      <sz val="11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 vertical="center"/>
    </xf>
    <xf numFmtId="164" fontId="2" fillId="2" borderId="0" xfId="0" applyNumberFormat="1" applyFont="1" applyFill="1" applyAlignment="1">
      <alignment horizontal="left" vertical="center" wrapText="1"/>
    </xf>
    <xf numFmtId="165" fontId="3" fillId="3" borderId="0" xfId="0" applyNumberFormat="1" applyFont="1" applyFill="1" applyAlignment="1" applyProtection="1">
      <alignment horizontal="left" vertical="center" wrapText="1"/>
      <protection locked="0"/>
    </xf>
    <xf numFmtId="165" fontId="3" fillId="4" borderId="0" xfId="0" applyNumberFormat="1" applyFont="1" applyFill="1" applyAlignment="1">
      <alignment horizontal="left" vertical="center" wrapText="1"/>
    </xf>
    <xf numFmtId="165" fontId="3" fillId="5" borderId="0" xfId="0" applyNumberFormat="1" applyFont="1" applyFill="1" applyAlignment="1">
      <alignment horizontal="left" vertical="center" wrapText="1"/>
    </xf>
    <xf numFmtId="165" fontId="3" fillId="6" borderId="0" xfId="0" applyNumberFormat="1" applyFont="1" applyFill="1" applyAlignment="1">
      <alignment horizontal="left" vertical="center" wrapText="1"/>
    </xf>
    <xf numFmtId="165" fontId="0" fillId="7" borderId="0" xfId="0" applyNumberFormat="1" applyFill="1" applyAlignment="1" applyProtection="1">
      <alignment vertical="center"/>
      <protection locked="0"/>
    </xf>
    <xf numFmtId="165" fontId="0" fillId="8" borderId="0" xfId="0" applyNumberFormat="1" applyFill="1" applyAlignment="1">
      <alignment vertical="center"/>
    </xf>
    <xf numFmtId="0" fontId="4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left" vertical="center"/>
    </xf>
    <xf numFmtId="164" fontId="2" fillId="2" borderId="0" xfId="0" applyNumberFormat="1" applyFont="1" applyFill="1" applyAlignment="1">
      <alignment horizontal="center" vertical="center" wrapText="1"/>
    </xf>
    <xf numFmtId="165" fontId="3" fillId="3" borderId="0" xfId="0" applyNumberFormat="1" applyFont="1" applyFill="1" applyAlignment="1" applyProtection="1">
      <alignment horizontal="center" vertical="center" wrapText="1"/>
      <protection locked="0"/>
    </xf>
    <xf numFmtId="165" fontId="3" fillId="0" borderId="0" xfId="0" applyNumberFormat="1" applyFont="1" applyAlignment="1" applyProtection="1">
      <alignment horizontal="left" vertical="center" wrapText="1"/>
      <protection locked="0"/>
    </xf>
    <xf numFmtId="165" fontId="3" fillId="0" borderId="0" xfId="0" applyNumberFormat="1" applyFont="1" applyAlignment="1" applyProtection="1">
      <alignment horizontal="center" vertical="center" wrapText="1"/>
      <protection locked="0"/>
    </xf>
    <xf numFmtId="166" fontId="3" fillId="3" borderId="0" xfId="0" applyNumberFormat="1" applyFont="1" applyFill="1" applyAlignment="1" applyProtection="1">
      <alignment horizontal="center" vertical="center"/>
      <protection locked="0"/>
    </xf>
    <xf numFmtId="166" fontId="3" fillId="5" borderId="0" xfId="0" applyNumberFormat="1" applyFont="1" applyFill="1" applyAlignment="1">
      <alignment horizontal="center" vertical="center"/>
    </xf>
    <xf numFmtId="167" fontId="3" fillId="3" borderId="0" xfId="0" applyNumberFormat="1" applyFont="1" applyFill="1" applyAlignment="1" applyProtection="1">
      <alignment horizontal="center" vertical="center"/>
      <protection locked="0"/>
    </xf>
    <xf numFmtId="165" fontId="6" fillId="0" borderId="0" xfId="0" applyNumberFormat="1" applyFont="1" applyAlignment="1" applyProtection="1">
      <alignment horizontal="left" vertical="center" wrapText="1"/>
      <protection locked="0"/>
    </xf>
    <xf numFmtId="165" fontId="6" fillId="0" borderId="0" xfId="0" applyNumberFormat="1" applyFont="1" applyAlignment="1" applyProtection="1">
      <alignment horizontal="center" vertical="center" wrapText="1"/>
      <protection locked="0"/>
    </xf>
    <xf numFmtId="166" fontId="6" fillId="5" borderId="0" xfId="0" applyNumberFormat="1" applyFont="1" applyFill="1" applyAlignment="1">
      <alignment horizontal="center" vertical="center"/>
    </xf>
    <xf numFmtId="168" fontId="3" fillId="3" borderId="0" xfId="0" applyNumberFormat="1" applyFont="1" applyFill="1" applyAlignment="1" applyProtection="1">
      <alignment horizontal="center" vertical="center"/>
      <protection locked="0"/>
    </xf>
    <xf numFmtId="167" fontId="3" fillId="4" borderId="0" xfId="0" applyNumberFormat="1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169" fontId="3" fillId="3" borderId="0" xfId="0" applyNumberFormat="1" applyFont="1" applyFill="1" applyAlignment="1" applyProtection="1">
      <alignment horizontal="center" vertical="center"/>
      <protection locked="0"/>
    </xf>
    <xf numFmtId="164" fontId="7" fillId="2" borderId="2" xfId="0" applyNumberFormat="1" applyFont="1" applyFill="1" applyBorder="1" applyAlignment="1">
      <alignment horizontal="centerContinuous" vertical="center" wrapText="1"/>
    </xf>
    <xf numFmtId="164" fontId="0" fillId="0" borderId="2" xfId="0" applyNumberFormat="1" applyBorder="1" applyAlignment="1">
      <alignment horizontal="centerContinuous" vertical="center" wrapText="1"/>
    </xf>
    <xf numFmtId="164" fontId="7" fillId="2" borderId="0" xfId="0" applyNumberFormat="1" applyFont="1" applyFill="1" applyAlignment="1">
      <alignment horizontal="left" vertical="center"/>
    </xf>
    <xf numFmtId="166" fontId="3" fillId="4" borderId="0" xfId="0" applyNumberFormat="1" applyFont="1" applyFill="1" applyAlignment="1">
      <alignment horizontal="center" vertical="center"/>
    </xf>
    <xf numFmtId="167" fontId="3" fillId="5" borderId="0" xfId="0" applyNumberFormat="1" applyFont="1" applyFill="1" applyAlignment="1">
      <alignment horizontal="center" vertical="center"/>
    </xf>
    <xf numFmtId="167" fontId="3" fillId="6" borderId="0" xfId="0" applyNumberFormat="1" applyFont="1" applyFill="1" applyAlignment="1">
      <alignment horizontal="center" vertical="center"/>
    </xf>
    <xf numFmtId="168" fontId="3" fillId="5" borderId="0" xfId="0" applyNumberFormat="1" applyFont="1" applyFill="1" applyAlignment="1">
      <alignment horizontal="center" vertical="center"/>
    </xf>
    <xf numFmtId="168" fontId="3" fillId="4" borderId="0" xfId="0" applyNumberFormat="1" applyFont="1" applyFill="1" applyAlignment="1">
      <alignment horizontal="center" vertical="center"/>
    </xf>
    <xf numFmtId="168" fontId="3" fillId="6" borderId="0" xfId="0" applyNumberFormat="1" applyFont="1" applyFill="1" applyAlignment="1">
      <alignment horizontal="center" vertical="center"/>
    </xf>
    <xf numFmtId="169" fontId="3" fillId="5" borderId="0" xfId="0" applyNumberFormat="1" applyFont="1" applyFill="1" applyAlignment="1">
      <alignment horizontal="center" vertical="center"/>
    </xf>
    <xf numFmtId="166" fontId="3" fillId="6" borderId="0" xfId="0" applyNumberFormat="1" applyFont="1" applyFill="1" applyAlignment="1">
      <alignment horizontal="center" vertical="center"/>
    </xf>
    <xf numFmtId="170" fontId="3" fillId="5" borderId="0" xfId="0" applyNumberFormat="1" applyFont="1" applyFill="1" applyAlignment="1">
      <alignment horizontal="center" vertical="center"/>
    </xf>
    <xf numFmtId="171" fontId="3" fillId="5" borderId="0" xfId="0" applyNumberFormat="1" applyFont="1" applyFill="1" applyAlignment="1">
      <alignment horizontal="center" vertical="center"/>
    </xf>
    <xf numFmtId="171" fontId="3" fillId="6" borderId="0" xfId="0" applyNumberFormat="1" applyFont="1" applyFill="1" applyAlignment="1">
      <alignment horizontal="center" vertical="center"/>
    </xf>
    <xf numFmtId="172" fontId="3" fillId="5" borderId="0" xfId="0" applyNumberFormat="1" applyFont="1" applyFill="1" applyAlignment="1">
      <alignment horizontal="center" vertical="center"/>
    </xf>
    <xf numFmtId="173" fontId="3" fillId="5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2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30.7109375" customWidth="1"/>
    <col min="2" max="2" width="105.7109375" customWidth="1"/>
    <col min="3" max="251" width="30.7109375" customWidth="1"/>
  </cols>
  <sheetData>
    <row r="1" spans="1:1" ht="21" customHeight="1">
      <c r="A1" s="1">
        <f>"Overview for "&amp;'Input'!B7&amp;" in "&amp;'Input'!C7&amp;" ("&amp;'Input'!D7&amp;")"</f>
        <v>0</v>
      </c>
    </row>
    <row r="2" spans="1:1">
      <c r="A2" s="2"/>
    </row>
    <row r="3" spans="1:1">
      <c r="A3" s="2" t="s">
        <v>1859</v>
      </c>
    </row>
    <row r="4" spans="1:1">
      <c r="A4" s="2" t="s">
        <v>1860</v>
      </c>
    </row>
    <row r="5" spans="1:1">
      <c r="A5" s="2" t="s">
        <v>1861</v>
      </c>
    </row>
    <row r="6" spans="1:1">
      <c r="A6" s="2" t="s">
        <v>1862</v>
      </c>
    </row>
    <row r="7" spans="1:1">
      <c r="A7" s="2"/>
    </row>
    <row r="8" spans="1:1">
      <c r="A8" s="2" t="s">
        <v>1863</v>
      </c>
    </row>
    <row r="9" spans="1:1">
      <c r="A9" s="2"/>
    </row>
    <row r="10" spans="1:1">
      <c r="A10" s="2" t="s">
        <v>1864</v>
      </c>
    </row>
    <row r="11" spans="1:1">
      <c r="A11" s="2" t="s">
        <v>1865</v>
      </c>
    </row>
    <row r="12" spans="1:1">
      <c r="A12" s="2" t="s">
        <v>1866</v>
      </c>
    </row>
    <row r="13" spans="1:1">
      <c r="A13" s="2" t="s">
        <v>1867</v>
      </c>
    </row>
    <row r="14" spans="1:1">
      <c r="A14" s="2" t="s">
        <v>1868</v>
      </c>
    </row>
    <row r="15" spans="1:1">
      <c r="A15" s="2"/>
    </row>
    <row r="16" spans="1:1">
      <c r="A16" s="2" t="s">
        <v>1869</v>
      </c>
    </row>
    <row r="17" spans="1:3">
      <c r="A17" s="2" t="s">
        <v>1870</v>
      </c>
    </row>
    <row r="18" spans="1:3">
      <c r="A18" s="2" t="s">
        <v>1871</v>
      </c>
    </row>
    <row r="19" spans="1:3">
      <c r="A19" s="2" t="s">
        <v>1872</v>
      </c>
      <c r="C19" s="3" t="s">
        <v>1879</v>
      </c>
    </row>
    <row r="20" spans="1:3">
      <c r="A20" s="2" t="s">
        <v>1873</v>
      </c>
      <c r="C20" s="4" t="s">
        <v>1642</v>
      </c>
    </row>
    <row r="21" spans="1:3">
      <c r="A21" s="2" t="s">
        <v>1874</v>
      </c>
      <c r="C21" s="5" t="s">
        <v>1880</v>
      </c>
    </row>
    <row r="22" spans="1:3">
      <c r="A22" s="2" t="s">
        <v>1875</v>
      </c>
      <c r="C22" s="6" t="s">
        <v>1881</v>
      </c>
    </row>
    <row r="23" spans="1:3">
      <c r="A23" s="2" t="s">
        <v>1876</v>
      </c>
      <c r="C23" s="7" t="s">
        <v>1882</v>
      </c>
    </row>
    <row r="24" spans="1:3">
      <c r="A24" s="2" t="s">
        <v>1877</v>
      </c>
      <c r="C24" s="8" t="s">
        <v>1883</v>
      </c>
    </row>
    <row r="25" spans="1:3">
      <c r="A25" s="2" t="s">
        <v>1878</v>
      </c>
      <c r="C25" s="9" t="s">
        <v>1884</v>
      </c>
    </row>
    <row r="26" spans="1:3">
      <c r="C26" s="10" t="s">
        <v>1885</v>
      </c>
    </row>
    <row r="27" spans="1:3" ht="21" customHeight="1">
      <c r="A27" s="1" t="s">
        <v>1886</v>
      </c>
    </row>
    <row r="28" spans="1:3">
      <c r="A28" s="3" t="s">
        <v>1887</v>
      </c>
      <c r="B28" s="3" t="s">
        <v>1888</v>
      </c>
      <c r="C28" s="3" t="s">
        <v>1889</v>
      </c>
    </row>
    <row r="29" spans="1:3">
      <c r="A29" s="2" t="s">
        <v>1890</v>
      </c>
      <c r="B29" s="11" t="s">
        <v>0</v>
      </c>
      <c r="C29" s="2" t="s">
        <v>1642</v>
      </c>
    </row>
    <row r="30" spans="1:3">
      <c r="A30" s="2" t="s">
        <v>1890</v>
      </c>
      <c r="B30" s="11" t="s">
        <v>8</v>
      </c>
      <c r="C30" s="2" t="s">
        <v>1891</v>
      </c>
    </row>
    <row r="31" spans="1:3">
      <c r="A31" s="2" t="s">
        <v>1890</v>
      </c>
      <c r="B31" s="11" t="s">
        <v>126</v>
      </c>
      <c r="C31" s="2" t="s">
        <v>1891</v>
      </c>
    </row>
    <row r="32" spans="1:3">
      <c r="A32" s="2" t="s">
        <v>1890</v>
      </c>
      <c r="B32" s="11" t="s">
        <v>135</v>
      </c>
      <c r="C32" s="2" t="s">
        <v>1642</v>
      </c>
    </row>
    <row r="33" spans="1:3">
      <c r="A33" s="2" t="s">
        <v>1890</v>
      </c>
      <c r="B33" s="11" t="s">
        <v>150</v>
      </c>
      <c r="C33" s="2" t="s">
        <v>1642</v>
      </c>
    </row>
    <row r="34" spans="1:3">
      <c r="A34" s="2" t="s">
        <v>1890</v>
      </c>
      <c r="B34" s="11" t="s">
        <v>152</v>
      </c>
      <c r="C34" s="2" t="s">
        <v>1642</v>
      </c>
    </row>
    <row r="35" spans="1:3">
      <c r="A35" s="2" t="s">
        <v>1890</v>
      </c>
      <c r="B35" s="11" t="s">
        <v>154</v>
      </c>
      <c r="C35" s="2" t="s">
        <v>1642</v>
      </c>
    </row>
    <row r="36" spans="1:3">
      <c r="A36" s="2" t="s">
        <v>1890</v>
      </c>
      <c r="B36" s="11" t="s">
        <v>156</v>
      </c>
      <c r="C36" s="2" t="s">
        <v>1642</v>
      </c>
    </row>
    <row r="37" spans="1:3">
      <c r="A37" s="2" t="s">
        <v>1890</v>
      </c>
      <c r="B37" s="11" t="s">
        <v>166</v>
      </c>
      <c r="C37" s="2" t="s">
        <v>1642</v>
      </c>
    </row>
    <row r="38" spans="1:3">
      <c r="A38" s="2" t="s">
        <v>1890</v>
      </c>
      <c r="B38" s="11" t="s">
        <v>173</v>
      </c>
      <c r="C38" s="2" t="s">
        <v>1642</v>
      </c>
    </row>
    <row r="39" spans="1:3">
      <c r="A39" s="2" t="s">
        <v>1890</v>
      </c>
      <c r="B39" s="11" t="s">
        <v>190</v>
      </c>
      <c r="C39" s="2" t="s">
        <v>1642</v>
      </c>
    </row>
    <row r="40" spans="1:3">
      <c r="A40" s="2" t="s">
        <v>1890</v>
      </c>
      <c r="B40" s="11" t="s">
        <v>194</v>
      </c>
      <c r="C40" s="2" t="s">
        <v>1642</v>
      </c>
    </row>
    <row r="41" spans="1:3">
      <c r="A41" s="2" t="s">
        <v>1890</v>
      </c>
      <c r="B41" s="11" t="s">
        <v>199</v>
      </c>
      <c r="C41" s="2" t="s">
        <v>1642</v>
      </c>
    </row>
    <row r="42" spans="1:3">
      <c r="A42" s="2" t="s">
        <v>1890</v>
      </c>
      <c r="B42" s="11" t="s">
        <v>202</v>
      </c>
      <c r="C42" s="2" t="s">
        <v>1642</v>
      </c>
    </row>
    <row r="43" spans="1:3">
      <c r="A43" s="2" t="s">
        <v>1890</v>
      </c>
      <c r="B43" s="11" t="s">
        <v>210</v>
      </c>
      <c r="C43" s="2" t="s">
        <v>1642</v>
      </c>
    </row>
    <row r="44" spans="1:3">
      <c r="A44" s="2" t="s">
        <v>1890</v>
      </c>
      <c r="B44" s="11" t="s">
        <v>221</v>
      </c>
      <c r="C44" s="2" t="s">
        <v>1642</v>
      </c>
    </row>
    <row r="45" spans="1:3">
      <c r="A45" s="2" t="s">
        <v>1890</v>
      </c>
      <c r="B45" s="11" t="s">
        <v>302</v>
      </c>
      <c r="C45" s="2" t="s">
        <v>1642</v>
      </c>
    </row>
    <row r="46" spans="1:3">
      <c r="A46" s="2" t="s">
        <v>1890</v>
      </c>
      <c r="B46" s="11" t="s">
        <v>305</v>
      </c>
      <c r="C46" s="2" t="s">
        <v>1642</v>
      </c>
    </row>
    <row r="47" spans="1:3">
      <c r="A47" s="2" t="s">
        <v>1890</v>
      </c>
      <c r="B47" s="11" t="s">
        <v>311</v>
      </c>
      <c r="C47" s="2" t="s">
        <v>1642</v>
      </c>
    </row>
    <row r="48" spans="1:3">
      <c r="A48" s="2" t="s">
        <v>1890</v>
      </c>
      <c r="B48" s="11" t="s">
        <v>327</v>
      </c>
      <c r="C48" s="2" t="s">
        <v>1642</v>
      </c>
    </row>
    <row r="49" spans="1:3">
      <c r="A49" s="2" t="s">
        <v>1890</v>
      </c>
      <c r="B49" s="11" t="s">
        <v>331</v>
      </c>
      <c r="C49" s="2" t="s">
        <v>1642</v>
      </c>
    </row>
    <row r="50" spans="1:3">
      <c r="A50" s="2" t="s">
        <v>1890</v>
      </c>
      <c r="B50" s="11" t="s">
        <v>332</v>
      </c>
      <c r="C50" s="2" t="s">
        <v>1642</v>
      </c>
    </row>
    <row r="51" spans="1:3">
      <c r="A51" s="2" t="s">
        <v>1890</v>
      </c>
      <c r="B51" s="11" t="s">
        <v>335</v>
      </c>
      <c r="C51" s="2" t="s">
        <v>1642</v>
      </c>
    </row>
    <row r="52" spans="1:3">
      <c r="A52" s="2" t="s">
        <v>1890</v>
      </c>
      <c r="B52" s="11" t="s">
        <v>339</v>
      </c>
      <c r="C52" s="2" t="s">
        <v>1642</v>
      </c>
    </row>
    <row r="53" spans="1:3">
      <c r="A53" s="2" t="s">
        <v>1890</v>
      </c>
      <c r="B53" s="11" t="s">
        <v>340</v>
      </c>
      <c r="C53" s="2" t="s">
        <v>1642</v>
      </c>
    </row>
    <row r="54" spans="1:3">
      <c r="A54" s="2" t="s">
        <v>1890</v>
      </c>
      <c r="B54" s="11" t="s">
        <v>344</v>
      </c>
      <c r="C54" s="2" t="s">
        <v>1642</v>
      </c>
    </row>
    <row r="55" spans="1:3">
      <c r="A55" s="2" t="s">
        <v>1890</v>
      </c>
      <c r="B55" s="11" t="s">
        <v>348</v>
      </c>
      <c r="C55" s="2" t="s">
        <v>1642</v>
      </c>
    </row>
    <row r="56" spans="1:3">
      <c r="A56" s="2" t="s">
        <v>1892</v>
      </c>
      <c r="B56" s="11" t="s">
        <v>360</v>
      </c>
      <c r="C56" s="2" t="s">
        <v>1891</v>
      </c>
    </row>
    <row r="57" spans="1:3">
      <c r="A57" s="2" t="s">
        <v>1892</v>
      </c>
      <c r="B57" s="11" t="s">
        <v>371</v>
      </c>
      <c r="C57" s="2" t="s">
        <v>365</v>
      </c>
    </row>
    <row r="58" spans="1:3">
      <c r="A58" s="2" t="s">
        <v>1892</v>
      </c>
      <c r="B58" s="11" t="s">
        <v>372</v>
      </c>
      <c r="C58" s="2" t="s">
        <v>366</v>
      </c>
    </row>
    <row r="59" spans="1:3">
      <c r="A59" s="2" t="s">
        <v>1892</v>
      </c>
      <c r="B59" s="11" t="s">
        <v>376</v>
      </c>
      <c r="C59" s="2" t="s">
        <v>529</v>
      </c>
    </row>
    <row r="60" spans="1:3">
      <c r="A60" s="2" t="s">
        <v>1892</v>
      </c>
      <c r="B60" s="11" t="s">
        <v>381</v>
      </c>
      <c r="C60" s="2" t="s">
        <v>365</v>
      </c>
    </row>
    <row r="61" spans="1:3">
      <c r="A61" s="2" t="s">
        <v>1892</v>
      </c>
      <c r="B61" s="11" t="s">
        <v>385</v>
      </c>
      <c r="C61" s="2" t="s">
        <v>494</v>
      </c>
    </row>
    <row r="62" spans="1:3">
      <c r="A62" s="2" t="s">
        <v>1892</v>
      </c>
      <c r="B62" s="11" t="s">
        <v>388</v>
      </c>
      <c r="C62" s="2" t="s">
        <v>494</v>
      </c>
    </row>
    <row r="63" spans="1:3">
      <c r="A63" s="2" t="s">
        <v>1892</v>
      </c>
      <c r="B63" s="11" t="s">
        <v>389</v>
      </c>
      <c r="C63" s="2" t="s">
        <v>494</v>
      </c>
    </row>
    <row r="64" spans="1:3">
      <c r="A64" s="2" t="s">
        <v>1892</v>
      </c>
      <c r="B64" s="11" t="s">
        <v>390</v>
      </c>
      <c r="C64" s="2" t="s">
        <v>529</v>
      </c>
    </row>
    <row r="65" spans="1:3">
      <c r="A65" s="2" t="s">
        <v>1892</v>
      </c>
      <c r="B65" s="11" t="s">
        <v>397</v>
      </c>
      <c r="C65" s="2" t="s">
        <v>366</v>
      </c>
    </row>
    <row r="66" spans="1:3">
      <c r="A66" s="2" t="s">
        <v>1892</v>
      </c>
      <c r="B66" s="11" t="s">
        <v>400</v>
      </c>
      <c r="C66" s="2" t="s">
        <v>529</v>
      </c>
    </row>
    <row r="67" spans="1:3">
      <c r="A67" s="2" t="s">
        <v>1892</v>
      </c>
      <c r="B67" s="11" t="s">
        <v>405</v>
      </c>
      <c r="C67" s="2" t="s">
        <v>494</v>
      </c>
    </row>
    <row r="68" spans="1:3">
      <c r="A68" s="2" t="s">
        <v>1893</v>
      </c>
      <c r="B68" s="11" t="s">
        <v>411</v>
      </c>
      <c r="C68" s="2" t="s">
        <v>494</v>
      </c>
    </row>
    <row r="69" spans="1:3">
      <c r="A69" s="2" t="s">
        <v>1893</v>
      </c>
      <c r="B69" s="11" t="s">
        <v>417</v>
      </c>
      <c r="C69" s="2" t="s">
        <v>529</v>
      </c>
    </row>
    <row r="70" spans="1:3">
      <c r="A70" s="2" t="s">
        <v>1893</v>
      </c>
      <c r="B70" s="11" t="s">
        <v>420</v>
      </c>
      <c r="C70" s="2" t="s">
        <v>1891</v>
      </c>
    </row>
    <row r="71" spans="1:3">
      <c r="A71" s="2" t="s">
        <v>1893</v>
      </c>
      <c r="B71" s="11" t="s">
        <v>429</v>
      </c>
      <c r="C71" s="2" t="s">
        <v>432</v>
      </c>
    </row>
    <row r="72" spans="1:3">
      <c r="A72" s="2" t="s">
        <v>1893</v>
      </c>
      <c r="B72" s="11" t="s">
        <v>438</v>
      </c>
      <c r="C72" s="2" t="s">
        <v>494</v>
      </c>
    </row>
    <row r="73" spans="1:3">
      <c r="A73" s="2" t="s">
        <v>1893</v>
      </c>
      <c r="B73" s="11" t="s">
        <v>443</v>
      </c>
      <c r="C73" s="2" t="s">
        <v>494</v>
      </c>
    </row>
    <row r="74" spans="1:3">
      <c r="A74" s="2" t="s">
        <v>1893</v>
      </c>
      <c r="B74" s="11" t="s">
        <v>449</v>
      </c>
      <c r="C74" s="2" t="s">
        <v>529</v>
      </c>
    </row>
    <row r="75" spans="1:3">
      <c r="A75" s="2" t="s">
        <v>1893</v>
      </c>
      <c r="B75" s="11" t="s">
        <v>451</v>
      </c>
      <c r="C75" s="2" t="s">
        <v>366</v>
      </c>
    </row>
    <row r="76" spans="1:3">
      <c r="A76" s="2" t="s">
        <v>1893</v>
      </c>
      <c r="B76" s="11" t="s">
        <v>455</v>
      </c>
      <c r="C76" s="2" t="s">
        <v>494</v>
      </c>
    </row>
    <row r="77" spans="1:3">
      <c r="A77" s="2" t="s">
        <v>1894</v>
      </c>
      <c r="B77" s="11" t="s">
        <v>470</v>
      </c>
      <c r="C77" s="2" t="s">
        <v>366</v>
      </c>
    </row>
    <row r="78" spans="1:3">
      <c r="A78" s="2" t="s">
        <v>1894</v>
      </c>
      <c r="B78" s="11" t="s">
        <v>474</v>
      </c>
      <c r="C78" s="2" t="s">
        <v>366</v>
      </c>
    </row>
    <row r="79" spans="1:3">
      <c r="A79" s="2" t="s">
        <v>1894</v>
      </c>
      <c r="B79" s="11" t="s">
        <v>477</v>
      </c>
      <c r="C79" s="2" t="s">
        <v>494</v>
      </c>
    </row>
    <row r="80" spans="1:3">
      <c r="A80" s="2" t="s">
        <v>1894</v>
      </c>
      <c r="B80" s="11" t="s">
        <v>482</v>
      </c>
      <c r="C80" s="2" t="s">
        <v>366</v>
      </c>
    </row>
    <row r="81" spans="1:3">
      <c r="A81" s="2" t="s">
        <v>1894</v>
      </c>
      <c r="B81" s="11" t="s">
        <v>486</v>
      </c>
      <c r="C81" s="2" t="s">
        <v>529</v>
      </c>
    </row>
    <row r="82" spans="1:3">
      <c r="A82" s="2" t="s">
        <v>1894</v>
      </c>
      <c r="B82" s="11" t="s">
        <v>489</v>
      </c>
      <c r="C82" s="2" t="s">
        <v>1891</v>
      </c>
    </row>
    <row r="83" spans="1:3">
      <c r="A83" s="2" t="s">
        <v>1895</v>
      </c>
      <c r="B83" s="11" t="s">
        <v>507</v>
      </c>
      <c r="C83" s="2" t="s">
        <v>494</v>
      </c>
    </row>
    <row r="84" spans="1:3">
      <c r="A84" s="2" t="s">
        <v>1895</v>
      </c>
      <c r="B84" s="11" t="s">
        <v>511</v>
      </c>
      <c r="C84" s="2" t="s">
        <v>529</v>
      </c>
    </row>
    <row r="85" spans="1:3">
      <c r="A85" s="2" t="s">
        <v>1895</v>
      </c>
      <c r="B85" s="11" t="s">
        <v>515</v>
      </c>
      <c r="C85" s="2" t="s">
        <v>365</v>
      </c>
    </row>
    <row r="86" spans="1:3">
      <c r="A86" s="2" t="s">
        <v>1895</v>
      </c>
      <c r="B86" s="11" t="s">
        <v>516</v>
      </c>
      <c r="C86" s="2" t="s">
        <v>1891</v>
      </c>
    </row>
    <row r="87" spans="1:3">
      <c r="A87" s="2" t="s">
        <v>1895</v>
      </c>
      <c r="B87" s="11" t="s">
        <v>540</v>
      </c>
      <c r="C87" s="2" t="s">
        <v>495</v>
      </c>
    </row>
    <row r="88" spans="1:3">
      <c r="A88" s="2" t="s">
        <v>1896</v>
      </c>
      <c r="B88" s="11" t="s">
        <v>554</v>
      </c>
      <c r="C88" s="2" t="s">
        <v>1891</v>
      </c>
    </row>
    <row r="89" spans="1:3">
      <c r="A89" s="2" t="s">
        <v>1896</v>
      </c>
      <c r="B89" s="11" t="s">
        <v>562</v>
      </c>
      <c r="C89" s="2" t="s">
        <v>1891</v>
      </c>
    </row>
    <row r="90" spans="1:3">
      <c r="A90" s="2" t="s">
        <v>1896</v>
      </c>
      <c r="B90" s="11" t="s">
        <v>570</v>
      </c>
      <c r="C90" s="2" t="s">
        <v>529</v>
      </c>
    </row>
    <row r="91" spans="1:3">
      <c r="A91" s="2" t="s">
        <v>1896</v>
      </c>
      <c r="B91" s="11" t="s">
        <v>573</v>
      </c>
      <c r="C91" s="2" t="s">
        <v>1891</v>
      </c>
    </row>
    <row r="92" spans="1:3">
      <c r="A92" s="2" t="s">
        <v>1896</v>
      </c>
      <c r="B92" s="11" t="s">
        <v>577</v>
      </c>
      <c r="C92" s="2" t="s">
        <v>529</v>
      </c>
    </row>
    <row r="93" spans="1:3">
      <c r="A93" s="2" t="s">
        <v>1896</v>
      </c>
      <c r="B93" s="11" t="s">
        <v>580</v>
      </c>
      <c r="C93" s="2" t="s">
        <v>365</v>
      </c>
    </row>
    <row r="94" spans="1:3">
      <c r="A94" s="2" t="s">
        <v>1896</v>
      </c>
      <c r="B94" s="11" t="s">
        <v>581</v>
      </c>
      <c r="C94" s="2" t="s">
        <v>494</v>
      </c>
    </row>
    <row r="95" spans="1:3">
      <c r="A95" s="2" t="s">
        <v>1896</v>
      </c>
      <c r="B95" s="11" t="s">
        <v>587</v>
      </c>
      <c r="C95" s="2" t="s">
        <v>494</v>
      </c>
    </row>
    <row r="96" spans="1:3">
      <c r="A96" s="2" t="s">
        <v>1896</v>
      </c>
      <c r="B96" s="11" t="s">
        <v>598</v>
      </c>
      <c r="C96" s="2" t="s">
        <v>494</v>
      </c>
    </row>
    <row r="97" spans="1:3">
      <c r="A97" s="2" t="s">
        <v>1896</v>
      </c>
      <c r="B97" s="11" t="s">
        <v>608</v>
      </c>
      <c r="C97" s="2" t="s">
        <v>494</v>
      </c>
    </row>
    <row r="98" spans="1:3">
      <c r="A98" s="2" t="s">
        <v>1896</v>
      </c>
      <c r="B98" s="11" t="s">
        <v>618</v>
      </c>
      <c r="C98" s="2" t="s">
        <v>1891</v>
      </c>
    </row>
    <row r="99" spans="1:3">
      <c r="A99" s="2" t="s">
        <v>1896</v>
      </c>
      <c r="B99" s="11" t="s">
        <v>628</v>
      </c>
      <c r="C99" s="2" t="s">
        <v>1891</v>
      </c>
    </row>
    <row r="100" spans="1:3">
      <c r="A100" s="2" t="s">
        <v>1896</v>
      </c>
      <c r="B100" s="11" t="s">
        <v>636</v>
      </c>
      <c r="C100" s="2" t="s">
        <v>1897</v>
      </c>
    </row>
    <row r="101" spans="1:3">
      <c r="A101" s="2" t="s">
        <v>1896</v>
      </c>
      <c r="B101" s="11" t="s">
        <v>640</v>
      </c>
      <c r="C101" s="2" t="s">
        <v>494</v>
      </c>
    </row>
    <row r="102" spans="1:3">
      <c r="A102" s="2" t="s">
        <v>1896</v>
      </c>
      <c r="B102" s="11" t="s">
        <v>645</v>
      </c>
      <c r="C102" s="2" t="s">
        <v>423</v>
      </c>
    </row>
    <row r="103" spans="1:3">
      <c r="A103" s="2" t="s">
        <v>1896</v>
      </c>
      <c r="B103" s="11" t="s">
        <v>648</v>
      </c>
      <c r="C103" s="2" t="s">
        <v>423</v>
      </c>
    </row>
    <row r="104" spans="1:3">
      <c r="A104" s="2" t="s">
        <v>1896</v>
      </c>
      <c r="B104" s="11" t="s">
        <v>650</v>
      </c>
      <c r="C104" s="2" t="s">
        <v>423</v>
      </c>
    </row>
    <row r="105" spans="1:3">
      <c r="A105" s="2" t="s">
        <v>1896</v>
      </c>
      <c r="B105" s="11" t="s">
        <v>652</v>
      </c>
      <c r="C105" s="2" t="s">
        <v>366</v>
      </c>
    </row>
    <row r="106" spans="1:3">
      <c r="A106" s="2" t="s">
        <v>1896</v>
      </c>
      <c r="B106" s="11" t="s">
        <v>655</v>
      </c>
      <c r="C106" s="2" t="s">
        <v>423</v>
      </c>
    </row>
    <row r="107" spans="1:3">
      <c r="A107" s="2" t="s">
        <v>1896</v>
      </c>
      <c r="B107" s="11" t="s">
        <v>657</v>
      </c>
      <c r="C107" s="2" t="s">
        <v>423</v>
      </c>
    </row>
    <row r="108" spans="1:3">
      <c r="A108" s="2" t="s">
        <v>1896</v>
      </c>
      <c r="B108" s="11" t="s">
        <v>658</v>
      </c>
      <c r="C108" s="2" t="s">
        <v>423</v>
      </c>
    </row>
    <row r="109" spans="1:3">
      <c r="A109" s="2" t="s">
        <v>1896</v>
      </c>
      <c r="B109" s="11" t="s">
        <v>660</v>
      </c>
      <c r="C109" s="2" t="s">
        <v>366</v>
      </c>
    </row>
    <row r="110" spans="1:3">
      <c r="A110" s="2" t="s">
        <v>1896</v>
      </c>
      <c r="B110" s="11" t="s">
        <v>663</v>
      </c>
      <c r="C110" s="2" t="s">
        <v>423</v>
      </c>
    </row>
    <row r="111" spans="1:3">
      <c r="A111" s="2" t="s">
        <v>1896</v>
      </c>
      <c r="B111" s="11" t="s">
        <v>665</v>
      </c>
      <c r="C111" s="2" t="s">
        <v>423</v>
      </c>
    </row>
    <row r="112" spans="1:3">
      <c r="A112" s="2" t="s">
        <v>1896</v>
      </c>
      <c r="B112" s="11" t="s">
        <v>666</v>
      </c>
      <c r="C112" s="2" t="s">
        <v>423</v>
      </c>
    </row>
    <row r="113" spans="1:3">
      <c r="A113" s="2" t="s">
        <v>1896</v>
      </c>
      <c r="B113" s="11" t="s">
        <v>667</v>
      </c>
      <c r="C113" s="2" t="s">
        <v>366</v>
      </c>
    </row>
    <row r="114" spans="1:3">
      <c r="A114" s="2" t="s">
        <v>1896</v>
      </c>
      <c r="B114" s="11" t="s">
        <v>670</v>
      </c>
      <c r="C114" s="2" t="s">
        <v>423</v>
      </c>
    </row>
    <row r="115" spans="1:3">
      <c r="A115" s="2" t="s">
        <v>1896</v>
      </c>
      <c r="B115" s="11" t="s">
        <v>672</v>
      </c>
      <c r="C115" s="2" t="s">
        <v>423</v>
      </c>
    </row>
    <row r="116" spans="1:3">
      <c r="A116" s="2" t="s">
        <v>1896</v>
      </c>
      <c r="B116" s="11" t="s">
        <v>673</v>
      </c>
      <c r="C116" s="2" t="s">
        <v>423</v>
      </c>
    </row>
    <row r="117" spans="1:3">
      <c r="A117" s="2" t="s">
        <v>1896</v>
      </c>
      <c r="B117" s="11" t="s">
        <v>675</v>
      </c>
      <c r="C117" s="2" t="s">
        <v>366</v>
      </c>
    </row>
    <row r="118" spans="1:3">
      <c r="A118" s="2" t="s">
        <v>1896</v>
      </c>
      <c r="B118" s="11" t="s">
        <v>678</v>
      </c>
      <c r="C118" s="2" t="s">
        <v>494</v>
      </c>
    </row>
    <row r="119" spans="1:3">
      <c r="A119" s="2" t="s">
        <v>1896</v>
      </c>
      <c r="B119" s="11" t="s">
        <v>688</v>
      </c>
      <c r="C119" s="2" t="s">
        <v>494</v>
      </c>
    </row>
    <row r="120" spans="1:3">
      <c r="A120" s="2" t="s">
        <v>1896</v>
      </c>
      <c r="B120" s="11" t="s">
        <v>691</v>
      </c>
      <c r="C120" s="2" t="s">
        <v>366</v>
      </c>
    </row>
    <row r="121" spans="1:3">
      <c r="A121" s="2" t="s">
        <v>1896</v>
      </c>
      <c r="B121" s="11" t="s">
        <v>693</v>
      </c>
      <c r="C121" s="2" t="s">
        <v>494</v>
      </c>
    </row>
    <row r="122" spans="1:3">
      <c r="A122" s="2" t="s">
        <v>1896</v>
      </c>
      <c r="B122" s="11" t="s">
        <v>696</v>
      </c>
      <c r="C122" s="2" t="s">
        <v>494</v>
      </c>
    </row>
    <row r="123" spans="1:3">
      <c r="A123" s="2" t="s">
        <v>1896</v>
      </c>
      <c r="B123" s="11" t="s">
        <v>701</v>
      </c>
      <c r="C123" s="2" t="s">
        <v>494</v>
      </c>
    </row>
    <row r="124" spans="1:3">
      <c r="A124" s="2" t="s">
        <v>1896</v>
      </c>
      <c r="B124" s="11" t="s">
        <v>704</v>
      </c>
      <c r="C124" s="2" t="s">
        <v>494</v>
      </c>
    </row>
    <row r="125" spans="1:3">
      <c r="A125" s="2" t="s">
        <v>1896</v>
      </c>
      <c r="B125" s="11" t="s">
        <v>705</v>
      </c>
      <c r="C125" s="2" t="s">
        <v>494</v>
      </c>
    </row>
    <row r="126" spans="1:3">
      <c r="A126" s="2" t="s">
        <v>1896</v>
      </c>
      <c r="B126" s="11" t="s">
        <v>706</v>
      </c>
      <c r="C126" s="2" t="s">
        <v>494</v>
      </c>
    </row>
    <row r="127" spans="1:3">
      <c r="A127" s="2" t="s">
        <v>1896</v>
      </c>
      <c r="B127" s="11" t="s">
        <v>709</v>
      </c>
      <c r="C127" s="2" t="s">
        <v>529</v>
      </c>
    </row>
    <row r="128" spans="1:3">
      <c r="A128" s="2" t="s">
        <v>1896</v>
      </c>
      <c r="B128" s="11" t="s">
        <v>715</v>
      </c>
      <c r="C128" s="2" t="s">
        <v>366</v>
      </c>
    </row>
    <row r="129" spans="1:3">
      <c r="A129" s="2" t="s">
        <v>1896</v>
      </c>
      <c r="B129" s="11" t="s">
        <v>718</v>
      </c>
      <c r="C129" s="2" t="s">
        <v>366</v>
      </c>
    </row>
    <row r="130" spans="1:3">
      <c r="A130" s="2" t="s">
        <v>1896</v>
      </c>
      <c r="B130" s="11" t="s">
        <v>720</v>
      </c>
      <c r="C130" s="2" t="s">
        <v>366</v>
      </c>
    </row>
    <row r="131" spans="1:3">
      <c r="A131" s="2" t="s">
        <v>1896</v>
      </c>
      <c r="B131" s="11" t="s">
        <v>722</v>
      </c>
      <c r="C131" s="2" t="s">
        <v>1891</v>
      </c>
    </row>
    <row r="132" spans="1:3">
      <c r="A132" s="2" t="s">
        <v>1896</v>
      </c>
      <c r="B132" s="11" t="s">
        <v>727</v>
      </c>
      <c r="C132" s="2" t="s">
        <v>1891</v>
      </c>
    </row>
    <row r="133" spans="1:3">
      <c r="A133" s="2" t="s">
        <v>1896</v>
      </c>
      <c r="B133" s="11" t="s">
        <v>732</v>
      </c>
      <c r="C133" s="2" t="s">
        <v>529</v>
      </c>
    </row>
    <row r="134" spans="1:3">
      <c r="A134" s="2" t="s">
        <v>1896</v>
      </c>
      <c r="B134" s="11" t="s">
        <v>735</v>
      </c>
      <c r="C134" s="2" t="s">
        <v>365</v>
      </c>
    </row>
    <row r="135" spans="1:3">
      <c r="A135" s="2" t="s">
        <v>1896</v>
      </c>
      <c r="B135" s="11" t="s">
        <v>736</v>
      </c>
      <c r="C135" s="2" t="s">
        <v>365</v>
      </c>
    </row>
    <row r="136" spans="1:3">
      <c r="A136" s="2" t="s">
        <v>1896</v>
      </c>
      <c r="B136" s="11" t="s">
        <v>737</v>
      </c>
      <c r="C136" s="2" t="s">
        <v>494</v>
      </c>
    </row>
    <row r="137" spans="1:3">
      <c r="A137" s="2" t="s">
        <v>1896</v>
      </c>
      <c r="B137" s="11" t="s">
        <v>743</v>
      </c>
      <c r="C137" s="2" t="s">
        <v>494</v>
      </c>
    </row>
    <row r="138" spans="1:3">
      <c r="A138" s="2" t="s">
        <v>1896</v>
      </c>
      <c r="B138" s="11" t="s">
        <v>750</v>
      </c>
      <c r="C138" s="2" t="s">
        <v>1891</v>
      </c>
    </row>
    <row r="139" spans="1:3">
      <c r="A139" s="2" t="s">
        <v>1896</v>
      </c>
      <c r="B139" s="11" t="s">
        <v>763</v>
      </c>
      <c r="C139" s="2" t="s">
        <v>494</v>
      </c>
    </row>
    <row r="140" spans="1:3">
      <c r="A140" s="2" t="s">
        <v>1896</v>
      </c>
      <c r="B140" s="11" t="s">
        <v>768</v>
      </c>
      <c r="C140" s="2" t="s">
        <v>1891</v>
      </c>
    </row>
    <row r="141" spans="1:3">
      <c r="A141" s="2" t="s">
        <v>1896</v>
      </c>
      <c r="B141" s="11" t="s">
        <v>783</v>
      </c>
      <c r="C141" s="2" t="s">
        <v>529</v>
      </c>
    </row>
    <row r="142" spans="1:3">
      <c r="A142" s="2" t="s">
        <v>1896</v>
      </c>
      <c r="B142" s="11" t="s">
        <v>787</v>
      </c>
      <c r="C142" s="2" t="s">
        <v>1897</v>
      </c>
    </row>
    <row r="143" spans="1:3">
      <c r="A143" s="2" t="s">
        <v>1896</v>
      </c>
      <c r="B143" s="11" t="s">
        <v>789</v>
      </c>
      <c r="C143" s="2" t="s">
        <v>494</v>
      </c>
    </row>
    <row r="144" spans="1:3">
      <c r="A144" s="2" t="s">
        <v>1896</v>
      </c>
      <c r="B144" s="11" t="s">
        <v>794</v>
      </c>
      <c r="C144" s="2" t="s">
        <v>366</v>
      </c>
    </row>
    <row r="145" spans="1:3">
      <c r="A145" s="2" t="s">
        <v>1896</v>
      </c>
      <c r="B145" s="11" t="s">
        <v>797</v>
      </c>
      <c r="C145" s="2" t="s">
        <v>366</v>
      </c>
    </row>
    <row r="146" spans="1:3">
      <c r="A146" s="2" t="s">
        <v>1896</v>
      </c>
      <c r="B146" s="11" t="s">
        <v>799</v>
      </c>
      <c r="C146" s="2" t="s">
        <v>366</v>
      </c>
    </row>
    <row r="147" spans="1:3">
      <c r="A147" s="2" t="s">
        <v>1896</v>
      </c>
      <c r="B147" s="11" t="s">
        <v>801</v>
      </c>
      <c r="C147" s="2" t="s">
        <v>529</v>
      </c>
    </row>
    <row r="148" spans="1:3">
      <c r="A148" s="2" t="s">
        <v>1896</v>
      </c>
      <c r="B148" s="11" t="s">
        <v>804</v>
      </c>
      <c r="C148" s="2" t="s">
        <v>529</v>
      </c>
    </row>
    <row r="149" spans="1:3">
      <c r="A149" s="2" t="s">
        <v>1896</v>
      </c>
      <c r="B149" s="11" t="s">
        <v>807</v>
      </c>
      <c r="C149" s="2" t="s">
        <v>529</v>
      </c>
    </row>
    <row r="150" spans="1:3">
      <c r="A150" s="2" t="s">
        <v>1898</v>
      </c>
      <c r="B150" s="11" t="s">
        <v>810</v>
      </c>
      <c r="C150" s="2" t="s">
        <v>494</v>
      </c>
    </row>
    <row r="151" spans="1:3">
      <c r="A151" s="2" t="s">
        <v>1898</v>
      </c>
      <c r="B151" s="11" t="s">
        <v>814</v>
      </c>
      <c r="C151" s="2" t="s">
        <v>494</v>
      </c>
    </row>
    <row r="152" spans="1:3">
      <c r="A152" s="2" t="s">
        <v>1898</v>
      </c>
      <c r="B152" s="11" t="s">
        <v>819</v>
      </c>
      <c r="C152" s="2" t="s">
        <v>494</v>
      </c>
    </row>
    <row r="153" spans="1:3">
      <c r="A153" s="2" t="s">
        <v>1898</v>
      </c>
      <c r="B153" s="11" t="s">
        <v>824</v>
      </c>
      <c r="C153" s="2" t="s">
        <v>494</v>
      </c>
    </row>
    <row r="154" spans="1:3">
      <c r="A154" s="2" t="s">
        <v>1898</v>
      </c>
      <c r="B154" s="11" t="s">
        <v>827</v>
      </c>
      <c r="C154" s="2" t="s">
        <v>529</v>
      </c>
    </row>
    <row r="155" spans="1:3">
      <c r="A155" s="2" t="s">
        <v>1898</v>
      </c>
      <c r="B155" s="11" t="s">
        <v>833</v>
      </c>
      <c r="C155" s="2" t="s">
        <v>495</v>
      </c>
    </row>
    <row r="156" spans="1:3">
      <c r="A156" s="2" t="s">
        <v>1899</v>
      </c>
      <c r="B156" s="11" t="s">
        <v>837</v>
      </c>
      <c r="C156" s="2" t="s">
        <v>1891</v>
      </c>
    </row>
    <row r="157" spans="1:3">
      <c r="A157" s="2" t="s">
        <v>1899</v>
      </c>
      <c r="B157" s="11" t="s">
        <v>845</v>
      </c>
      <c r="C157" s="2" t="s">
        <v>529</v>
      </c>
    </row>
    <row r="158" spans="1:3">
      <c r="A158" s="2" t="s">
        <v>1899</v>
      </c>
      <c r="B158" s="11" t="s">
        <v>849</v>
      </c>
      <c r="C158" s="2" t="s">
        <v>494</v>
      </c>
    </row>
    <row r="159" spans="1:3">
      <c r="A159" s="2" t="s">
        <v>1899</v>
      </c>
      <c r="B159" s="11" t="s">
        <v>855</v>
      </c>
      <c r="C159" s="2" t="s">
        <v>494</v>
      </c>
    </row>
    <row r="160" spans="1:3">
      <c r="A160" s="2" t="s">
        <v>1899</v>
      </c>
      <c r="B160" s="11" t="s">
        <v>859</v>
      </c>
      <c r="C160" s="2" t="s">
        <v>529</v>
      </c>
    </row>
    <row r="161" spans="1:3">
      <c r="A161" s="2" t="s">
        <v>1899</v>
      </c>
      <c r="B161" s="11" t="s">
        <v>862</v>
      </c>
      <c r="C161" s="2" t="s">
        <v>495</v>
      </c>
    </row>
    <row r="162" spans="1:3">
      <c r="A162" s="2" t="s">
        <v>1899</v>
      </c>
      <c r="B162" s="11" t="s">
        <v>865</v>
      </c>
      <c r="C162" s="2" t="s">
        <v>494</v>
      </c>
    </row>
    <row r="163" spans="1:3">
      <c r="A163" s="2" t="s">
        <v>1899</v>
      </c>
      <c r="B163" s="11" t="s">
        <v>867</v>
      </c>
      <c r="C163" s="2" t="s">
        <v>495</v>
      </c>
    </row>
    <row r="164" spans="1:3">
      <c r="A164" s="2" t="s">
        <v>1899</v>
      </c>
      <c r="B164" s="11" t="s">
        <v>870</v>
      </c>
      <c r="C164" s="2" t="s">
        <v>494</v>
      </c>
    </row>
    <row r="165" spans="1:3">
      <c r="A165" s="2" t="s">
        <v>1899</v>
      </c>
      <c r="B165" s="11" t="s">
        <v>875</v>
      </c>
      <c r="C165" s="2" t="s">
        <v>365</v>
      </c>
    </row>
    <row r="166" spans="1:3">
      <c r="A166" s="2" t="s">
        <v>1899</v>
      </c>
      <c r="B166" s="11" t="s">
        <v>876</v>
      </c>
      <c r="C166" s="2" t="s">
        <v>366</v>
      </c>
    </row>
    <row r="167" spans="1:3">
      <c r="A167" s="2" t="s">
        <v>1899</v>
      </c>
      <c r="B167" s="11" t="s">
        <v>880</v>
      </c>
      <c r="C167" s="2" t="s">
        <v>529</v>
      </c>
    </row>
    <row r="168" spans="1:3">
      <c r="A168" s="2" t="s">
        <v>1899</v>
      </c>
      <c r="B168" s="11" t="s">
        <v>884</v>
      </c>
      <c r="C168" s="2" t="s">
        <v>494</v>
      </c>
    </row>
    <row r="169" spans="1:3">
      <c r="A169" s="2" t="s">
        <v>1900</v>
      </c>
      <c r="B169" s="11" t="s">
        <v>890</v>
      </c>
      <c r="C169" s="2" t="s">
        <v>529</v>
      </c>
    </row>
    <row r="170" spans="1:3">
      <c r="A170" s="2" t="s">
        <v>1900</v>
      </c>
      <c r="B170" s="11" t="s">
        <v>904</v>
      </c>
      <c r="C170" s="2" t="s">
        <v>494</v>
      </c>
    </row>
    <row r="171" spans="1:3">
      <c r="A171" s="2" t="s">
        <v>1900</v>
      </c>
      <c r="B171" s="11" t="s">
        <v>909</v>
      </c>
      <c r="C171" s="2" t="s">
        <v>423</v>
      </c>
    </row>
    <row r="172" spans="1:3">
      <c r="A172" s="2" t="s">
        <v>1900</v>
      </c>
      <c r="B172" s="11" t="s">
        <v>911</v>
      </c>
      <c r="C172" s="2" t="s">
        <v>495</v>
      </c>
    </row>
    <row r="173" spans="1:3">
      <c r="A173" s="2" t="s">
        <v>1900</v>
      </c>
      <c r="B173" s="11" t="s">
        <v>914</v>
      </c>
      <c r="C173" s="2" t="s">
        <v>1891</v>
      </c>
    </row>
    <row r="174" spans="1:3">
      <c r="A174" s="2" t="s">
        <v>1900</v>
      </c>
      <c r="B174" s="11" t="s">
        <v>929</v>
      </c>
      <c r="C174" s="2" t="s">
        <v>1891</v>
      </c>
    </row>
    <row r="175" spans="1:3">
      <c r="A175" s="2" t="s">
        <v>1900</v>
      </c>
      <c r="B175" s="11" t="s">
        <v>936</v>
      </c>
      <c r="C175" s="2" t="s">
        <v>494</v>
      </c>
    </row>
    <row r="176" spans="1:3">
      <c r="A176" s="2" t="s">
        <v>1900</v>
      </c>
      <c r="B176" s="11" t="s">
        <v>943</v>
      </c>
      <c r="C176" s="2" t="s">
        <v>494</v>
      </c>
    </row>
    <row r="177" spans="1:3">
      <c r="A177" s="2" t="s">
        <v>1900</v>
      </c>
      <c r="B177" s="11" t="s">
        <v>950</v>
      </c>
      <c r="C177" s="2" t="s">
        <v>494</v>
      </c>
    </row>
    <row r="178" spans="1:3">
      <c r="A178" s="2" t="s">
        <v>1900</v>
      </c>
      <c r="B178" s="11" t="s">
        <v>955</v>
      </c>
      <c r="C178" s="2" t="s">
        <v>494</v>
      </c>
    </row>
    <row r="179" spans="1:3">
      <c r="A179" s="2" t="s">
        <v>1900</v>
      </c>
      <c r="B179" s="11" t="s">
        <v>959</v>
      </c>
      <c r="C179" s="2" t="s">
        <v>1891</v>
      </c>
    </row>
    <row r="180" spans="1:3">
      <c r="A180" s="2" t="s">
        <v>1900</v>
      </c>
      <c r="B180" s="11" t="s">
        <v>966</v>
      </c>
      <c r="C180" s="2" t="s">
        <v>494</v>
      </c>
    </row>
    <row r="181" spans="1:3">
      <c r="A181" s="2" t="s">
        <v>1901</v>
      </c>
      <c r="B181" s="11" t="s">
        <v>970</v>
      </c>
      <c r="C181" s="2" t="s">
        <v>365</v>
      </c>
    </row>
    <row r="182" spans="1:3">
      <c r="A182" s="2" t="s">
        <v>1901</v>
      </c>
      <c r="B182" s="11" t="s">
        <v>971</v>
      </c>
      <c r="C182" s="2" t="s">
        <v>494</v>
      </c>
    </row>
    <row r="183" spans="1:3">
      <c r="A183" s="2" t="s">
        <v>1901</v>
      </c>
      <c r="B183" s="11" t="s">
        <v>975</v>
      </c>
      <c r="C183" s="2" t="s">
        <v>366</v>
      </c>
    </row>
    <row r="184" spans="1:3">
      <c r="A184" s="2" t="s">
        <v>1901</v>
      </c>
      <c r="B184" s="11" t="s">
        <v>978</v>
      </c>
      <c r="C184" s="2" t="s">
        <v>529</v>
      </c>
    </row>
    <row r="185" spans="1:3">
      <c r="A185" s="2" t="s">
        <v>1902</v>
      </c>
      <c r="B185" s="11" t="s">
        <v>983</v>
      </c>
      <c r="C185" s="2" t="s">
        <v>529</v>
      </c>
    </row>
    <row r="186" spans="1:3">
      <c r="A186" s="2" t="s">
        <v>1902</v>
      </c>
      <c r="B186" s="11" t="s">
        <v>987</v>
      </c>
      <c r="C186" s="2" t="s">
        <v>494</v>
      </c>
    </row>
    <row r="187" spans="1:3">
      <c r="A187" s="2" t="s">
        <v>1902</v>
      </c>
      <c r="B187" s="11" t="s">
        <v>991</v>
      </c>
      <c r="C187" s="2" t="s">
        <v>494</v>
      </c>
    </row>
    <row r="188" spans="1:3">
      <c r="A188" s="2" t="s">
        <v>1902</v>
      </c>
      <c r="B188" s="11" t="s">
        <v>995</v>
      </c>
      <c r="C188" s="2" t="s">
        <v>494</v>
      </c>
    </row>
    <row r="189" spans="1:3">
      <c r="A189" s="2" t="s">
        <v>1902</v>
      </c>
      <c r="B189" s="11" t="s">
        <v>997</v>
      </c>
      <c r="C189" s="2" t="s">
        <v>494</v>
      </c>
    </row>
    <row r="190" spans="1:3">
      <c r="A190" s="2" t="s">
        <v>1903</v>
      </c>
      <c r="B190" s="11" t="s">
        <v>1000</v>
      </c>
      <c r="C190" s="2" t="s">
        <v>494</v>
      </c>
    </row>
    <row r="191" spans="1:3">
      <c r="A191" s="2" t="s">
        <v>1903</v>
      </c>
      <c r="B191" s="11" t="s">
        <v>1004</v>
      </c>
      <c r="C191" s="2" t="s">
        <v>494</v>
      </c>
    </row>
    <row r="192" spans="1:3">
      <c r="A192" s="2" t="s">
        <v>1903</v>
      </c>
      <c r="B192" s="11" t="s">
        <v>1012</v>
      </c>
      <c r="C192" s="2" t="s">
        <v>494</v>
      </c>
    </row>
    <row r="193" spans="1:3">
      <c r="A193" s="2" t="s">
        <v>1903</v>
      </c>
      <c r="B193" s="11" t="s">
        <v>1015</v>
      </c>
      <c r="C193" s="2" t="s">
        <v>494</v>
      </c>
    </row>
    <row r="194" spans="1:3">
      <c r="A194" s="2" t="s">
        <v>1903</v>
      </c>
      <c r="B194" s="11" t="s">
        <v>1017</v>
      </c>
      <c r="C194" s="2" t="s">
        <v>494</v>
      </c>
    </row>
    <row r="195" spans="1:3">
      <c r="A195" s="2" t="s">
        <v>1903</v>
      </c>
      <c r="B195" s="11" t="s">
        <v>1019</v>
      </c>
      <c r="C195" s="2" t="s">
        <v>494</v>
      </c>
    </row>
    <row r="196" spans="1:3">
      <c r="A196" s="2" t="s">
        <v>1903</v>
      </c>
      <c r="B196" s="11" t="s">
        <v>1021</v>
      </c>
      <c r="C196" s="2" t="s">
        <v>494</v>
      </c>
    </row>
    <row r="197" spans="1:3">
      <c r="A197" s="2" t="s">
        <v>1904</v>
      </c>
      <c r="B197" s="11" t="s">
        <v>1024</v>
      </c>
      <c r="C197" s="2" t="s">
        <v>365</v>
      </c>
    </row>
    <row r="198" spans="1:3">
      <c r="A198" s="2" t="s">
        <v>1904</v>
      </c>
      <c r="B198" s="11" t="s">
        <v>1029</v>
      </c>
      <c r="C198" s="2" t="s">
        <v>1891</v>
      </c>
    </row>
    <row r="199" spans="1:3">
      <c r="A199" s="2" t="s">
        <v>1904</v>
      </c>
      <c r="B199" s="11" t="s">
        <v>1034</v>
      </c>
      <c r="C199" s="2" t="s">
        <v>366</v>
      </c>
    </row>
    <row r="200" spans="1:3">
      <c r="A200" s="2" t="s">
        <v>1904</v>
      </c>
      <c r="B200" s="11" t="s">
        <v>1038</v>
      </c>
      <c r="C200" s="2" t="s">
        <v>366</v>
      </c>
    </row>
    <row r="201" spans="1:3">
      <c r="A201" s="2" t="s">
        <v>1904</v>
      </c>
      <c r="B201" s="11" t="s">
        <v>1041</v>
      </c>
      <c r="C201" s="2" t="s">
        <v>494</v>
      </c>
    </row>
    <row r="202" spans="1:3">
      <c r="A202" s="2" t="s">
        <v>1904</v>
      </c>
      <c r="B202" s="11" t="s">
        <v>1046</v>
      </c>
      <c r="C202" s="2" t="s">
        <v>366</v>
      </c>
    </row>
    <row r="203" spans="1:3">
      <c r="A203" s="2" t="s">
        <v>1904</v>
      </c>
      <c r="B203" s="11" t="s">
        <v>1049</v>
      </c>
      <c r="C203" s="2" t="s">
        <v>494</v>
      </c>
    </row>
    <row r="204" spans="1:3">
      <c r="A204" s="2" t="s">
        <v>1905</v>
      </c>
      <c r="B204" s="11" t="s">
        <v>1052</v>
      </c>
      <c r="C204" s="2" t="s">
        <v>365</v>
      </c>
    </row>
    <row r="205" spans="1:3">
      <c r="A205" s="2" t="s">
        <v>1905</v>
      </c>
      <c r="B205" s="11" t="s">
        <v>1055</v>
      </c>
      <c r="C205" s="2" t="s">
        <v>494</v>
      </c>
    </row>
    <row r="206" spans="1:3">
      <c r="A206" s="2" t="s">
        <v>1905</v>
      </c>
      <c r="B206" s="11" t="s">
        <v>1058</v>
      </c>
      <c r="C206" s="2" t="s">
        <v>494</v>
      </c>
    </row>
    <row r="207" spans="1:3">
      <c r="A207" s="2" t="s">
        <v>1905</v>
      </c>
      <c r="B207" s="11" t="s">
        <v>1061</v>
      </c>
      <c r="C207" s="2" t="s">
        <v>494</v>
      </c>
    </row>
    <row r="208" spans="1:3">
      <c r="A208" s="2" t="s">
        <v>1905</v>
      </c>
      <c r="B208" s="11" t="s">
        <v>1064</v>
      </c>
      <c r="C208" s="2" t="s">
        <v>494</v>
      </c>
    </row>
    <row r="209" spans="1:3">
      <c r="A209" s="2" t="s">
        <v>1905</v>
      </c>
      <c r="B209" s="11" t="s">
        <v>1071</v>
      </c>
      <c r="C209" s="2" t="s">
        <v>494</v>
      </c>
    </row>
    <row r="210" spans="1:3">
      <c r="A210" s="2" t="s">
        <v>1906</v>
      </c>
      <c r="B210" s="11" t="s">
        <v>1074</v>
      </c>
      <c r="C210" s="2" t="s">
        <v>529</v>
      </c>
    </row>
    <row r="211" spans="1:3">
      <c r="A211" s="2" t="s">
        <v>1906</v>
      </c>
      <c r="B211" s="11" t="s">
        <v>1081</v>
      </c>
      <c r="C211" s="2" t="s">
        <v>529</v>
      </c>
    </row>
    <row r="212" spans="1:3">
      <c r="A212" s="2" t="s">
        <v>1906</v>
      </c>
      <c r="B212" s="11" t="s">
        <v>1087</v>
      </c>
      <c r="C212" s="2" t="s">
        <v>529</v>
      </c>
    </row>
    <row r="213" spans="1:3">
      <c r="A213" s="2" t="s">
        <v>1906</v>
      </c>
      <c r="B213" s="11" t="s">
        <v>1093</v>
      </c>
      <c r="C213" s="2" t="s">
        <v>529</v>
      </c>
    </row>
    <row r="214" spans="1:3">
      <c r="A214" s="2" t="s">
        <v>1906</v>
      </c>
      <c r="B214" s="11" t="s">
        <v>1099</v>
      </c>
      <c r="C214" s="2" t="s">
        <v>423</v>
      </c>
    </row>
    <row r="215" spans="1:3">
      <c r="A215" s="2" t="s">
        <v>1906</v>
      </c>
      <c r="B215" s="11" t="s">
        <v>1101</v>
      </c>
      <c r="C215" s="2" t="s">
        <v>423</v>
      </c>
    </row>
    <row r="216" spans="1:3">
      <c r="A216" s="2" t="s">
        <v>1906</v>
      </c>
      <c r="B216" s="11" t="s">
        <v>1103</v>
      </c>
      <c r="C216" s="2" t="s">
        <v>529</v>
      </c>
    </row>
    <row r="217" spans="1:3">
      <c r="A217" s="2" t="s">
        <v>1906</v>
      </c>
      <c r="B217" s="11" t="s">
        <v>1106</v>
      </c>
      <c r="C217" s="2" t="s">
        <v>495</v>
      </c>
    </row>
    <row r="218" spans="1:3">
      <c r="A218" s="2" t="s">
        <v>1907</v>
      </c>
      <c r="B218" s="11" t="s">
        <v>1121</v>
      </c>
      <c r="C218" s="2" t="s">
        <v>494</v>
      </c>
    </row>
    <row r="219" spans="1:3">
      <c r="A219" s="2" t="s">
        <v>1907</v>
      </c>
      <c r="B219" s="11" t="s">
        <v>1138</v>
      </c>
      <c r="C219" s="2" t="s">
        <v>1891</v>
      </c>
    </row>
    <row r="220" spans="1:3">
      <c r="A220" s="2" t="s">
        <v>1907</v>
      </c>
      <c r="B220" s="11" t="s">
        <v>1146</v>
      </c>
      <c r="C220" s="2" t="s">
        <v>1891</v>
      </c>
    </row>
    <row r="221" spans="1:3">
      <c r="A221" s="2" t="s">
        <v>1753</v>
      </c>
      <c r="B221" s="11" t="s">
        <v>1154</v>
      </c>
      <c r="C221" s="2" t="s">
        <v>494</v>
      </c>
    </row>
    <row r="222" spans="1:3">
      <c r="A222" s="2" t="s">
        <v>1753</v>
      </c>
      <c r="B222" s="11" t="s">
        <v>1157</v>
      </c>
      <c r="C222" s="2" t="s">
        <v>529</v>
      </c>
    </row>
    <row r="223" spans="1:3">
      <c r="A223" s="2" t="s">
        <v>1753</v>
      </c>
      <c r="B223" s="11" t="s">
        <v>1161</v>
      </c>
      <c r="C223" s="2" t="s">
        <v>366</v>
      </c>
    </row>
    <row r="224" spans="1:3">
      <c r="A224" s="2" t="s">
        <v>1753</v>
      </c>
      <c r="B224" s="11" t="s">
        <v>1182</v>
      </c>
      <c r="C224" s="2" t="s">
        <v>494</v>
      </c>
    </row>
    <row r="225" spans="1:3">
      <c r="A225" s="2" t="s">
        <v>1753</v>
      </c>
      <c r="B225" s="11" t="s">
        <v>1212</v>
      </c>
      <c r="C225" s="2" t="s">
        <v>494</v>
      </c>
    </row>
    <row r="226" spans="1:3">
      <c r="A226" s="2" t="s">
        <v>1753</v>
      </c>
      <c r="B226" s="11" t="s">
        <v>1240</v>
      </c>
      <c r="C226" s="2" t="s">
        <v>494</v>
      </c>
    </row>
    <row r="227" spans="1:3">
      <c r="A227" s="2" t="s">
        <v>1753</v>
      </c>
      <c r="B227" s="11" t="s">
        <v>1251</v>
      </c>
      <c r="C227" s="2" t="s">
        <v>494</v>
      </c>
    </row>
    <row r="228" spans="1:3">
      <c r="A228" s="2" t="s">
        <v>1753</v>
      </c>
      <c r="B228" s="11" t="s">
        <v>1262</v>
      </c>
      <c r="C228" s="2" t="s">
        <v>1891</v>
      </c>
    </row>
    <row r="229" spans="1:3">
      <c r="A229" s="2" t="s">
        <v>1753</v>
      </c>
      <c r="B229" s="11" t="s">
        <v>1486</v>
      </c>
      <c r="C229" s="2" t="s">
        <v>494</v>
      </c>
    </row>
    <row r="230" spans="1:3">
      <c r="A230" s="2" t="s">
        <v>1753</v>
      </c>
      <c r="B230" s="11" t="s">
        <v>1490</v>
      </c>
      <c r="C230" s="2" t="s">
        <v>494</v>
      </c>
    </row>
    <row r="231" spans="1:3">
      <c r="A231" s="2" t="s">
        <v>1908</v>
      </c>
      <c r="B231" s="11" t="s">
        <v>1533</v>
      </c>
      <c r="C231" s="2" t="s">
        <v>494</v>
      </c>
    </row>
    <row r="232" spans="1:3">
      <c r="A232" s="2" t="s">
        <v>1908</v>
      </c>
      <c r="B232" s="11" t="s">
        <v>1561</v>
      </c>
      <c r="C232" s="2" t="s">
        <v>365</v>
      </c>
    </row>
    <row r="233" spans="1:3">
      <c r="A233" s="2" t="s">
        <v>1908</v>
      </c>
      <c r="B233" s="11" t="s">
        <v>1563</v>
      </c>
      <c r="C233" s="2" t="s">
        <v>494</v>
      </c>
    </row>
    <row r="234" spans="1:3">
      <c r="A234" s="2" t="s">
        <v>1908</v>
      </c>
      <c r="B234" s="11" t="s">
        <v>1585</v>
      </c>
      <c r="C234" s="2" t="s">
        <v>494</v>
      </c>
    </row>
    <row r="235" spans="1:3">
      <c r="A235" s="2" t="s">
        <v>1908</v>
      </c>
      <c r="B235" s="11" t="s">
        <v>1593</v>
      </c>
      <c r="C235" s="2" t="s">
        <v>494</v>
      </c>
    </row>
    <row r="236" spans="1:3">
      <c r="A236" s="2" t="s">
        <v>1908</v>
      </c>
      <c r="B236" s="11" t="s">
        <v>1601</v>
      </c>
      <c r="C236" s="2" t="s">
        <v>1891</v>
      </c>
    </row>
    <row r="237" spans="1:3">
      <c r="A237" s="2" t="s">
        <v>1908</v>
      </c>
      <c r="B237" s="11" t="s">
        <v>1617</v>
      </c>
      <c r="C237" s="2" t="s">
        <v>494</v>
      </c>
    </row>
    <row r="238" spans="1:3">
      <c r="A238" s="2" t="s">
        <v>1909</v>
      </c>
      <c r="B238" s="11" t="s">
        <v>1634</v>
      </c>
      <c r="C238" s="2" t="s">
        <v>1891</v>
      </c>
    </row>
    <row r="239" spans="1:3">
      <c r="A239" s="2" t="s">
        <v>1910</v>
      </c>
      <c r="B239" s="11" t="s">
        <v>1653</v>
      </c>
      <c r="C239" s="2" t="s">
        <v>1891</v>
      </c>
    </row>
    <row r="240" spans="1:3">
      <c r="A240" s="2" t="s">
        <v>1910</v>
      </c>
      <c r="B240" s="11" t="s">
        <v>1718</v>
      </c>
      <c r="C240" s="2" t="s">
        <v>495</v>
      </c>
    </row>
    <row r="241" spans="1:3">
      <c r="A241" s="2" t="s">
        <v>1911</v>
      </c>
      <c r="B241" s="11" t="s">
        <v>1759</v>
      </c>
      <c r="C241" s="2" t="s">
        <v>1891</v>
      </c>
    </row>
    <row r="242" spans="1:3">
      <c r="A242" s="2" t="s">
        <v>1911</v>
      </c>
      <c r="B242" s="11" t="s">
        <v>1762</v>
      </c>
      <c r="C242" s="2" t="s">
        <v>495</v>
      </c>
    </row>
    <row r="243" spans="1:3">
      <c r="A243" s="2" t="s">
        <v>1912</v>
      </c>
      <c r="B243" s="11" t="s">
        <v>1766</v>
      </c>
      <c r="C243" s="2" t="s">
        <v>494</v>
      </c>
    </row>
    <row r="244" spans="1:3">
      <c r="A244" s="2" t="s">
        <v>1912</v>
      </c>
      <c r="B244" s="11" t="s">
        <v>1783</v>
      </c>
      <c r="C244" s="2" t="s">
        <v>423</v>
      </c>
    </row>
    <row r="245" spans="1:3">
      <c r="A245" s="2" t="s">
        <v>1912</v>
      </c>
      <c r="B245" s="11" t="s">
        <v>1789</v>
      </c>
      <c r="C245" s="2" t="s">
        <v>365</v>
      </c>
    </row>
    <row r="246" spans="1:3">
      <c r="A246" s="2" t="s">
        <v>1912</v>
      </c>
      <c r="B246" s="11" t="s">
        <v>1794</v>
      </c>
      <c r="C246" s="2" t="s">
        <v>494</v>
      </c>
    </row>
    <row r="247" spans="1:3">
      <c r="A247" s="2" t="s">
        <v>1912</v>
      </c>
      <c r="B247" s="11" t="s">
        <v>1834</v>
      </c>
      <c r="C247" s="2" t="s">
        <v>423</v>
      </c>
    </row>
    <row r="248" spans="1:3">
      <c r="A248" s="2" t="s">
        <v>1912</v>
      </c>
      <c r="B248" s="11" t="s">
        <v>1838</v>
      </c>
      <c r="C248" s="2" t="s">
        <v>423</v>
      </c>
    </row>
    <row r="249" spans="1:3">
      <c r="A249" s="2" t="s">
        <v>1913</v>
      </c>
      <c r="B249" s="11" t="s">
        <v>1840</v>
      </c>
      <c r="C249" s="2" t="s">
        <v>1891</v>
      </c>
    </row>
    <row r="250" spans="1:3">
      <c r="A250" s="2" t="s">
        <v>1913</v>
      </c>
      <c r="B250" s="11" t="s">
        <v>1848</v>
      </c>
      <c r="C250" s="2" t="s">
        <v>1891</v>
      </c>
    </row>
    <row r="251" spans="1:3">
      <c r="A251" s="2" t="s">
        <v>1916</v>
      </c>
      <c r="B251" s="11" t="s">
        <v>1914</v>
      </c>
      <c r="C251" s="2" t="s">
        <v>1915</v>
      </c>
    </row>
    <row r="253" spans="1:3" ht="21" customHeight="1">
      <c r="A253" s="1" t="s">
        <v>1917</v>
      </c>
    </row>
    <row r="254" spans="1:3">
      <c r="A254" s="2" t="s">
        <v>1918</v>
      </c>
    </row>
    <row r="255" spans="1:3">
      <c r="A255" s="2" t="s">
        <v>1919</v>
      </c>
    </row>
    <row r="256" spans="1:3">
      <c r="A256" s="2" t="s">
        <v>1920</v>
      </c>
    </row>
    <row r="257" spans="1:1">
      <c r="A257" s="2" t="s">
        <v>1921</v>
      </c>
    </row>
    <row r="258" spans="1:1">
      <c r="A258" s="2" t="s">
        <v>1922</v>
      </c>
    </row>
    <row r="259" spans="1:1">
      <c r="A259" s="2" t="s">
        <v>1923</v>
      </c>
    </row>
    <row r="260" spans="1:1">
      <c r="A260" s="2" t="s">
        <v>1924</v>
      </c>
    </row>
    <row r="261" spans="1:1">
      <c r="A261" s="2" t="s">
        <v>1925</v>
      </c>
    </row>
    <row r="262" spans="1:1">
      <c r="A262" s="2" t="s">
        <v>1926</v>
      </c>
    </row>
    <row r="263" spans="1:1">
      <c r="A263" s="2" t="s">
        <v>1927</v>
      </c>
    </row>
    <row r="264" spans="1:1">
      <c r="A264" s="2" t="s">
        <v>1928</v>
      </c>
    </row>
    <row r="265" spans="1:1">
      <c r="A265" s="2" t="s">
        <v>1929</v>
      </c>
    </row>
    <row r="266" spans="1:1">
      <c r="A266" s="2" t="s">
        <v>1930</v>
      </c>
    </row>
    <row r="267" spans="1:1">
      <c r="A267" s="2" t="s">
        <v>1931</v>
      </c>
    </row>
    <row r="268" spans="1:1">
      <c r="A268" s="2" t="s">
        <v>1932</v>
      </c>
    </row>
    <row r="269" spans="1:1">
      <c r="A269" s="2" t="s">
        <v>1933</v>
      </c>
    </row>
    <row r="270" spans="1:1">
      <c r="A270" s="2" t="s">
        <v>1934</v>
      </c>
    </row>
    <row r="271" spans="1:1">
      <c r="A271" s="2" t="s">
        <v>1935</v>
      </c>
    </row>
    <row r="272" spans="1:1">
      <c r="A272" s="2" t="s">
        <v>1936</v>
      </c>
    </row>
    <row r="273" spans="1:1">
      <c r="A273" s="2" t="s">
        <v>1937</v>
      </c>
    </row>
    <row r="274" spans="1:1">
      <c r="A274" s="2" t="s">
        <v>1938</v>
      </c>
    </row>
    <row r="275" spans="1:1">
      <c r="A275" s="2" t="s">
        <v>1939</v>
      </c>
    </row>
    <row r="276" spans="1:1">
      <c r="A276" s="2" t="s">
        <v>1940</v>
      </c>
    </row>
    <row r="277" spans="1:1">
      <c r="A277" s="2" t="s">
        <v>1941</v>
      </c>
    </row>
    <row r="278" spans="1:1">
      <c r="A278" s="2" t="s">
        <v>1942</v>
      </c>
    </row>
    <row r="279" spans="1:1">
      <c r="A279" s="2" t="s">
        <v>1943</v>
      </c>
    </row>
    <row r="280" spans="1:1">
      <c r="A280" s="2" t="s">
        <v>1944</v>
      </c>
    </row>
    <row r="281" spans="1:1">
      <c r="A281" s="2" t="s">
        <v>1945</v>
      </c>
    </row>
    <row r="282" spans="1:1">
      <c r="A282" s="2" t="s">
        <v>1946</v>
      </c>
    </row>
    <row r="283" spans="1:1">
      <c r="A283" s="2" t="s">
        <v>1947</v>
      </c>
    </row>
    <row r="284" spans="1:1">
      <c r="A284" s="2" t="s">
        <v>1948</v>
      </c>
    </row>
    <row r="285" spans="1:1">
      <c r="A285" s="2" t="s">
        <v>1949</v>
      </c>
    </row>
    <row r="286" spans="1:1">
      <c r="A286" s="2" t="s">
        <v>1950</v>
      </c>
    </row>
    <row r="287" spans="1:1">
      <c r="A287" s="2" t="s">
        <v>1951</v>
      </c>
    </row>
    <row r="288" spans="1:1">
      <c r="A288" s="2" t="s">
        <v>1952</v>
      </c>
    </row>
    <row r="289" spans="1:1">
      <c r="A289" s="2" t="s">
        <v>1953</v>
      </c>
    </row>
    <row r="290" spans="1:1">
      <c r="A290" s="2" t="s">
        <v>1954</v>
      </c>
    </row>
    <row r="291" spans="1:1">
      <c r="A291" s="2" t="s">
        <v>1955</v>
      </c>
    </row>
    <row r="292" spans="1:1">
      <c r="A292" s="2" t="s">
        <v>1956</v>
      </c>
    </row>
    <row r="293" spans="1:1">
      <c r="A293" s="2" t="s">
        <v>1957</v>
      </c>
    </row>
    <row r="294" spans="1:1">
      <c r="A294" s="2" t="s">
        <v>1958</v>
      </c>
    </row>
    <row r="295" spans="1:1">
      <c r="A295" s="2" t="s">
        <v>1959</v>
      </c>
    </row>
    <row r="296" spans="1:1">
      <c r="A296" s="2" t="s">
        <v>1960</v>
      </c>
    </row>
    <row r="297" spans="1:1">
      <c r="A297" s="2" t="s">
        <v>1961</v>
      </c>
    </row>
    <row r="298" spans="1:1">
      <c r="A298" s="2" t="s">
        <v>1962</v>
      </c>
    </row>
    <row r="299" spans="1:1">
      <c r="A299" s="2" t="s">
        <v>1963</v>
      </c>
    </row>
    <row r="300" spans="1:1">
      <c r="A300" s="2" t="s">
        <v>1964</v>
      </c>
    </row>
    <row r="301" spans="1:1">
      <c r="A301" s="2" t="s">
        <v>1965</v>
      </c>
    </row>
    <row r="302" spans="1:1">
      <c r="A302" s="2" t="s">
        <v>1966</v>
      </c>
    </row>
    <row r="303" spans="1:1">
      <c r="A303" s="2" t="s">
        <v>1967</v>
      </c>
    </row>
    <row r="304" spans="1:1">
      <c r="A304" s="2" t="s">
        <v>1968</v>
      </c>
    </row>
    <row r="305" spans="1:1">
      <c r="A305" s="2" t="s">
        <v>1969</v>
      </c>
    </row>
    <row r="306" spans="1:1">
      <c r="A306" s="2" t="s">
        <v>1970</v>
      </c>
    </row>
    <row r="307" spans="1:1">
      <c r="A307" s="2" t="s">
        <v>1971</v>
      </c>
    </row>
    <row r="308" spans="1:1">
      <c r="A308" s="2" t="s">
        <v>1972</v>
      </c>
    </row>
    <row r="309" spans="1:1">
      <c r="A309" s="2" t="s">
        <v>1973</v>
      </c>
    </row>
    <row r="310" spans="1:1">
      <c r="A310" s="2" t="s">
        <v>1974</v>
      </c>
    </row>
    <row r="311" spans="1:1">
      <c r="A311" s="2" t="s">
        <v>1975</v>
      </c>
    </row>
    <row r="312" spans="1:1">
      <c r="A312" s="2" t="s">
        <v>1976</v>
      </c>
    </row>
    <row r="313" spans="1:1">
      <c r="A313" s="2" t="s">
        <v>1977</v>
      </c>
    </row>
    <row r="314" spans="1:1">
      <c r="A314" s="2" t="s">
        <v>1978</v>
      </c>
    </row>
    <row r="315" spans="1:1">
      <c r="A315" s="2" t="s">
        <v>1979</v>
      </c>
    </row>
    <row r="316" spans="1:1">
      <c r="A316" s="2" t="s">
        <v>1980</v>
      </c>
    </row>
    <row r="317" spans="1:1">
      <c r="A317" s="2" t="s">
        <v>1981</v>
      </c>
    </row>
    <row r="318" spans="1:1">
      <c r="A318" s="2" t="s">
        <v>1982</v>
      </c>
    </row>
    <row r="319" spans="1:1">
      <c r="A319" s="2" t="s">
        <v>1983</v>
      </c>
    </row>
    <row r="320" spans="1:1">
      <c r="A320" s="2" t="s">
        <v>1984</v>
      </c>
    </row>
    <row r="321" spans="1:1">
      <c r="A321" s="2" t="s">
        <v>1985</v>
      </c>
    </row>
    <row r="322" spans="1:1">
      <c r="A322" s="2" t="s">
        <v>1986</v>
      </c>
    </row>
    <row r="323" spans="1:1">
      <c r="A323" s="2" t="s">
        <v>1987</v>
      </c>
    </row>
    <row r="324" spans="1:1">
      <c r="A324" s="2"/>
    </row>
    <row r="325" spans="1:1">
      <c r="A325" s="2" t="s">
        <v>1988</v>
      </c>
    </row>
  </sheetData>
  <autoFilter ref="A28:C251"/>
  <hyperlinks>
    <hyperlink ref="B29" location="'Input'!B6" display="1000. Company, charging year, data version"/>
    <hyperlink ref="B30" location="'Input'!B11" display="1001. CDCM target revenue"/>
    <hyperlink ref="B31" location="'Input'!B57" display="1010. Financial and general assumptions"/>
    <hyperlink ref="B32" location="'Input'!B67" display="1017. Diversity allowance between top and bottom of network level"/>
    <hyperlink ref="B33" location="'Input'!B79" display="1018. Proportion of relevant load going through 132kV/HV direct transformation"/>
    <hyperlink ref="B34" location="'Input'!B84" display="1019. Network model GSP peak demand (MW)"/>
    <hyperlink ref="B35" location="'Input'!B89" display="1020. Gross asset cost by network level (£)"/>
    <hyperlink ref="B36" location="'Input'!B101" display="1022. LV service model asset cost (£)"/>
    <hyperlink ref="B37" location="'Input'!B106" display="1023. HV service model asset cost (£)"/>
    <hyperlink ref="B38" location="'Input'!B111" display="1025. Matrix of applicability of LV service models to tariffs with fixed charges"/>
    <hyperlink ref="B39" location="'Input'!B133" display="1026. Matrix of applicability of LV service models to unmetered tariffs"/>
    <hyperlink ref="B40" location="'Input'!B138" display="1028. Matrix of applicability of HV service models to tariffs with fixed charges"/>
    <hyperlink ref="B41" location="'Input'!B147" display="1032. Loss adjustment factors to transmission"/>
    <hyperlink ref="B42" location="'Input'!B153" display="1037. Embedded network (LDNO) discounts"/>
    <hyperlink ref="B43" location="'Input'!B159" display="1041. Load profile data for demand users"/>
    <hyperlink ref="B44" location="'Input'!B185" display="1053. Volume forecasts for the charging year"/>
    <hyperlink ref="B45" location="'Input'!B287" display="1055. Transmission exit charges (£/year)"/>
    <hyperlink ref="B46" location="'Input'!B292" display="1059. Other expenditure"/>
    <hyperlink ref="B47" location="'Input'!B300" display="1060. Customer contributions under current connection charging policy"/>
    <hyperlink ref="B48" location="'Input'!B308" display="1061. Average split of rate 1 units by distribution time band"/>
    <hyperlink ref="B49" location="'Input'!B321" display="1062. Average split of rate 2 units by distribution time band"/>
    <hyperlink ref="B50" location="'Input'!B330" display="1064. Average split of rate 1 units by special distribution time band"/>
    <hyperlink ref="B51" location="'Input'!B340" display="1066. Typical annual hours by special distribution time band"/>
    <hyperlink ref="B52" location="'Input'!B347" display="1068. Typical annual hours by distribution time band"/>
    <hyperlink ref="B53" location="'Input'!B354" display="1069. Peaking probabilities by network level"/>
    <hyperlink ref="B54" location="'Input'!B369" display="1092. Average kVAr by kVA, by network level"/>
    <hyperlink ref="B55" location="'Input'!B374" display="1201. Current tariff information"/>
    <hyperlink ref="B56" location="'LAFs'!B13" display="2001. Loss adjustment factors to transmission"/>
    <hyperlink ref="B57" location="'LAFs'!B44" display="2002. Mapping of DRM network levels to core network levels"/>
    <hyperlink ref="B58" location="'LAFs'!B60" display="2003. Loss adjustment factor to transmission for each DRM network level"/>
    <hyperlink ref="B59" location="'LAFs'!B76" display="2004. Loss adjustment factor to transmission for each network level"/>
    <hyperlink ref="B60" location="'LAFs'!B84" display="2005. Network use factors"/>
    <hyperlink ref="B61" location="'LAFs'!B118" display="2006. Proportion going through 132kV/EHV"/>
    <hyperlink ref="B62" location="'LAFs'!B126" display="2007. Proportion going through EHV"/>
    <hyperlink ref="B63" location="'LAFs'!B134" display="2008. Proportion going through EHV/HV"/>
    <hyperlink ref="B64" location="'LAFs'!B147" display="2009. Rerouteing matrix for all network levels"/>
    <hyperlink ref="B65" location="'LAFs'!B164" display="2010. Network use factors: interim step in calculations before adjustments"/>
    <hyperlink ref="B66" location="'LAFs'!B200" display="2011. Network use factors for all tariffs"/>
    <hyperlink ref="B67" location="'LAFs'!B236" display="2012. Loss adjustment factors between end user meter reading and each network level, scaled by network use"/>
    <hyperlink ref="B68" location="'DRM'!B11" display="2101. Annuity rate"/>
    <hyperlink ref="B69" location="'DRM'!B20" display="2102. Loss adjustment factor to transmission for each core level"/>
    <hyperlink ref="B70" location="'DRM'!B30" display="2103. Loss adjustment factors"/>
    <hyperlink ref="B71" location="'DRM'!B47" display="2104. Diversity calculations"/>
    <hyperlink ref="B72" location="'DRM'!B63" display="2105. Network model total maximum demand at substation (MW)"/>
    <hyperlink ref="B73" location="'DRM'!B79" display="2106. Network model contribution to system maximum load measured at network level exit (MW)"/>
    <hyperlink ref="B74" location="'DRM'!B97" display="2107. Rerouteing matrix for DRM network levels"/>
    <hyperlink ref="B75" location="'DRM'!B112" display="2108. GSP simultaneous maximum load assumed through each network level (MW)"/>
    <hyperlink ref="B76" location="'DRM'!B129" display="2109. Network model annuity by simultaneous maximum load for each network level (£/kW/year)"/>
    <hyperlink ref="B77" location="'SM'!B10" display="2201. Asset £/customer from LV service models"/>
    <hyperlink ref="B78" location="'SM'!B34" display="2202. LV unmetered service model assets £/(MWh/year)"/>
    <hyperlink ref="B79" location="'SM'!B44" display="2203. LV unmetered service model asset charge (p/kWh)"/>
    <hyperlink ref="B80" location="'SM'!B53" display="2204. Asset £/customer from HV service models"/>
    <hyperlink ref="B81" location="'SM'!B65" display="2205. Service model assets by tariff (£)"/>
    <hyperlink ref="B82" location="'SM'!B105" display="2206. Replacement annuities for service models"/>
    <hyperlink ref="B83" location="'Loads'!B18" display="2301. Demand coefficient (load at time of system maximum load divided by average load)"/>
    <hyperlink ref="B84" location="'Loads'!B45" display="2302. Load coefficient"/>
    <hyperlink ref="B85" location="'Loads'!B76" display="2303. Discount map"/>
    <hyperlink ref="B86" location="'Loads'!B192" display="2304. LDNO discounts and volumes adjusted for discount"/>
    <hyperlink ref="B87" location="'Loads'!B303" display="2305. Equivalent volume for each end user"/>
    <hyperlink ref="B88" location="'Multi'!B12" display="2401. Adjust annual hours by distribution time band to match days in year"/>
    <hyperlink ref="B89" location="'Multi'!B25" display="2402. Normalisation of split of rate 1 units by time band"/>
    <hyperlink ref="B90" location="'Multi'!B42" display="2403. Split of rate 1 units between distribution time bands"/>
    <hyperlink ref="B91" location="'Multi'!B71" display="2404. Normalisation of split of rate 2 units by time band"/>
    <hyperlink ref="B92" location="'Multi'!B84" display="2405. Split of rate 2 units between distribution time bands"/>
    <hyperlink ref="B93" location="'Multi'!B101" display="2406. Split of rate 3 units between distribution time bands (default)"/>
    <hyperlink ref="B94" location="'Multi'!B118" display="2407. All units (MWh)"/>
    <hyperlink ref="B95" location="'Multi'!B159" display="2408. Calculation of implied load coefficients for one-rate users"/>
    <hyperlink ref="B96" location="'Multi'!B177" display="2409. Calculation of implied load coefficients for two-rate users"/>
    <hyperlink ref="B97" location="'Multi'!B200" display="2410. Calculation of implied load coefficients for three-rate users"/>
    <hyperlink ref="B98" location="'Multi'!B217" display="2411. Calculation of adjusted time band load coefficients"/>
    <hyperlink ref="B99" location="'Multi'!B246" display="2412. Normalisation of peaking probabilities"/>
    <hyperlink ref="B100" location="'Multi'!B262" display="2413. Peaking probabilities by network level (reshaped)"/>
    <hyperlink ref="B101" location="'Multi'!B273" display="2414. Pseudo load coefficient by time band and network level"/>
    <hyperlink ref="B102" location="'Multi'!B297" display="2415. Single rate non half hourly pseudo timeband load coefficients"/>
    <hyperlink ref="B103" location="'Multi'!B306" display="2416. Single rate non half hourly units (MWh)"/>
    <hyperlink ref="B104" location="'Multi'!B315" display="2417. Single rate non half hourly timeband use"/>
    <hyperlink ref="B105" location="'Multi'!B325" display="2418. Single rate non half hourly tariff pseudo load coefficient"/>
    <hyperlink ref="B106" location="'Multi'!B334" display="2419. Multi rate non half hourly units (MWh)"/>
    <hyperlink ref="B107" location="'Multi'!B343" display="2420. Multi rate non half hourly pseudo timeband load coefficients"/>
    <hyperlink ref="B108" location="'Multi'!B352" display="2421. Multi rate non half hourly timeband use"/>
    <hyperlink ref="B109" location="'Multi'!B362" display="2422. Multi rate non half hourly tariff pseudo load coefficient"/>
    <hyperlink ref="B110" location="'Multi'!B371" display="2423. Off-peak non half hourly units (MWh)"/>
    <hyperlink ref="B111" location="'Multi'!B380" display="2424. Off-peak non half hourly pseudo timeband load coefficients"/>
    <hyperlink ref="B112" location="'Multi'!B389" display="2425. Off-peak non half hourly timeband use"/>
    <hyperlink ref="B113" location="'Multi'!B399" display="2426. Off-peak non half hourly tariff pseudo load coefficient"/>
    <hyperlink ref="B114" location="'Multi'!B408" display="2427. Aggregated half hourly units (MWh)"/>
    <hyperlink ref="B115" location="'Multi'!B417" display="2428. Aggregated half hourly pseudo timeband load coefficients"/>
    <hyperlink ref="B116" location="'Multi'!B426" display="2429. Aggregated half hourly timeband use"/>
    <hyperlink ref="B117" location="'Multi'!B436" display="2430. Aggregated half hourly tariff pseudo load coefficient"/>
    <hyperlink ref="B118" location="'Multi'!B450" display="2431. Average non half hourly tariff pseudo load coefficient"/>
    <hyperlink ref="B119" location="'Multi'!B464" display="2432. Average non half hourly timeband use"/>
    <hyperlink ref="B120" location="'Multi'!B474" display="2433. Aggregated half hourly tariff pseudo load coefficient using average non half hourly unit mix"/>
    <hyperlink ref="B121" location="'Multi'!B484" display="2434. Relative correction factor for aggregated half hourly tariff"/>
    <hyperlink ref="B122" location="'Multi'!B501" display="2435. Correction factor for non half hourly tariffs"/>
    <hyperlink ref="B123" location="'Multi'!B511" display="2436. Single rate non half hourly corrected pseudo timeband load coefficient"/>
    <hyperlink ref="B124" location="'Multi'!B521" display="2437. Multi rate non half hourly corrected pseudo timeband load coefficient"/>
    <hyperlink ref="B125" location="'Multi'!B531" display="2438. Off-peak non half hourly corrected pseudo timeband load coefficient"/>
    <hyperlink ref="B126" location="'Multi'!B542" display="2439. Aggregated half hourly corrected pseudo timeband load coefficient"/>
    <hyperlink ref="B127" location="'Multi'!B555" display="2440. Pseudo load coefficient by time band and network level (equalised)"/>
    <hyperlink ref="B128" location="'Multi'!B580" display="2441. Unit rate 1 pseudo load coefficient by network level"/>
    <hyperlink ref="B129" location="'Multi'!B605" display="2442. Unit rate 2 pseudo load coefficient by network level"/>
    <hyperlink ref="B130" location="'Multi'!B626" display="2443. Unit rate 3 pseudo load coefficient by network level"/>
    <hyperlink ref="B131" location="'Multi'!B645" display="2444. Adjust annual hours by special distribution time band to match days in year"/>
    <hyperlink ref="B132" location="'Multi'!B658" display="2445. Normalisation of split of rate 1 units by special time band"/>
    <hyperlink ref="B133" location="'Multi'!B670" display="2446. Split of rate 1 units between special distribution time bands"/>
    <hyperlink ref="B134" location="'Multi'!B679" display="2447. Split of rate 2 units between special distribution time bands (default)"/>
    <hyperlink ref="B135" location="'Multi'!B684" display="2448. Split of rate 3 units between special distribution time bands (default)"/>
    <hyperlink ref="B136" location="'Multi'!B699" display="2449. Calculation of implied special load coefficients for one-rate users"/>
    <hyperlink ref="B137" location="'Multi'!B721" display="2450. Calculation of implied special load coefficients for three-rate users"/>
    <hyperlink ref="B138" location="'Multi'!B735" display="2451. Estimated contributions to peak demand"/>
    <hyperlink ref="B139" location="'Multi'!B748" display="2452. Load coefficient correction factor for the group"/>
    <hyperlink ref="B140" location="'Multi'!B766" display="2453. Calculation of special peaking probabilities"/>
    <hyperlink ref="B141" location="'Multi'!B784" display="2454. Special peaking probabilities by network level"/>
    <hyperlink ref="B142" location="'Multi'!B800" display="2455. Special peaking probabilities by network level (reshaped)"/>
    <hyperlink ref="B143" location="'Multi'!B811" display="2456. Pseudo load coefficient by time band and network level"/>
    <hyperlink ref="B144" location="'Multi'!B820" display="2457. Unit rate 1 pseudo load coefficient by network level (special)"/>
    <hyperlink ref="B145" location="'Multi'!B833" display="2458. Unit rate 2 pseudo load coefficient by network level (special)"/>
    <hyperlink ref="B146" location="'Multi'!B842" display="2459. Unit rate 3 pseudo load coefficient by network level (special)"/>
    <hyperlink ref="B147" location="'Multi'!B851" display="2460. Unit rate 1 pseudo load coefficient by network level (combined)"/>
    <hyperlink ref="B148" location="'Multi'!B881" display="2461. Unit rate 2 pseudo load coefficient by network level (combined)"/>
    <hyperlink ref="B149" location="'Multi'!B903" display="2462. Unit rate 3 pseudo load coefficient by network level (combined)"/>
    <hyperlink ref="B150" location="'SMD'!B11" display="2501. Contributions of users on one-rate multi tariffs to system simultaneous maximum load by network level (kW)"/>
    <hyperlink ref="B151" location="'SMD'!B31" display="2502. Contributions of users on two-rate multi tariffs to system simultaneous maximum load by network level (kW)"/>
    <hyperlink ref="B152" location="'SMD'!B50" display="2503. Contributions of users on three-rate multi tariffs to system simultaneous maximum load by network level (kW)"/>
    <hyperlink ref="B153" location="'SMD'!B69" display="2504. Estimated contributions of users on each tariff to system simultaneous maximum load by network level (kW)"/>
    <hyperlink ref="B154" location="'SMD'!B106" display="2505. Contributions of users on each tariff to system simultaneous maximum load by network level (kW)"/>
    <hyperlink ref="B155" location="'SMD'!B140" display="2506. Forecast system simultaneous maximum load (kW) from forecast units"/>
    <hyperlink ref="B156" location="'AMD'!B12" display="2601. Pre-processing of data for standing charge factors"/>
    <hyperlink ref="B157" location="'AMD'!B40" display="2602. Standing charges factors adapted to use 132kV/HV"/>
    <hyperlink ref="B158" location="'AMD'!B70" display="2603. Capacity-based contributions to chargeable aggregate maximum load by network level (kW)"/>
    <hyperlink ref="B159" location="'AMD'!B84" display="2604. Unit-based contributions to chargeable aggregate maximum load (kW)"/>
    <hyperlink ref="B160" location="'AMD'!B101" display="2605. Contributions to aggregate maximum load by network level (kW)"/>
    <hyperlink ref="B161" location="'AMD'!B125" display="2606. Forecast chargeable aggregate maximum load (kW)"/>
    <hyperlink ref="B162" location="'AMD'!B134" display="2607. Forecast simultaneous load subject to standing charge factors (kW)"/>
    <hyperlink ref="B163" location="'AMD'!B160" display="2608. Forecast simultaneous load replaced by standing charge (kW)"/>
    <hyperlink ref="B164" location="'AMD'!B169" display="2609. Calculated LV diversity allowance"/>
    <hyperlink ref="B165" location="'AMD'!B174" display="2610. Network level mapping for diversity allowances"/>
    <hyperlink ref="B166" location="'AMD'!B190" display="2611. Diversity allowances including 132kV/HV"/>
    <hyperlink ref="B167" location="'AMD'!B207" display="2612. Diversity allowances (including calculated LV value)"/>
    <hyperlink ref="B168" location="'AMD'!B218" display="2613. Forecast simultaneous maximum load (kW) adjusted for standing charges"/>
    <hyperlink ref="B169" location="'Otex'!B9" display="2701. Operating expenditure coded by network level (£/year)"/>
    <hyperlink ref="B170" location="'Otex'!B19" display="2702. Network model assets (£) scaled by load forecast"/>
    <hyperlink ref="B171" location="'Otex'!B27" display="2703. Annual consumption by tariff for unmetered users (MWh)"/>
    <hyperlink ref="B172" location="'Otex'!B39" display="2704. Total unmetered units"/>
    <hyperlink ref="B173" location="'Otex'!B55" display="2705. Service model asset data"/>
    <hyperlink ref="B174" location="'Otex'!B67" display="2706. Data for allocation of operating expenditure"/>
    <hyperlink ref="B175" location="'Otex'!B78" display="2707. Amount of expenditure to be allocated according to asset values (£/year)"/>
    <hyperlink ref="B176" location="'Otex'!B89" display="2708. Total operating expenditure by network level  (£/year)"/>
    <hyperlink ref="B177" location="'Otex'!B98" display="2709. Operating expenditure percentage by network level"/>
    <hyperlink ref="B178" location="'Otex'!B107" display="2710. Unit operating expenditure based on simultaneous maximum load (£/kW/year)"/>
    <hyperlink ref="B179" location="'Otex'!B120" display="2711. Operating expenditure for customer assets p/MPAN/day"/>
    <hyperlink ref="B180" location="'Otex'!B155" display="2712. Operating expenditure for unmetered customer assets (p/kWh)"/>
    <hyperlink ref="B181" location="'Contrib'!B6" display="2801. Network level of supply (for customer contributions) by tariff"/>
    <hyperlink ref="B182" location="'Contrib'!B41" display="2802. Contribution proportion of asset annuities, by customer type and network level of assets"/>
    <hyperlink ref="B183" location="'Contrib'!B57" display="2803. Proportion of assets annuities deemed to be covered by customer contributions"/>
    <hyperlink ref="B184" location="'Contrib'!B93" display="2804. Proportion of annual charge covered by contributions (for all charging levels)"/>
    <hyperlink ref="B185" location="'Yard'!B10" display="2901. Unit cost at each level, £/kW/year (relative to system simultaneous maximum load)"/>
    <hyperlink ref="B186" location="'Yard'!B22" display="2902. Pay-as-you-go yardstick unit costs by charging level (p/kWh)"/>
    <hyperlink ref="B187" location="'Yard'!B60" display="2903. Contributions to pay-as-you-go unit rate 1 (p/kWh)"/>
    <hyperlink ref="B188" location="'Yard'!B93" display="2904. Contributions to pay-as-you-go unit rate 2 (p/kWh)"/>
    <hyperlink ref="B189" location="'Yard'!B118" display="2905. Contributions to pay-as-you-go unit rate 3 (p/kWh)"/>
    <hyperlink ref="B190" location="'Standing'!B10" display="3001. Costs based on aggregate maximum load (£/kW/year)"/>
    <hyperlink ref="B191" location="'Standing'!B24" display="3002. Capacity elements p/kVA/day"/>
    <hyperlink ref="B192" location="'Standing'!B51" display="3003. Yardstick components p/kWh (taking account of standing charges)"/>
    <hyperlink ref="B193" location="'Standing'!B78" display="3004. Contributions to unit rate 1 p/kWh by network level (taking account of standing charges)"/>
    <hyperlink ref="B194" location="'Standing'!B105" display="3005. Contributions to unit rate 2 p/kWh by network level (taking account of standing charges)"/>
    <hyperlink ref="B195" location="'Standing'!B124" display="3006. Contributions to unit rate 3 p/kWh by network level (taking account of standing charges)"/>
    <hyperlink ref="B196" location="'Standing'!B141" display="3007. Exceeded capacity charge elements p/kVA/day"/>
    <hyperlink ref="B197" location="'AggCap'!B6" display="3101. Mapping of tariffs to tariff groups"/>
    <hyperlink ref="B198" location="'AggCap'!B26" display="3102. Capacity use for tariffs charged for capacity on an exit point basis"/>
    <hyperlink ref="B199" location="'AggCap'!B43" display="3103. Aggregate capacity (kW)"/>
    <hyperlink ref="B200" location="'AggCap'!B52" display="3104. Aggregate number of users charged for capacity on an exit point basis"/>
    <hyperlink ref="B201" location="'AggCap'!B62" display="3105. Average maximum kVA by exit point"/>
    <hyperlink ref="B202" location="'AggCap'!B71" display="3106. Deemed average maximum kVA for each tariff"/>
    <hyperlink ref="B203" location="'AggCap'!B88" display="3107. Capacity-driven fixed charge elements from standing charges factors p/MPAN/day"/>
    <hyperlink ref="B204" location="'Reactive'!B7" display="3201. Network use factors for generator reactive unit charges"/>
    <hyperlink ref="B205" location="'Reactive'!B20" display="3202. Standard components p/kWh for reactive power (absolute value)"/>
    <hyperlink ref="B206" location="'Reactive'!B32" display="3203. Standard reactive p/kVArh"/>
    <hyperlink ref="B207" location="'Reactive'!B42" display="3204. Absolute value of load coefficient (kW peak / average kW)"/>
    <hyperlink ref="B208" location="'Reactive'!B61" display="3205. Pay-as-you-go components p/kWh for reactive power (absolute value)"/>
    <hyperlink ref="B209" location="'Reactive'!B76" display="3206. Pay-as-you-go reactive p/kVArh"/>
    <hyperlink ref="B210" location="'Aggreg'!B14" display="3301. Unit rate 1 p/kWh (elements)"/>
    <hyperlink ref="B211" location="'Aggreg'!B52" display="3302. Unit rate 2 p/kWh (elements)"/>
    <hyperlink ref="B212" location="'Aggreg'!B90" display="3303. Unit rate 3 p/kWh (elements)"/>
    <hyperlink ref="B213" location="'Aggreg'!B128" display="3304. Fixed charge p/MPAN/day (elements)"/>
    <hyperlink ref="B214" location="'Aggreg'!B162" display="3305. Capacity charge p/kVA/day (elements)"/>
    <hyperlink ref="B215" location="'Aggreg'!B196" display="3306. Exceeded capacity charge p/kVA/day (elements)"/>
    <hyperlink ref="B216" location="'Aggreg'!B231" display="3307. Reactive power charge p/kVArh (elements)"/>
    <hyperlink ref="B217" location="'Aggreg'!B272" display="3308. Summary of charges before revenue matching"/>
    <hyperlink ref="B218" location="'Revenue'!B22" display="3401. Net revenues by tariff before matching (£)"/>
    <hyperlink ref="B219" location="'Revenue'!B59" display="3402. Target CDCM revenue"/>
    <hyperlink ref="B220" location="'Revenue'!B70" display="3403. Revenue surplus or shortfall"/>
    <hyperlink ref="B221" location="'Scaler'!B9" display="3501. Factor to scale to £1/kW at transmission exit level"/>
    <hyperlink ref="B222" location="'Scaler'!B18" display="3502. Applicability factor for £1/kW scaler"/>
    <hyperlink ref="B223" location="'Scaler'!B34" display="3503. Scalable elements of tariff components"/>
    <hyperlink ref="B224" location="'Scaler'!B84" display="3504. Marginal revenue effect of scaler"/>
    <hyperlink ref="B225" location="'Scaler'!B132" display="3505. Scaler value at which the minimum is breached"/>
    <hyperlink ref="B226" location="'Scaler'!B173" display="3506. Constraint-free solution"/>
    <hyperlink ref="B227" location="'Scaler'!B188" display="3507. Starting point"/>
    <hyperlink ref="B228" location="'Scaler'!B218" display="3508. Solve for General scaler rate"/>
    <hyperlink ref="B229" location="'Scaler'!B415" display="3509. General scaler rate"/>
    <hyperlink ref="B230" location="'Scaler'!B454" display="3510. Scaler"/>
    <hyperlink ref="B231" location="'Adjust'!B22" display="3601. Tariffs before rounding"/>
    <hyperlink ref="B232" location="'Adjust'!B53" display="3602. Decimal places"/>
    <hyperlink ref="B233" location="'Adjust'!B75" display="3603. Tariff rounding"/>
    <hyperlink ref="B234" location="'Adjust'!B123" display="3604. All the way tariffs"/>
    <hyperlink ref="B235" location="'Adjust'!B171" display="3605. Net revenues by tariff from rounding"/>
    <hyperlink ref="B236" location="'Adjust'!B213" display="3606. Revenue forecast summary"/>
    <hyperlink ref="B237" location="'Adjust'!B230" display="3607. Tariffs"/>
    <hyperlink ref="B238" location="'Tariffs'!B15" display="3701. Tariffs"/>
    <hyperlink ref="B239" location="'Summary'!B35" display="3801. Revenue summary"/>
    <hyperlink ref="B240" location="'Summary'!B147" display="3802. Revenue summary by tariff component"/>
    <hyperlink ref="B241" location="'M-Rev'!B7" display="3901. Revenue matrix by tariff"/>
    <hyperlink ref="B242" location="'M-Rev'!B39" display="3902. Revenues by charging element and network level"/>
    <hyperlink ref="B243" location="'CData'!B24" display="4001. Revenues under current tariffs (£)"/>
    <hyperlink ref="B244" location="'CData'!B58" display="4002. All-the-way volumes"/>
    <hyperlink ref="B245" location="'CData'!B89" display="4003. Normalised to"/>
    <hyperlink ref="B246" location="'CData'!B147" display="4004. Normalised volumes for comparisons"/>
    <hyperlink ref="B247" location="'CData'!B251" display="4005. LDNO LV charges (normalised £)"/>
    <hyperlink ref="B248" location="'CData'!B283" display="4006. LDNO HV charges (normalised £)"/>
    <hyperlink ref="B249" location="'CTables'!B13" display="4101. Comparison with current all-the-way demand tariffs"/>
    <hyperlink ref="B250" location="'CTables'!B44" display="4102. LDNO margins in use of system charges"/>
    <hyperlink ref="B251" location="'M-ATW'!A0" display="Tariff matrices"/>
  </hyperlinks>
  <pageMargins left="0.7" right="0.7" top="0.75" bottom="0.75" header="0.3" footer="0.3"/>
  <pageSetup paperSize="9" fitToHeight="2" orientation="portrait"/>
  <headerFooter>
    <oddHeader>&amp;L&amp;A&amp;C&amp;R&amp;P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 ht="21" customHeight="1">
      <c r="A1" s="1">
        <f>"Other expenditure for "&amp;'Input'!B7&amp;" in "&amp;'Input'!C7&amp;" ("&amp;'Input'!D7&amp;")"</f>
        <v>0</v>
      </c>
    </row>
    <row r="3" spans="1:13" ht="21" customHeight="1">
      <c r="A3" s="1" t="s">
        <v>890</v>
      </c>
    </row>
    <row r="4" spans="1:13">
      <c r="A4" s="2" t="s">
        <v>361</v>
      </c>
    </row>
    <row r="5" spans="1:13">
      <c r="A5" s="11" t="s">
        <v>891</v>
      </c>
    </row>
    <row r="6" spans="1:13">
      <c r="A6" s="2" t="s">
        <v>892</v>
      </c>
    </row>
    <row r="7" spans="1:13">
      <c r="A7" s="2" t="s">
        <v>379</v>
      </c>
    </row>
    <row r="9" spans="1:13">
      <c r="B9" s="12" t="s">
        <v>303</v>
      </c>
      <c r="C9" s="12" t="s">
        <v>893</v>
      </c>
      <c r="D9" s="12" t="s">
        <v>894</v>
      </c>
      <c r="E9" s="12" t="s">
        <v>895</v>
      </c>
      <c r="F9" s="12" t="s">
        <v>896</v>
      </c>
      <c r="G9" s="12" t="s">
        <v>897</v>
      </c>
      <c r="H9" s="12" t="s">
        <v>898</v>
      </c>
      <c r="I9" s="12" t="s">
        <v>899</v>
      </c>
      <c r="J9" s="12" t="s">
        <v>900</v>
      </c>
      <c r="K9" s="12" t="s">
        <v>901</v>
      </c>
      <c r="L9" s="12" t="s">
        <v>902</v>
      </c>
    </row>
    <row r="10" spans="1:13">
      <c r="A10" s="3" t="s">
        <v>903</v>
      </c>
      <c r="B10" s="37">
        <f>'Input'!$B288</f>
        <v>0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10"/>
    </row>
    <row r="12" spans="1:13" ht="21" customHeight="1">
      <c r="A12" s="1" t="s">
        <v>904</v>
      </c>
    </row>
    <row r="13" spans="1:13">
      <c r="A13" s="2" t="s">
        <v>361</v>
      </c>
    </row>
    <row r="14" spans="1:13">
      <c r="A14" s="11" t="s">
        <v>456</v>
      </c>
    </row>
    <row r="15" spans="1:13">
      <c r="A15" s="11" t="s">
        <v>905</v>
      </c>
    </row>
    <row r="16" spans="1:13">
      <c r="A16" s="11" t="s">
        <v>906</v>
      </c>
    </row>
    <row r="17" spans="1:10">
      <c r="A17" s="2" t="s">
        <v>907</v>
      </c>
    </row>
    <row r="19" spans="1:10">
      <c r="B19" s="12" t="s">
        <v>315</v>
      </c>
      <c r="C19" s="12" t="s">
        <v>316</v>
      </c>
      <c r="D19" s="12" t="s">
        <v>317</v>
      </c>
      <c r="E19" s="12" t="s">
        <v>318</v>
      </c>
      <c r="F19" s="12" t="s">
        <v>319</v>
      </c>
      <c r="G19" s="12" t="s">
        <v>320</v>
      </c>
      <c r="H19" s="12" t="s">
        <v>321</v>
      </c>
      <c r="I19" s="12" t="s">
        <v>322</v>
      </c>
    </row>
    <row r="20" spans="1:10">
      <c r="A20" s="3" t="s">
        <v>908</v>
      </c>
      <c r="B20" s="17">
        <f>IF('DRM'!$B$113,'AMD'!$C219*'Input'!$B$90/'DRM'!$B$113/1000,0)</f>
        <v>0</v>
      </c>
      <c r="C20" s="17">
        <f>IF('DRM'!$B$114,'AMD'!$D219*'Input'!$B$91/'DRM'!$B$114/1000,0)</f>
        <v>0</v>
      </c>
      <c r="D20" s="17">
        <f>IF('DRM'!$B$115,'AMD'!$E219*'Input'!$B$92/'DRM'!$B$115/1000,0)</f>
        <v>0</v>
      </c>
      <c r="E20" s="17">
        <f>IF('DRM'!$B$116,'AMD'!$F219*'Input'!$B$93/'DRM'!$B$116/1000,0)</f>
        <v>0</v>
      </c>
      <c r="F20" s="17">
        <f>IF('DRM'!$B$117,'AMD'!$G219*'Input'!$B$94/'DRM'!$B$117/1000,0)</f>
        <v>0</v>
      </c>
      <c r="G20" s="17">
        <f>IF('DRM'!$B$118,'AMD'!$H219*'Input'!$B$95/'DRM'!$B$118/1000,0)</f>
        <v>0</v>
      </c>
      <c r="H20" s="17">
        <f>IF('DRM'!$B$119,'AMD'!$I219*'Input'!$B$96/'DRM'!$B$119/1000,0)</f>
        <v>0</v>
      </c>
      <c r="I20" s="17">
        <f>IF('DRM'!$B$120,'AMD'!$J219*'Input'!$B$97/'DRM'!$B$120/1000,0)</f>
        <v>0</v>
      </c>
      <c r="J20" s="10"/>
    </row>
    <row r="22" spans="1:10" ht="21" customHeight="1">
      <c r="A22" s="1" t="s">
        <v>909</v>
      </c>
    </row>
    <row r="23" spans="1:10">
      <c r="A23" s="2" t="s">
        <v>361</v>
      </c>
    </row>
    <row r="24" spans="1:10">
      <c r="A24" s="11" t="s">
        <v>588</v>
      </c>
    </row>
    <row r="25" spans="1:10">
      <c r="A25" s="2" t="s">
        <v>647</v>
      </c>
    </row>
    <row r="27" spans="1:10">
      <c r="B27" s="12" t="s">
        <v>910</v>
      </c>
    </row>
    <row r="28" spans="1:10">
      <c r="A28" s="3" t="s">
        <v>216</v>
      </c>
      <c r="B28" s="37">
        <f>'Multi'!B$133</f>
        <v>0</v>
      </c>
      <c r="C28" s="10"/>
    </row>
    <row r="29" spans="1:10">
      <c r="A29" s="3" t="s">
        <v>217</v>
      </c>
      <c r="B29" s="37">
        <f>'Multi'!B$134</f>
        <v>0</v>
      </c>
      <c r="C29" s="10"/>
    </row>
    <row r="30" spans="1:10">
      <c r="A30" s="3" t="s">
        <v>218</v>
      </c>
      <c r="B30" s="37">
        <f>'Multi'!B$135</f>
        <v>0</v>
      </c>
      <c r="C30" s="10"/>
    </row>
    <row r="31" spans="1:10">
      <c r="A31" s="3" t="s">
        <v>219</v>
      </c>
      <c r="B31" s="37">
        <f>'Multi'!B$136</f>
        <v>0</v>
      </c>
      <c r="C31" s="10"/>
    </row>
    <row r="32" spans="1:10">
      <c r="A32" s="3" t="s">
        <v>220</v>
      </c>
      <c r="B32" s="37">
        <f>'Multi'!B$137</f>
        <v>0</v>
      </c>
      <c r="C32" s="10"/>
    </row>
    <row r="34" spans="1:3" ht="21" customHeight="1">
      <c r="A34" s="1" t="s">
        <v>911</v>
      </c>
    </row>
    <row r="35" spans="1:3">
      <c r="A35" s="2" t="s">
        <v>361</v>
      </c>
    </row>
    <row r="36" spans="1:3">
      <c r="A36" s="11" t="s">
        <v>912</v>
      </c>
    </row>
    <row r="37" spans="1:3">
      <c r="A37" s="2" t="s">
        <v>835</v>
      </c>
    </row>
    <row r="39" spans="1:3">
      <c r="B39" s="12" t="s">
        <v>913</v>
      </c>
    </row>
    <row r="40" spans="1:3">
      <c r="A40" s="3" t="s">
        <v>913</v>
      </c>
      <c r="B40" s="17">
        <f>SUM(B$28:B$32)</f>
        <v>0</v>
      </c>
      <c r="C40" s="10"/>
    </row>
    <row r="42" spans="1:3" ht="21" customHeight="1">
      <c r="A42" s="1" t="s">
        <v>914</v>
      </c>
    </row>
    <row r="43" spans="1:3">
      <c r="A43" s="2" t="s">
        <v>361</v>
      </c>
    </row>
    <row r="44" spans="1:3">
      <c r="A44" s="11" t="s">
        <v>915</v>
      </c>
    </row>
    <row r="45" spans="1:3">
      <c r="A45" s="11" t="s">
        <v>916</v>
      </c>
    </row>
    <row r="46" spans="1:3">
      <c r="A46" s="11" t="s">
        <v>917</v>
      </c>
    </row>
    <row r="47" spans="1:3">
      <c r="A47" s="11" t="s">
        <v>918</v>
      </c>
    </row>
    <row r="48" spans="1:3">
      <c r="A48" s="11" t="s">
        <v>919</v>
      </c>
    </row>
    <row r="49" spans="1:13">
      <c r="A49" s="11" t="s">
        <v>920</v>
      </c>
    </row>
    <row r="50" spans="1:13">
      <c r="A50" s="11" t="s">
        <v>921</v>
      </c>
    </row>
    <row r="51" spans="1:13">
      <c r="A51" s="28" t="s">
        <v>364</v>
      </c>
      <c r="B51" s="28" t="s">
        <v>366</v>
      </c>
      <c r="C51" s="28"/>
      <c r="D51" s="28" t="s">
        <v>494</v>
      </c>
      <c r="E51" s="28" t="s">
        <v>423</v>
      </c>
      <c r="F51" s="28"/>
      <c r="G51" s="28" t="s">
        <v>494</v>
      </c>
      <c r="H51" s="28"/>
    </row>
    <row r="52" spans="1:13">
      <c r="A52" s="28" t="s">
        <v>367</v>
      </c>
      <c r="B52" s="28" t="s">
        <v>369</v>
      </c>
      <c r="C52" s="28"/>
      <c r="D52" s="28" t="s">
        <v>922</v>
      </c>
      <c r="E52" s="28" t="s">
        <v>923</v>
      </c>
      <c r="F52" s="28"/>
      <c r="G52" s="28" t="s">
        <v>924</v>
      </c>
      <c r="H52" s="28"/>
    </row>
    <row r="54" spans="1:13">
      <c r="B54" s="27" t="s">
        <v>925</v>
      </c>
      <c r="C54" s="27"/>
      <c r="E54" s="27" t="s">
        <v>926</v>
      </c>
      <c r="F54" s="27"/>
      <c r="G54" s="27" t="s">
        <v>927</v>
      </c>
      <c r="H54" s="27"/>
    </row>
    <row r="55" spans="1:13">
      <c r="B55" s="12" t="s">
        <v>473</v>
      </c>
      <c r="C55" s="12" t="s">
        <v>485</v>
      </c>
      <c r="D55" s="12" t="s">
        <v>926</v>
      </c>
      <c r="E55" s="12" t="s">
        <v>473</v>
      </c>
      <c r="F55" s="12" t="s">
        <v>485</v>
      </c>
      <c r="G55" s="12" t="s">
        <v>473</v>
      </c>
      <c r="H55" s="12" t="s">
        <v>485</v>
      </c>
    </row>
    <row r="56" spans="1:13">
      <c r="A56" s="3" t="s">
        <v>928</v>
      </c>
      <c r="B56" s="17">
        <f>SUMPRODUCT('SM'!B$66:B$92,'Loads'!$E$304:$E$330)</f>
        <v>0</v>
      </c>
      <c r="C56" s="17">
        <f>SUMPRODUCT('SM'!C$66:C$92,'Loads'!$E$304:$E$330)</f>
        <v>0</v>
      </c>
      <c r="D56" s="17">
        <f>'SM'!B35*$B40</f>
        <v>0</v>
      </c>
      <c r="E56" s="37">
        <f>$D56</f>
        <v>0</v>
      </c>
      <c r="F56" s="9"/>
      <c r="G56" s="17">
        <f>B56+E56</f>
        <v>0</v>
      </c>
      <c r="H56" s="17">
        <f>C56+F56</f>
        <v>0</v>
      </c>
      <c r="I56" s="10"/>
    </row>
    <row r="58" spans="1:13" ht="21" customHeight="1">
      <c r="A58" s="1" t="s">
        <v>929</v>
      </c>
    </row>
    <row r="59" spans="1:13">
      <c r="A59" s="2" t="s">
        <v>361</v>
      </c>
    </row>
    <row r="60" spans="1:13">
      <c r="A60" s="11" t="s">
        <v>930</v>
      </c>
    </row>
    <row r="61" spans="1:13">
      <c r="A61" s="11" t="s">
        <v>931</v>
      </c>
    </row>
    <row r="62" spans="1:13">
      <c r="A62" s="11" t="s">
        <v>932</v>
      </c>
    </row>
    <row r="63" spans="1:13">
      <c r="A63" s="28" t="s">
        <v>364</v>
      </c>
      <c r="B63" s="2" t="s">
        <v>529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8" t="s">
        <v>495</v>
      </c>
    </row>
    <row r="64" spans="1:13">
      <c r="A64" s="28" t="s">
        <v>367</v>
      </c>
      <c r="B64" s="2" t="s">
        <v>757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8" t="s">
        <v>550</v>
      </c>
    </row>
    <row r="66" spans="1:14">
      <c r="B66" s="29" t="s">
        <v>933</v>
      </c>
      <c r="C66" s="29"/>
      <c r="D66" s="29"/>
      <c r="E66" s="29"/>
      <c r="F66" s="29"/>
      <c r="G66" s="29"/>
      <c r="H66" s="29"/>
      <c r="I66" s="29"/>
      <c r="J66" s="29"/>
      <c r="K66" s="29"/>
      <c r="L66" s="29"/>
    </row>
    <row r="67" spans="1:14">
      <c r="B67" s="12" t="s">
        <v>142</v>
      </c>
      <c r="C67" s="12" t="s">
        <v>315</v>
      </c>
      <c r="D67" s="12" t="s">
        <v>316</v>
      </c>
      <c r="E67" s="12" t="s">
        <v>317</v>
      </c>
      <c r="F67" s="12" t="s">
        <v>318</v>
      </c>
      <c r="G67" s="12" t="s">
        <v>319</v>
      </c>
      <c r="H67" s="12" t="s">
        <v>320</v>
      </c>
      <c r="I67" s="12" t="s">
        <v>321</v>
      </c>
      <c r="J67" s="12" t="s">
        <v>322</v>
      </c>
      <c r="K67" s="12" t="s">
        <v>473</v>
      </c>
      <c r="L67" s="12" t="s">
        <v>485</v>
      </c>
      <c r="M67" s="12" t="s">
        <v>934</v>
      </c>
    </row>
    <row r="68" spans="1:14">
      <c r="A68" s="3" t="s">
        <v>935</v>
      </c>
      <c r="B68" s="9"/>
      <c r="C68" s="37">
        <f>$B20</f>
        <v>0</v>
      </c>
      <c r="D68" s="37">
        <f>$C20</f>
        <v>0</v>
      </c>
      <c r="E68" s="37">
        <f>$D20</f>
        <v>0</v>
      </c>
      <c r="F68" s="37">
        <f>$E20</f>
        <v>0</v>
      </c>
      <c r="G68" s="37">
        <f>$F20</f>
        <v>0</v>
      </c>
      <c r="H68" s="37">
        <f>$G20</f>
        <v>0</v>
      </c>
      <c r="I68" s="37">
        <f>$H20</f>
        <v>0</v>
      </c>
      <c r="J68" s="37">
        <f>$I20</f>
        <v>0</v>
      </c>
      <c r="K68" s="37">
        <f>$G56</f>
        <v>0</v>
      </c>
      <c r="L68" s="37">
        <f>$H56</f>
        <v>0</v>
      </c>
      <c r="M68" s="37">
        <f>SUM($B68:$L68)</f>
        <v>0</v>
      </c>
      <c r="N68" s="10"/>
    </row>
    <row r="70" spans="1:14" ht="21" customHeight="1">
      <c r="A70" s="1" t="s">
        <v>936</v>
      </c>
    </row>
    <row r="71" spans="1:14">
      <c r="A71" s="2" t="s">
        <v>361</v>
      </c>
    </row>
    <row r="72" spans="1:14">
      <c r="A72" s="11" t="s">
        <v>937</v>
      </c>
    </row>
    <row r="73" spans="1:14">
      <c r="A73" s="11" t="s">
        <v>938</v>
      </c>
    </row>
    <row r="74" spans="1:14">
      <c r="A74" s="11" t="s">
        <v>939</v>
      </c>
    </row>
    <row r="75" spans="1:14">
      <c r="A75" s="11" t="s">
        <v>940</v>
      </c>
    </row>
    <row r="76" spans="1:14">
      <c r="A76" s="2" t="s">
        <v>941</v>
      </c>
    </row>
    <row r="78" spans="1:14">
      <c r="B78" s="12" t="s">
        <v>942</v>
      </c>
    </row>
    <row r="79" spans="1:14">
      <c r="A79" s="3" t="s">
        <v>310</v>
      </c>
      <c r="B79" s="17">
        <f>'Input'!B293+'Input'!E293+'Input'!C293*'Input'!D293</f>
        <v>0</v>
      </c>
      <c r="C79" s="10"/>
    </row>
    <row r="81" spans="1:13" ht="21" customHeight="1">
      <c r="A81" s="1" t="s">
        <v>943</v>
      </c>
    </row>
    <row r="82" spans="1:13">
      <c r="A82" s="2" t="s">
        <v>361</v>
      </c>
    </row>
    <row r="83" spans="1:13">
      <c r="A83" s="11" t="s">
        <v>944</v>
      </c>
    </row>
    <row r="84" spans="1:13">
      <c r="A84" s="11" t="s">
        <v>945</v>
      </c>
    </row>
    <row r="85" spans="1:13">
      <c r="A85" s="11" t="s">
        <v>946</v>
      </c>
    </row>
    <row r="86" spans="1:13">
      <c r="A86" s="11" t="s">
        <v>947</v>
      </c>
    </row>
    <row r="87" spans="1:13">
      <c r="A87" s="2" t="s">
        <v>948</v>
      </c>
    </row>
    <row r="89" spans="1:13">
      <c r="B89" s="12" t="s">
        <v>303</v>
      </c>
      <c r="C89" s="12" t="s">
        <v>893</v>
      </c>
      <c r="D89" s="12" t="s">
        <v>894</v>
      </c>
      <c r="E89" s="12" t="s">
        <v>895</v>
      </c>
      <c r="F89" s="12" t="s">
        <v>896</v>
      </c>
      <c r="G89" s="12" t="s">
        <v>897</v>
      </c>
      <c r="H89" s="12" t="s">
        <v>898</v>
      </c>
      <c r="I89" s="12" t="s">
        <v>899</v>
      </c>
      <c r="J89" s="12" t="s">
        <v>900</v>
      </c>
      <c r="K89" s="12" t="s">
        <v>901</v>
      </c>
      <c r="L89" s="12" t="s">
        <v>902</v>
      </c>
    </row>
    <row r="90" spans="1:13">
      <c r="A90" s="3" t="s">
        <v>949</v>
      </c>
      <c r="B90" s="17">
        <f>B10+$B79/$M68*B68</f>
        <v>0</v>
      </c>
      <c r="C90" s="17">
        <f>C10+$B79/$M68*C68</f>
        <v>0</v>
      </c>
      <c r="D90" s="17">
        <f>D10+$B79/$M68*D68</f>
        <v>0</v>
      </c>
      <c r="E90" s="17">
        <f>E10+$B79/$M68*E68</f>
        <v>0</v>
      </c>
      <c r="F90" s="17">
        <f>F10+$B79/$M68*F68</f>
        <v>0</v>
      </c>
      <c r="G90" s="17">
        <f>G10+$B79/$M68*G68</f>
        <v>0</v>
      </c>
      <c r="H90" s="17">
        <f>H10+$B79/$M68*H68</f>
        <v>0</v>
      </c>
      <c r="I90" s="17">
        <f>I10+$B79/$M68*I68</f>
        <v>0</v>
      </c>
      <c r="J90" s="17">
        <f>J10+$B79/$M68*J68</f>
        <v>0</v>
      </c>
      <c r="K90" s="17">
        <f>K10+$B79/$M68*K68</f>
        <v>0</v>
      </c>
      <c r="L90" s="17">
        <f>L10+$B79/$M68*L68</f>
        <v>0</v>
      </c>
      <c r="M90" s="10"/>
    </row>
    <row r="92" spans="1:13" ht="21" customHeight="1">
      <c r="A92" s="1" t="s">
        <v>950</v>
      </c>
    </row>
    <row r="93" spans="1:13">
      <c r="A93" s="2" t="s">
        <v>361</v>
      </c>
    </row>
    <row r="94" spans="1:13">
      <c r="A94" s="11" t="s">
        <v>951</v>
      </c>
    </row>
    <row r="95" spans="1:13">
      <c r="A95" s="11" t="s">
        <v>952</v>
      </c>
    </row>
    <row r="96" spans="1:13">
      <c r="A96" s="2" t="s">
        <v>953</v>
      </c>
    </row>
    <row r="98" spans="1:13">
      <c r="B98" s="12" t="s">
        <v>303</v>
      </c>
      <c r="C98" s="12" t="s">
        <v>893</v>
      </c>
      <c r="D98" s="12" t="s">
        <v>894</v>
      </c>
      <c r="E98" s="12" t="s">
        <v>895</v>
      </c>
      <c r="F98" s="12" t="s">
        <v>896</v>
      </c>
      <c r="G98" s="12" t="s">
        <v>897</v>
      </c>
      <c r="H98" s="12" t="s">
        <v>898</v>
      </c>
      <c r="I98" s="12" t="s">
        <v>899</v>
      </c>
      <c r="J98" s="12" t="s">
        <v>900</v>
      </c>
      <c r="K98" s="12" t="s">
        <v>901</v>
      </c>
      <c r="L98" s="12" t="s">
        <v>902</v>
      </c>
    </row>
    <row r="99" spans="1:13">
      <c r="A99" s="3" t="s">
        <v>954</v>
      </c>
      <c r="B99" s="33">
        <f>IF(B68="","",IF(B68&gt;0,B90/B68,0))</f>
        <v>0</v>
      </c>
      <c r="C99" s="33">
        <f>IF(C68="","",IF(C68&gt;0,C90/C68,0))</f>
        <v>0</v>
      </c>
      <c r="D99" s="33">
        <f>IF(D68="","",IF(D68&gt;0,D90/D68,0))</f>
        <v>0</v>
      </c>
      <c r="E99" s="33">
        <f>IF(E68="","",IF(E68&gt;0,E90/E68,0))</f>
        <v>0</v>
      </c>
      <c r="F99" s="33">
        <f>IF(F68="","",IF(F68&gt;0,F90/F68,0))</f>
        <v>0</v>
      </c>
      <c r="G99" s="33">
        <f>IF(G68="","",IF(G68&gt;0,G90/G68,0))</f>
        <v>0</v>
      </c>
      <c r="H99" s="33">
        <f>IF(H68="","",IF(H68&gt;0,H90/H68,0))</f>
        <v>0</v>
      </c>
      <c r="I99" s="33">
        <f>IF(I68="","",IF(I68&gt;0,I90/I68,0))</f>
        <v>0</v>
      </c>
      <c r="J99" s="33">
        <f>IF(J68="","",IF(J68&gt;0,J90/J68,0))</f>
        <v>0</v>
      </c>
      <c r="K99" s="33">
        <f>IF(K68="","",IF(K68&gt;0,K90/K68,0))</f>
        <v>0</v>
      </c>
      <c r="L99" s="33">
        <f>IF(L68="","",IF(L68&gt;0,L90/L68,0))</f>
        <v>0</v>
      </c>
      <c r="M99" s="10"/>
    </row>
    <row r="101" spans="1:13" ht="21" customHeight="1">
      <c r="A101" s="1" t="s">
        <v>955</v>
      </c>
    </row>
    <row r="102" spans="1:13">
      <c r="A102" s="2" t="s">
        <v>361</v>
      </c>
    </row>
    <row r="103" spans="1:13">
      <c r="A103" s="11" t="s">
        <v>956</v>
      </c>
    </row>
    <row r="104" spans="1:13">
      <c r="A104" s="11" t="s">
        <v>952</v>
      </c>
    </row>
    <row r="105" spans="1:13">
      <c r="A105" s="2" t="s">
        <v>957</v>
      </c>
    </row>
    <row r="107" spans="1:13">
      <c r="B107" s="12" t="s">
        <v>303</v>
      </c>
      <c r="C107" s="12" t="s">
        <v>893</v>
      </c>
      <c r="D107" s="12" t="s">
        <v>894</v>
      </c>
      <c r="E107" s="12" t="s">
        <v>895</v>
      </c>
      <c r="F107" s="12" t="s">
        <v>896</v>
      </c>
      <c r="G107" s="12" t="s">
        <v>897</v>
      </c>
      <c r="H107" s="12" t="s">
        <v>898</v>
      </c>
      <c r="I107" s="12" t="s">
        <v>899</v>
      </c>
      <c r="J107" s="12" t="s">
        <v>900</v>
      </c>
    </row>
    <row r="108" spans="1:13">
      <c r="A108" s="3" t="s">
        <v>958</v>
      </c>
      <c r="B108" s="31">
        <f>IF('AMD'!B219&gt;0,$B90/'AMD'!B219,0)</f>
        <v>0</v>
      </c>
      <c r="C108" s="31">
        <f>IF('AMD'!C219&gt;0,$C90/'AMD'!C219,0)</f>
        <v>0</v>
      </c>
      <c r="D108" s="31">
        <f>IF('AMD'!D219&gt;0,$D90/'AMD'!D219,0)</f>
        <v>0</v>
      </c>
      <c r="E108" s="31">
        <f>IF('AMD'!E219&gt;0,$E90/'AMD'!E219,0)</f>
        <v>0</v>
      </c>
      <c r="F108" s="31">
        <f>IF('AMD'!F219&gt;0,$F90/'AMD'!F219,0)</f>
        <v>0</v>
      </c>
      <c r="G108" s="31">
        <f>IF('AMD'!G219&gt;0,$G90/'AMD'!G219,0)</f>
        <v>0</v>
      </c>
      <c r="H108" s="31">
        <f>IF('AMD'!H219&gt;0,$H90/'AMD'!H219,0)</f>
        <v>0</v>
      </c>
      <c r="I108" s="31">
        <f>IF('AMD'!I219&gt;0,$I90/'AMD'!I219,0)</f>
        <v>0</v>
      </c>
      <c r="J108" s="31">
        <f>IF('AMD'!J219&gt;0,$J90/'AMD'!J219,0)</f>
        <v>0</v>
      </c>
      <c r="K108" s="10"/>
    </row>
    <row r="110" spans="1:13" ht="21" customHeight="1">
      <c r="A110" s="1" t="s">
        <v>959</v>
      </c>
    </row>
    <row r="111" spans="1:13">
      <c r="A111" s="2" t="s">
        <v>361</v>
      </c>
    </row>
    <row r="112" spans="1:13">
      <c r="A112" s="11" t="s">
        <v>490</v>
      </c>
    </row>
    <row r="113" spans="1:5">
      <c r="A113" s="11" t="s">
        <v>960</v>
      </c>
    </row>
    <row r="114" spans="1:5">
      <c r="A114" s="11" t="s">
        <v>961</v>
      </c>
    </row>
    <row r="115" spans="1:5">
      <c r="A115" s="11" t="s">
        <v>962</v>
      </c>
    </row>
    <row r="116" spans="1:5">
      <c r="A116" s="28" t="s">
        <v>364</v>
      </c>
      <c r="B116" s="28" t="s">
        <v>494</v>
      </c>
      <c r="C116" s="28"/>
      <c r="D116" s="28" t="s">
        <v>495</v>
      </c>
    </row>
    <row r="117" spans="1:5">
      <c r="A117" s="28" t="s">
        <v>367</v>
      </c>
      <c r="B117" s="28" t="s">
        <v>963</v>
      </c>
      <c r="C117" s="28"/>
      <c r="D117" s="28" t="s">
        <v>551</v>
      </c>
    </row>
    <row r="119" spans="1:5">
      <c r="B119" s="27" t="s">
        <v>964</v>
      </c>
      <c r="C119" s="27"/>
    </row>
    <row r="120" spans="1:5">
      <c r="B120" s="12" t="s">
        <v>901</v>
      </c>
      <c r="C120" s="12" t="s">
        <v>902</v>
      </c>
      <c r="D120" s="12" t="s">
        <v>965</v>
      </c>
    </row>
    <row r="121" spans="1:5">
      <c r="A121" s="3" t="s">
        <v>174</v>
      </c>
      <c r="B121" s="31">
        <f>100/'Input'!$F$58*$K$99*'SM'!$B66</f>
        <v>0</v>
      </c>
      <c r="C121" s="31">
        <f>100/'Input'!$F$58*$L$99*'SM'!$C66</f>
        <v>0</v>
      </c>
      <c r="D121" s="31">
        <f>SUM($B121:$C121)</f>
        <v>0</v>
      </c>
      <c r="E121" s="10"/>
    </row>
    <row r="122" spans="1:5">
      <c r="A122" s="3" t="s">
        <v>175</v>
      </c>
      <c r="B122" s="31">
        <f>100/'Input'!$F$58*$K$99*'SM'!$B67</f>
        <v>0</v>
      </c>
      <c r="C122" s="31">
        <f>100/'Input'!$F$58*$L$99*'SM'!$C67</f>
        <v>0</v>
      </c>
      <c r="D122" s="31">
        <f>SUM($B122:$C122)</f>
        <v>0</v>
      </c>
      <c r="E122" s="10"/>
    </row>
    <row r="123" spans="1:5">
      <c r="A123" s="3" t="s">
        <v>214</v>
      </c>
      <c r="B123" s="31">
        <f>100/'Input'!$F$58*$K$99*'SM'!$B68</f>
        <v>0</v>
      </c>
      <c r="C123" s="31">
        <f>100/'Input'!$F$58*$L$99*'SM'!$C68</f>
        <v>0</v>
      </c>
      <c r="D123" s="31">
        <f>SUM($B123:$C123)</f>
        <v>0</v>
      </c>
      <c r="E123" s="10"/>
    </row>
    <row r="124" spans="1:5">
      <c r="A124" s="3" t="s">
        <v>176</v>
      </c>
      <c r="B124" s="31">
        <f>100/'Input'!$F$58*$K$99*'SM'!$B69</f>
        <v>0</v>
      </c>
      <c r="C124" s="31">
        <f>100/'Input'!$F$58*$L$99*'SM'!$C69</f>
        <v>0</v>
      </c>
      <c r="D124" s="31">
        <f>SUM($B124:$C124)</f>
        <v>0</v>
      </c>
      <c r="E124" s="10"/>
    </row>
    <row r="125" spans="1:5">
      <c r="A125" s="3" t="s">
        <v>177</v>
      </c>
      <c r="B125" s="31">
        <f>100/'Input'!$F$58*$K$99*'SM'!$B70</f>
        <v>0</v>
      </c>
      <c r="C125" s="31">
        <f>100/'Input'!$F$58*$L$99*'SM'!$C70</f>
        <v>0</v>
      </c>
      <c r="D125" s="31">
        <f>SUM($B125:$C125)</f>
        <v>0</v>
      </c>
      <c r="E125" s="10"/>
    </row>
    <row r="126" spans="1:5">
      <c r="A126" s="3" t="s">
        <v>215</v>
      </c>
      <c r="B126" s="31">
        <f>100/'Input'!$F$58*$K$99*'SM'!$B71</f>
        <v>0</v>
      </c>
      <c r="C126" s="31">
        <f>100/'Input'!$F$58*$L$99*'SM'!$C71</f>
        <v>0</v>
      </c>
      <c r="D126" s="31">
        <f>SUM($B126:$C126)</f>
        <v>0</v>
      </c>
      <c r="E126" s="10"/>
    </row>
    <row r="127" spans="1:5">
      <c r="A127" s="3" t="s">
        <v>178</v>
      </c>
      <c r="B127" s="31">
        <f>100/'Input'!$F$58*$K$99*'SM'!$B72</f>
        <v>0</v>
      </c>
      <c r="C127" s="31">
        <f>100/'Input'!$F$58*$L$99*'SM'!$C72</f>
        <v>0</v>
      </c>
      <c r="D127" s="31">
        <f>SUM($B127:$C127)</f>
        <v>0</v>
      </c>
      <c r="E127" s="10"/>
    </row>
    <row r="128" spans="1:5">
      <c r="A128" s="3" t="s">
        <v>179</v>
      </c>
      <c r="B128" s="31">
        <f>100/'Input'!$F$58*$K$99*'SM'!$B73</f>
        <v>0</v>
      </c>
      <c r="C128" s="31">
        <f>100/'Input'!$F$58*$L$99*'SM'!$C73</f>
        <v>0</v>
      </c>
      <c r="D128" s="31">
        <f>SUM($B128:$C128)</f>
        <v>0</v>
      </c>
      <c r="E128" s="10"/>
    </row>
    <row r="129" spans="1:5">
      <c r="A129" s="3" t="s">
        <v>195</v>
      </c>
      <c r="B129" s="31">
        <f>100/'Input'!$F$58*$K$99*'SM'!$B74</f>
        <v>0</v>
      </c>
      <c r="C129" s="31">
        <f>100/'Input'!$F$58*$L$99*'SM'!$C74</f>
        <v>0</v>
      </c>
      <c r="D129" s="31">
        <f>SUM($B129:$C129)</f>
        <v>0</v>
      </c>
      <c r="E129" s="10"/>
    </row>
    <row r="130" spans="1:5">
      <c r="A130" s="3" t="s">
        <v>180</v>
      </c>
      <c r="B130" s="31">
        <f>100/'Input'!$F$58*$K$99*'SM'!$B75</f>
        <v>0</v>
      </c>
      <c r="C130" s="31">
        <f>100/'Input'!$F$58*$L$99*'SM'!$C75</f>
        <v>0</v>
      </c>
      <c r="D130" s="31">
        <f>SUM($B130:$C130)</f>
        <v>0</v>
      </c>
      <c r="E130" s="10"/>
    </row>
    <row r="131" spans="1:5">
      <c r="A131" s="3" t="s">
        <v>181</v>
      </c>
      <c r="B131" s="31">
        <f>100/'Input'!$F$58*$K$99*'SM'!$B76</f>
        <v>0</v>
      </c>
      <c r="C131" s="31">
        <f>100/'Input'!$F$58*$L$99*'SM'!$C76</f>
        <v>0</v>
      </c>
      <c r="D131" s="31">
        <f>SUM($B131:$C131)</f>
        <v>0</v>
      </c>
      <c r="E131" s="10"/>
    </row>
    <row r="132" spans="1:5">
      <c r="A132" s="3" t="s">
        <v>182</v>
      </c>
      <c r="B132" s="31">
        <f>100/'Input'!$F$58*$K$99*'SM'!$B77</f>
        <v>0</v>
      </c>
      <c r="C132" s="31">
        <f>100/'Input'!$F$58*$L$99*'SM'!$C77</f>
        <v>0</v>
      </c>
      <c r="D132" s="31">
        <f>SUM($B132:$C132)</f>
        <v>0</v>
      </c>
      <c r="E132" s="10"/>
    </row>
    <row r="133" spans="1:5">
      <c r="A133" s="3" t="s">
        <v>183</v>
      </c>
      <c r="B133" s="31">
        <f>100/'Input'!$F$58*$K$99*'SM'!$B78</f>
        <v>0</v>
      </c>
      <c r="C133" s="31">
        <f>100/'Input'!$F$58*$L$99*'SM'!$C78</f>
        <v>0</v>
      </c>
      <c r="D133" s="31">
        <f>SUM($B133:$C133)</f>
        <v>0</v>
      </c>
      <c r="E133" s="10"/>
    </row>
    <row r="134" spans="1:5">
      <c r="A134" s="3" t="s">
        <v>196</v>
      </c>
      <c r="B134" s="31">
        <f>100/'Input'!$F$58*$K$99*'SM'!$B79</f>
        <v>0</v>
      </c>
      <c r="C134" s="31">
        <f>100/'Input'!$F$58*$L$99*'SM'!$C79</f>
        <v>0</v>
      </c>
      <c r="D134" s="31">
        <f>SUM($B134:$C134)</f>
        <v>0</v>
      </c>
      <c r="E134" s="10"/>
    </row>
    <row r="135" spans="1:5">
      <c r="A135" s="3" t="s">
        <v>216</v>
      </c>
      <c r="B135" s="31">
        <f>100/'Input'!$F$58*$K$99*'SM'!$B80</f>
        <v>0</v>
      </c>
      <c r="C135" s="31">
        <f>100/'Input'!$F$58*$L$99*'SM'!$C80</f>
        <v>0</v>
      </c>
      <c r="D135" s="31">
        <f>SUM($B135:$C135)</f>
        <v>0</v>
      </c>
      <c r="E135" s="10"/>
    </row>
    <row r="136" spans="1:5">
      <c r="A136" s="3" t="s">
        <v>217</v>
      </c>
      <c r="B136" s="31">
        <f>100/'Input'!$F$58*$K$99*'SM'!$B81</f>
        <v>0</v>
      </c>
      <c r="C136" s="31">
        <f>100/'Input'!$F$58*$L$99*'SM'!$C81</f>
        <v>0</v>
      </c>
      <c r="D136" s="31">
        <f>SUM($B136:$C136)</f>
        <v>0</v>
      </c>
      <c r="E136" s="10"/>
    </row>
    <row r="137" spans="1:5">
      <c r="A137" s="3" t="s">
        <v>218</v>
      </c>
      <c r="B137" s="31">
        <f>100/'Input'!$F$58*$K$99*'SM'!$B82</f>
        <v>0</v>
      </c>
      <c r="C137" s="31">
        <f>100/'Input'!$F$58*$L$99*'SM'!$C82</f>
        <v>0</v>
      </c>
      <c r="D137" s="31">
        <f>SUM($B137:$C137)</f>
        <v>0</v>
      </c>
      <c r="E137" s="10"/>
    </row>
    <row r="138" spans="1:5">
      <c r="A138" s="3" t="s">
        <v>219</v>
      </c>
      <c r="B138" s="31">
        <f>100/'Input'!$F$58*$K$99*'SM'!$B83</f>
        <v>0</v>
      </c>
      <c r="C138" s="31">
        <f>100/'Input'!$F$58*$L$99*'SM'!$C83</f>
        <v>0</v>
      </c>
      <c r="D138" s="31">
        <f>SUM($B138:$C138)</f>
        <v>0</v>
      </c>
      <c r="E138" s="10"/>
    </row>
    <row r="139" spans="1:5">
      <c r="A139" s="3" t="s">
        <v>220</v>
      </c>
      <c r="B139" s="31">
        <f>100/'Input'!$F$58*$K$99*'SM'!$B84</f>
        <v>0</v>
      </c>
      <c r="C139" s="31">
        <f>100/'Input'!$F$58*$L$99*'SM'!$C84</f>
        <v>0</v>
      </c>
      <c r="D139" s="31">
        <f>SUM($B139:$C139)</f>
        <v>0</v>
      </c>
      <c r="E139" s="10"/>
    </row>
    <row r="140" spans="1:5">
      <c r="A140" s="3" t="s">
        <v>184</v>
      </c>
      <c r="B140" s="31">
        <f>100/'Input'!$F$58*$K$99*'SM'!$B85</f>
        <v>0</v>
      </c>
      <c r="C140" s="31">
        <f>100/'Input'!$F$58*$L$99*'SM'!$C85</f>
        <v>0</v>
      </c>
      <c r="D140" s="31">
        <f>SUM($B140:$C140)</f>
        <v>0</v>
      </c>
      <c r="E140" s="10"/>
    </row>
    <row r="141" spans="1:5">
      <c r="A141" s="3" t="s">
        <v>185</v>
      </c>
      <c r="B141" s="31">
        <f>100/'Input'!$F$58*$K$99*'SM'!$B86</f>
        <v>0</v>
      </c>
      <c r="C141" s="31">
        <f>100/'Input'!$F$58*$L$99*'SM'!$C86</f>
        <v>0</v>
      </c>
      <c r="D141" s="31">
        <f>SUM($B141:$C141)</f>
        <v>0</v>
      </c>
      <c r="E141" s="10"/>
    </row>
    <row r="142" spans="1:5">
      <c r="A142" s="3" t="s">
        <v>186</v>
      </c>
      <c r="B142" s="31">
        <f>100/'Input'!$F$58*$K$99*'SM'!$B87</f>
        <v>0</v>
      </c>
      <c r="C142" s="31">
        <f>100/'Input'!$F$58*$L$99*'SM'!$C87</f>
        <v>0</v>
      </c>
      <c r="D142" s="31">
        <f>SUM($B142:$C142)</f>
        <v>0</v>
      </c>
      <c r="E142" s="10"/>
    </row>
    <row r="143" spans="1:5">
      <c r="A143" s="3" t="s">
        <v>187</v>
      </c>
      <c r="B143" s="31">
        <f>100/'Input'!$F$58*$K$99*'SM'!$B88</f>
        <v>0</v>
      </c>
      <c r="C143" s="31">
        <f>100/'Input'!$F$58*$L$99*'SM'!$C88</f>
        <v>0</v>
      </c>
      <c r="D143" s="31">
        <f>SUM($B143:$C143)</f>
        <v>0</v>
      </c>
      <c r="E143" s="10"/>
    </row>
    <row r="144" spans="1:5">
      <c r="A144" s="3" t="s">
        <v>188</v>
      </c>
      <c r="B144" s="31">
        <f>100/'Input'!$F$58*$K$99*'SM'!$B89</f>
        <v>0</v>
      </c>
      <c r="C144" s="31">
        <f>100/'Input'!$F$58*$L$99*'SM'!$C89</f>
        <v>0</v>
      </c>
      <c r="D144" s="31">
        <f>SUM($B144:$C144)</f>
        <v>0</v>
      </c>
      <c r="E144" s="10"/>
    </row>
    <row r="145" spans="1:5">
      <c r="A145" s="3" t="s">
        <v>189</v>
      </c>
      <c r="B145" s="31">
        <f>100/'Input'!$F$58*$K$99*'SM'!$B90</f>
        <v>0</v>
      </c>
      <c r="C145" s="31">
        <f>100/'Input'!$F$58*$L$99*'SM'!$C90</f>
        <v>0</v>
      </c>
      <c r="D145" s="31">
        <f>SUM($B145:$C145)</f>
        <v>0</v>
      </c>
      <c r="E145" s="10"/>
    </row>
    <row r="146" spans="1:5">
      <c r="A146" s="3" t="s">
        <v>197</v>
      </c>
      <c r="B146" s="31">
        <f>100/'Input'!$F$58*$K$99*'SM'!$B91</f>
        <v>0</v>
      </c>
      <c r="C146" s="31">
        <f>100/'Input'!$F$58*$L$99*'SM'!$C91</f>
        <v>0</v>
      </c>
      <c r="D146" s="31">
        <f>SUM($B146:$C146)</f>
        <v>0</v>
      </c>
      <c r="E146" s="10"/>
    </row>
    <row r="147" spans="1:5">
      <c r="A147" s="3" t="s">
        <v>198</v>
      </c>
      <c r="B147" s="31">
        <f>100/'Input'!$F$58*$K$99*'SM'!$B92</f>
        <v>0</v>
      </c>
      <c r="C147" s="31">
        <f>100/'Input'!$F$58*$L$99*'SM'!$C92</f>
        <v>0</v>
      </c>
      <c r="D147" s="31">
        <f>SUM($B147:$C147)</f>
        <v>0</v>
      </c>
      <c r="E147" s="10"/>
    </row>
    <row r="149" spans="1:5" ht="21" customHeight="1">
      <c r="A149" s="1" t="s">
        <v>966</v>
      </c>
    </row>
    <row r="150" spans="1:5">
      <c r="A150" s="2" t="s">
        <v>361</v>
      </c>
    </row>
    <row r="151" spans="1:5">
      <c r="A151" s="11" t="s">
        <v>967</v>
      </c>
    </row>
    <row r="152" spans="1:5">
      <c r="A152" s="11" t="s">
        <v>479</v>
      </c>
    </row>
    <row r="153" spans="1:5">
      <c r="A153" s="2" t="s">
        <v>968</v>
      </c>
    </row>
    <row r="155" spans="1:5">
      <c r="B155" s="12" t="s">
        <v>901</v>
      </c>
    </row>
    <row r="156" spans="1:5">
      <c r="A156" s="3" t="s">
        <v>216</v>
      </c>
      <c r="B156" s="31">
        <f>0.1*$K$99*'SM'!$B$35</f>
        <v>0</v>
      </c>
      <c r="C156" s="10"/>
    </row>
    <row r="157" spans="1:5">
      <c r="A157" s="3" t="s">
        <v>217</v>
      </c>
      <c r="B157" s="31">
        <f>0.1*$K$99*'SM'!$B$35</f>
        <v>0</v>
      </c>
      <c r="C157" s="10"/>
    </row>
    <row r="158" spans="1:5">
      <c r="A158" s="3" t="s">
        <v>218</v>
      </c>
      <c r="B158" s="31">
        <f>0.1*$K$99*'SM'!$B$35</f>
        <v>0</v>
      </c>
      <c r="C158" s="10"/>
    </row>
    <row r="159" spans="1:5">
      <c r="A159" s="3" t="s">
        <v>219</v>
      </c>
      <c r="B159" s="31">
        <f>0.1*$K$99*'SM'!$B$35</f>
        <v>0</v>
      </c>
      <c r="C159" s="10"/>
    </row>
    <row r="160" spans="1:5">
      <c r="A160" s="3" t="s">
        <v>220</v>
      </c>
      <c r="B160" s="31">
        <f>0.1*$K$99*'SM'!$B$35</f>
        <v>0</v>
      </c>
      <c r="C160" s="10"/>
    </row>
  </sheetData>
  <sheetProtection sheet="1" objects="1" scenarios="1"/>
  <hyperlinks>
    <hyperlink ref="A5" location="'Input'!B287" display="x1 = 1055. Transmission exit charges (£/year)"/>
    <hyperlink ref="A14" location="'DRM'!B112" display="x1 = 2108. GSP simultaneous maximum load assumed through each network level (MW)"/>
    <hyperlink ref="A15" location="'AMD'!B218" display="x2 = 2613. Forecast simultaneous maximum load (kW) adjusted for standing charges"/>
    <hyperlink ref="A16" location="'Input'!B89" display="x3 = 1020. Gross asset cost by network level (£)"/>
    <hyperlink ref="A24" location="'Multi'!B118" display="x1 = 2407. All units (MWh)"/>
    <hyperlink ref="A36" location="'Otex'!B27" display="x1 = 2703. Annual consumption by tariff for unmetered users (MWh)"/>
    <hyperlink ref="A44" location="'SM'!B65" display="x1 = 2205. Service model assets by tariff (£)"/>
    <hyperlink ref="A45" location="'Loads'!E303" display="x2 = 2305. MPANs (in Equivalent volume for each end user)"/>
    <hyperlink ref="A46" location="'SM'!B34" display="x3 = 2202. LV unmetered service model assets £/(MWh/year)"/>
    <hyperlink ref="A47" location="'Otex'!B39" display="x4 = 27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702. Network model assets (£) scaled by load forecast"/>
    <hyperlink ref="A61" location="'Otex'!G55" display="x2 = 2705. Service model assets (£) (in Service model asset data)"/>
    <hyperlink ref="A62" location="'Otex'!B67" display="x3 = Model assets (£) scaled by demand forecast (in Data for allocation of operating expenditure)"/>
    <hyperlink ref="A72" location="'Input'!B292" display="x1 = 1059. Direct cost (£/year) (in Other expenditure)"/>
    <hyperlink ref="A73" location="'Input'!E292" display="x2 = 1059. Network rates (£/year) (in Other expenditure)"/>
    <hyperlink ref="A74" location="'Input'!C292" display="x3 = 1059. Indirect cost (£/year) (in Other expenditure)"/>
    <hyperlink ref="A75" location="'Input'!D292" display="x4 = 1059. Indirect cost proportion (in Other expenditure)"/>
    <hyperlink ref="A83" location="'Otex'!B9" display="x1 = 2701. Operating expenditure coded by network level (£/year)"/>
    <hyperlink ref="A84" location="'Otex'!B78" display="x2 = 2707. Amount of expenditure to be allocated according to asset values (£/year)"/>
    <hyperlink ref="A85" location="'Otex'!M67" display="x3 = 2706. Denominator for allocation of operating expenditure (in Data for allocation of operating expenditure)"/>
    <hyperlink ref="A86" location="'Otex'!B67" display="x4 = 2706. Model assets (£) scaled by demand forecast (in Data for allocation of operating expenditure)"/>
    <hyperlink ref="A94" location="'Otex'!B67" display="x1 = 2706. Model assets (£) scaled by demand forecast (in Data for allocation of operating expenditure)"/>
    <hyperlink ref="A95" location="'Otex'!B89" display="x2 = 2708. Total operating expenditure by network level  (£/year)"/>
    <hyperlink ref="A103" location="'AMD'!B218" display="x1 = 2613. Forecast simultaneous maximum load (kW) adjusted for standing charges"/>
    <hyperlink ref="A104" location="'Otex'!B89" display="x2 = 2708. Total operating expenditure by network level  (£/year)"/>
    <hyperlink ref="A112" location="'Input'!F57" display="x1 = 1010. Days in the charging year (in Financial and general assumptions)"/>
    <hyperlink ref="A113" location="'Otex'!B98" display="x2 = 2709. Operating expenditure percentage by network level"/>
    <hyperlink ref="A114" location="'SM'!B65" display="x3 = 2205. Service model assets by tariff (£)"/>
    <hyperlink ref="A115" location="'Otex'!B120" display="x4 = Operating expenditure p/MPAN/day by level (in Operating expenditure for customer assets p/MPAN/day)"/>
    <hyperlink ref="A151" location="'Otex'!B98" display="x1 = 2709. Operating expenditure percentage by network level"/>
    <hyperlink ref="A152" location="'SM'!B34" display="x2 = 2202. LV unmetered service model assets £/(MWh/year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 ht="21" customHeight="1">
      <c r="A1" s="1">
        <f>"Customer contributions for "&amp;'Input'!B7&amp;" in "&amp;'Input'!C7&amp;" ("&amp;'Input'!D7&amp;")"</f>
        <v>0</v>
      </c>
    </row>
    <row r="2" spans="1:6">
      <c r="A2" s="2" t="s">
        <v>969</v>
      </c>
    </row>
    <row r="4" spans="1:6" ht="21" customHeight="1">
      <c r="A4" s="1" t="s">
        <v>970</v>
      </c>
    </row>
    <row r="6" spans="1:6">
      <c r="B6" s="12" t="s">
        <v>323</v>
      </c>
      <c r="C6" s="12" t="s">
        <v>324</v>
      </c>
      <c r="D6" s="12" t="s">
        <v>325</v>
      </c>
      <c r="E6" s="12" t="s">
        <v>326</v>
      </c>
    </row>
    <row r="7" spans="1:6">
      <c r="A7" s="3" t="s">
        <v>174</v>
      </c>
      <c r="B7" s="34">
        <v>1</v>
      </c>
      <c r="C7" s="34">
        <v>0</v>
      </c>
      <c r="D7" s="34">
        <v>0</v>
      </c>
      <c r="E7" s="34">
        <v>0</v>
      </c>
      <c r="F7" s="10"/>
    </row>
    <row r="8" spans="1:6">
      <c r="A8" s="3" t="s">
        <v>175</v>
      </c>
      <c r="B8" s="34">
        <v>1</v>
      </c>
      <c r="C8" s="34">
        <v>0</v>
      </c>
      <c r="D8" s="34">
        <v>0</v>
      </c>
      <c r="E8" s="34">
        <v>0</v>
      </c>
      <c r="F8" s="10"/>
    </row>
    <row r="9" spans="1:6">
      <c r="A9" s="3" t="s">
        <v>214</v>
      </c>
      <c r="B9" s="34">
        <v>1</v>
      </c>
      <c r="C9" s="34">
        <v>0</v>
      </c>
      <c r="D9" s="34">
        <v>0</v>
      </c>
      <c r="E9" s="34">
        <v>0</v>
      </c>
      <c r="F9" s="10"/>
    </row>
    <row r="10" spans="1:6">
      <c r="A10" s="3" t="s">
        <v>176</v>
      </c>
      <c r="B10" s="34">
        <v>1</v>
      </c>
      <c r="C10" s="34">
        <v>0</v>
      </c>
      <c r="D10" s="34">
        <v>0</v>
      </c>
      <c r="E10" s="34">
        <v>0</v>
      </c>
      <c r="F10" s="10"/>
    </row>
    <row r="11" spans="1:6">
      <c r="A11" s="3" t="s">
        <v>177</v>
      </c>
      <c r="B11" s="34">
        <v>1</v>
      </c>
      <c r="C11" s="34">
        <v>0</v>
      </c>
      <c r="D11" s="34">
        <v>0</v>
      </c>
      <c r="E11" s="34">
        <v>0</v>
      </c>
      <c r="F11" s="10"/>
    </row>
    <row r="12" spans="1:6">
      <c r="A12" s="3" t="s">
        <v>215</v>
      </c>
      <c r="B12" s="34">
        <v>1</v>
      </c>
      <c r="C12" s="34">
        <v>0</v>
      </c>
      <c r="D12" s="34">
        <v>0</v>
      </c>
      <c r="E12" s="34">
        <v>0</v>
      </c>
      <c r="F12" s="10"/>
    </row>
    <row r="13" spans="1:6">
      <c r="A13" s="3" t="s">
        <v>178</v>
      </c>
      <c r="B13" s="34">
        <v>1</v>
      </c>
      <c r="C13" s="34">
        <v>0</v>
      </c>
      <c r="D13" s="34">
        <v>0</v>
      </c>
      <c r="E13" s="34">
        <v>0</v>
      </c>
      <c r="F13" s="10"/>
    </row>
    <row r="14" spans="1:6">
      <c r="A14" s="3" t="s">
        <v>179</v>
      </c>
      <c r="B14" s="34">
        <v>0</v>
      </c>
      <c r="C14" s="34">
        <v>1</v>
      </c>
      <c r="D14" s="34">
        <v>0</v>
      </c>
      <c r="E14" s="34">
        <v>0</v>
      </c>
      <c r="F14" s="10"/>
    </row>
    <row r="15" spans="1:6">
      <c r="A15" s="3" t="s">
        <v>195</v>
      </c>
      <c r="B15" s="34">
        <v>0</v>
      </c>
      <c r="C15" s="34">
        <v>0</v>
      </c>
      <c r="D15" s="34">
        <v>1</v>
      </c>
      <c r="E15" s="34">
        <v>0</v>
      </c>
      <c r="F15" s="10"/>
    </row>
    <row r="16" spans="1:6">
      <c r="A16" s="3" t="s">
        <v>180</v>
      </c>
      <c r="B16" s="34">
        <v>1</v>
      </c>
      <c r="C16" s="34">
        <v>0</v>
      </c>
      <c r="D16" s="34">
        <v>0</v>
      </c>
      <c r="E16" s="34">
        <v>0</v>
      </c>
      <c r="F16" s="10"/>
    </row>
    <row r="17" spans="1:6">
      <c r="A17" s="3" t="s">
        <v>181</v>
      </c>
      <c r="B17" s="34">
        <v>1</v>
      </c>
      <c r="C17" s="34">
        <v>0</v>
      </c>
      <c r="D17" s="34">
        <v>0</v>
      </c>
      <c r="E17" s="34">
        <v>0</v>
      </c>
      <c r="F17" s="10"/>
    </row>
    <row r="18" spans="1:6">
      <c r="A18" s="3" t="s">
        <v>182</v>
      </c>
      <c r="B18" s="34">
        <v>1</v>
      </c>
      <c r="C18" s="34">
        <v>0</v>
      </c>
      <c r="D18" s="34">
        <v>0</v>
      </c>
      <c r="E18" s="34">
        <v>0</v>
      </c>
      <c r="F18" s="10"/>
    </row>
    <row r="19" spans="1:6">
      <c r="A19" s="3" t="s">
        <v>183</v>
      </c>
      <c r="B19" s="34">
        <v>0</v>
      </c>
      <c r="C19" s="34">
        <v>1</v>
      </c>
      <c r="D19" s="34">
        <v>0</v>
      </c>
      <c r="E19" s="34">
        <v>0</v>
      </c>
      <c r="F19" s="10"/>
    </row>
    <row r="20" spans="1:6">
      <c r="A20" s="3" t="s">
        <v>196</v>
      </c>
      <c r="B20" s="34">
        <v>0</v>
      </c>
      <c r="C20" s="34">
        <v>0</v>
      </c>
      <c r="D20" s="34">
        <v>1</v>
      </c>
      <c r="E20" s="34">
        <v>0</v>
      </c>
      <c r="F20" s="10"/>
    </row>
    <row r="21" spans="1:6">
      <c r="A21" s="3" t="s">
        <v>216</v>
      </c>
      <c r="B21" s="34">
        <v>1</v>
      </c>
      <c r="C21" s="34">
        <v>0</v>
      </c>
      <c r="D21" s="34">
        <v>0</v>
      </c>
      <c r="E21" s="34">
        <v>0</v>
      </c>
      <c r="F21" s="10"/>
    </row>
    <row r="22" spans="1:6">
      <c r="A22" s="3" t="s">
        <v>217</v>
      </c>
      <c r="B22" s="34">
        <v>1</v>
      </c>
      <c r="C22" s="34">
        <v>0</v>
      </c>
      <c r="D22" s="34">
        <v>0</v>
      </c>
      <c r="E22" s="34">
        <v>0</v>
      </c>
      <c r="F22" s="10"/>
    </row>
    <row r="23" spans="1:6">
      <c r="A23" s="3" t="s">
        <v>218</v>
      </c>
      <c r="B23" s="34">
        <v>1</v>
      </c>
      <c r="C23" s="34">
        <v>0</v>
      </c>
      <c r="D23" s="34">
        <v>0</v>
      </c>
      <c r="E23" s="34">
        <v>0</v>
      </c>
      <c r="F23" s="10"/>
    </row>
    <row r="24" spans="1:6">
      <c r="A24" s="3" t="s">
        <v>219</v>
      </c>
      <c r="B24" s="34">
        <v>1</v>
      </c>
      <c r="C24" s="34">
        <v>0</v>
      </c>
      <c r="D24" s="34">
        <v>0</v>
      </c>
      <c r="E24" s="34">
        <v>0</v>
      </c>
      <c r="F24" s="10"/>
    </row>
    <row r="25" spans="1:6">
      <c r="A25" s="3" t="s">
        <v>220</v>
      </c>
      <c r="B25" s="34">
        <v>1</v>
      </c>
      <c r="C25" s="34">
        <v>0</v>
      </c>
      <c r="D25" s="34">
        <v>0</v>
      </c>
      <c r="E25" s="34">
        <v>0</v>
      </c>
      <c r="F25" s="10"/>
    </row>
    <row r="26" spans="1:6">
      <c r="A26" s="3" t="s">
        <v>184</v>
      </c>
      <c r="B26" s="34">
        <v>1</v>
      </c>
      <c r="C26" s="34">
        <v>0</v>
      </c>
      <c r="D26" s="34">
        <v>0</v>
      </c>
      <c r="E26" s="34">
        <v>0</v>
      </c>
      <c r="F26" s="10"/>
    </row>
    <row r="27" spans="1:6">
      <c r="A27" s="3" t="s">
        <v>185</v>
      </c>
      <c r="B27" s="34">
        <v>0</v>
      </c>
      <c r="C27" s="34">
        <v>1</v>
      </c>
      <c r="D27" s="34">
        <v>0</v>
      </c>
      <c r="E27" s="34">
        <v>0</v>
      </c>
      <c r="F27" s="10"/>
    </row>
    <row r="28" spans="1:6">
      <c r="A28" s="3" t="s">
        <v>186</v>
      </c>
      <c r="B28" s="34">
        <v>1</v>
      </c>
      <c r="C28" s="34">
        <v>0</v>
      </c>
      <c r="D28" s="34">
        <v>0</v>
      </c>
      <c r="E28" s="34">
        <v>0</v>
      </c>
      <c r="F28" s="10"/>
    </row>
    <row r="29" spans="1:6">
      <c r="A29" s="3" t="s">
        <v>187</v>
      </c>
      <c r="B29" s="34">
        <v>1</v>
      </c>
      <c r="C29" s="34">
        <v>0</v>
      </c>
      <c r="D29" s="34">
        <v>0</v>
      </c>
      <c r="E29" s="34">
        <v>0</v>
      </c>
      <c r="F29" s="10"/>
    </row>
    <row r="30" spans="1:6">
      <c r="A30" s="3" t="s">
        <v>188</v>
      </c>
      <c r="B30" s="34">
        <v>0</v>
      </c>
      <c r="C30" s="34">
        <v>1</v>
      </c>
      <c r="D30" s="34">
        <v>0</v>
      </c>
      <c r="E30" s="34">
        <v>0</v>
      </c>
      <c r="F30" s="10"/>
    </row>
    <row r="31" spans="1:6">
      <c r="A31" s="3" t="s">
        <v>189</v>
      </c>
      <c r="B31" s="34">
        <v>0</v>
      </c>
      <c r="C31" s="34">
        <v>1</v>
      </c>
      <c r="D31" s="34">
        <v>0</v>
      </c>
      <c r="E31" s="34">
        <v>0</v>
      </c>
      <c r="F31" s="10"/>
    </row>
    <row r="32" spans="1:6">
      <c r="A32" s="3" t="s">
        <v>197</v>
      </c>
      <c r="B32" s="34">
        <v>0</v>
      </c>
      <c r="C32" s="34">
        <v>0</v>
      </c>
      <c r="D32" s="34">
        <v>1</v>
      </c>
      <c r="E32" s="34">
        <v>0</v>
      </c>
      <c r="F32" s="10"/>
    </row>
    <row r="33" spans="1:6">
      <c r="A33" s="3" t="s">
        <v>198</v>
      </c>
      <c r="B33" s="34">
        <v>0</v>
      </c>
      <c r="C33" s="34">
        <v>0</v>
      </c>
      <c r="D33" s="34">
        <v>1</v>
      </c>
      <c r="E33" s="34">
        <v>0</v>
      </c>
      <c r="F33" s="10"/>
    </row>
    <row r="35" spans="1:6" ht="21" customHeight="1">
      <c r="A35" s="1" t="s">
        <v>971</v>
      </c>
    </row>
    <row r="36" spans="1:6">
      <c r="A36" s="2" t="s">
        <v>361</v>
      </c>
    </row>
    <row r="37" spans="1:6">
      <c r="A37" s="11" t="s">
        <v>972</v>
      </c>
    </row>
    <row r="38" spans="1:6">
      <c r="A38" s="11" t="s">
        <v>973</v>
      </c>
    </row>
    <row r="39" spans="1:6">
      <c r="A39" s="2" t="s">
        <v>974</v>
      </c>
    </row>
    <row r="41" spans="1:6">
      <c r="B41" s="12" t="s">
        <v>323</v>
      </c>
      <c r="C41" s="12" t="s">
        <v>324</v>
      </c>
      <c r="D41" s="12" t="s">
        <v>325</v>
      </c>
      <c r="E41" s="12" t="s">
        <v>326</v>
      </c>
    </row>
    <row r="42" spans="1:6">
      <c r="A42" s="3" t="s">
        <v>461</v>
      </c>
      <c r="B42" s="33">
        <f>'Input'!$B$301*(1-'Input'!$D$58)</f>
        <v>0</v>
      </c>
      <c r="C42" s="33">
        <f>'Input'!$B$302*(1-'Input'!$D$58)</f>
        <v>0</v>
      </c>
      <c r="D42" s="33">
        <f>'Input'!$B$303*(1-'Input'!$D$58)</f>
        <v>0</v>
      </c>
      <c r="E42" s="33">
        <f>'Input'!$B$304*(1-'Input'!$D$58)</f>
        <v>0</v>
      </c>
      <c r="F42" s="10"/>
    </row>
    <row r="43" spans="1:6">
      <c r="A43" s="3" t="s">
        <v>462</v>
      </c>
      <c r="B43" s="33">
        <f>'Input'!$C$301*(1-'Input'!$D$58)</f>
        <v>0</v>
      </c>
      <c r="C43" s="33">
        <f>'Input'!$C$302*(1-'Input'!$D$58)</f>
        <v>0</v>
      </c>
      <c r="D43" s="33">
        <f>'Input'!$C$303*(1-'Input'!$D$58)</f>
        <v>0</v>
      </c>
      <c r="E43" s="33">
        <f>'Input'!$C$304*(1-'Input'!$D$58)</f>
        <v>0</v>
      </c>
      <c r="F43" s="10"/>
    </row>
    <row r="44" spans="1:6">
      <c r="A44" s="3" t="s">
        <v>463</v>
      </c>
      <c r="B44" s="33">
        <f>'Input'!$D$301*(1-'Input'!$D$58)</f>
        <v>0</v>
      </c>
      <c r="C44" s="33">
        <f>'Input'!$D$302*(1-'Input'!$D$58)</f>
        <v>0</v>
      </c>
      <c r="D44" s="33">
        <f>'Input'!$D$303*(1-'Input'!$D$58)</f>
        <v>0</v>
      </c>
      <c r="E44" s="33">
        <f>'Input'!$D$304*(1-'Input'!$D$58)</f>
        <v>0</v>
      </c>
      <c r="F44" s="10"/>
    </row>
    <row r="45" spans="1:6">
      <c r="A45" s="3" t="s">
        <v>464</v>
      </c>
      <c r="B45" s="33">
        <f>'Input'!$E$301*(1-'Input'!$D$58)</f>
        <v>0</v>
      </c>
      <c r="C45" s="33">
        <f>'Input'!$E$302*(1-'Input'!$D$58)</f>
        <v>0</v>
      </c>
      <c r="D45" s="33">
        <f>'Input'!$E$303*(1-'Input'!$D$58)</f>
        <v>0</v>
      </c>
      <c r="E45" s="33">
        <f>'Input'!$E$304*(1-'Input'!$D$58)</f>
        <v>0</v>
      </c>
      <c r="F45" s="10"/>
    </row>
    <row r="46" spans="1:6">
      <c r="A46" s="3" t="s">
        <v>465</v>
      </c>
      <c r="B46" s="33">
        <f>'Input'!$F$301*(1-'Input'!$D$58)</f>
        <v>0</v>
      </c>
      <c r="C46" s="33">
        <f>'Input'!$F$302*(1-'Input'!$D$58)</f>
        <v>0</v>
      </c>
      <c r="D46" s="33">
        <f>'Input'!$F$303*(1-'Input'!$D$58)</f>
        <v>0</v>
      </c>
      <c r="E46" s="33">
        <f>'Input'!$F$304*(1-'Input'!$D$58)</f>
        <v>0</v>
      </c>
      <c r="F46" s="10"/>
    </row>
    <row r="47" spans="1:6">
      <c r="A47" s="3" t="s">
        <v>466</v>
      </c>
      <c r="B47" s="33">
        <f>'Input'!$G$301*(1-'Input'!$D$58)</f>
        <v>0</v>
      </c>
      <c r="C47" s="33">
        <f>'Input'!$G$302*(1-'Input'!$D$58)</f>
        <v>0</v>
      </c>
      <c r="D47" s="33">
        <f>'Input'!$G$303*(1-'Input'!$D$58)</f>
        <v>0</v>
      </c>
      <c r="E47" s="33">
        <f>'Input'!$G$304*(1-'Input'!$D$58)</f>
        <v>0</v>
      </c>
      <c r="F47" s="10"/>
    </row>
    <row r="48" spans="1:6">
      <c r="A48" s="3" t="s">
        <v>467</v>
      </c>
      <c r="B48" s="33">
        <f>'Input'!$H$301*(1-'Input'!$D$58)</f>
        <v>0</v>
      </c>
      <c r="C48" s="33">
        <f>'Input'!$H$302*(1-'Input'!$D$58)</f>
        <v>0</v>
      </c>
      <c r="D48" s="33">
        <f>'Input'!$H$303*(1-'Input'!$D$58)</f>
        <v>0</v>
      </c>
      <c r="E48" s="33">
        <f>'Input'!$H$304*(1-'Input'!$D$58)</f>
        <v>0</v>
      </c>
      <c r="F48" s="10"/>
    </row>
    <row r="49" spans="1:10">
      <c r="A49" s="3" t="s">
        <v>468</v>
      </c>
      <c r="B49" s="33">
        <f>'Input'!$I$301*(1-'Input'!$D$58)</f>
        <v>0</v>
      </c>
      <c r="C49" s="33">
        <f>'Input'!$I$302*(1-'Input'!$D$58)</f>
        <v>0</v>
      </c>
      <c r="D49" s="33">
        <f>'Input'!$I$303*(1-'Input'!$D$58)</f>
        <v>0</v>
      </c>
      <c r="E49" s="33">
        <f>'Input'!$I$304*(1-'Input'!$D$58)</f>
        <v>0</v>
      </c>
      <c r="F49" s="10"/>
    </row>
    <row r="51" spans="1:10" ht="21" customHeight="1">
      <c r="A51" s="1" t="s">
        <v>975</v>
      </c>
    </row>
    <row r="52" spans="1:10">
      <c r="A52" s="2" t="s">
        <v>361</v>
      </c>
    </row>
    <row r="53" spans="1:10">
      <c r="A53" s="11" t="s">
        <v>976</v>
      </c>
    </row>
    <row r="54" spans="1:10">
      <c r="A54" s="11" t="s">
        <v>977</v>
      </c>
    </row>
    <row r="55" spans="1:10">
      <c r="A55" s="2" t="s">
        <v>374</v>
      </c>
    </row>
    <row r="57" spans="1:10">
      <c r="B57" s="12" t="s">
        <v>315</v>
      </c>
      <c r="C57" s="12" t="s">
        <v>316</v>
      </c>
      <c r="D57" s="12" t="s">
        <v>317</v>
      </c>
      <c r="E57" s="12" t="s">
        <v>318</v>
      </c>
      <c r="F57" s="12" t="s">
        <v>319</v>
      </c>
      <c r="G57" s="12" t="s">
        <v>320</v>
      </c>
      <c r="H57" s="12" t="s">
        <v>321</v>
      </c>
      <c r="I57" s="12" t="s">
        <v>322</v>
      </c>
    </row>
    <row r="58" spans="1:10">
      <c r="A58" s="3" t="s">
        <v>174</v>
      </c>
      <c r="B58" s="33">
        <f>SUMPRODUCT($B7:$E7,$B$42:$E$42)</f>
        <v>0</v>
      </c>
      <c r="C58" s="33">
        <f>SUMPRODUCT($B7:$E7,$B$43:$E$43)</f>
        <v>0</v>
      </c>
      <c r="D58" s="33">
        <f>SUMPRODUCT($B7:$E7,$B$44:$E$44)</f>
        <v>0</v>
      </c>
      <c r="E58" s="33">
        <f>SUMPRODUCT($B7:$E7,$B$45:$E$45)</f>
        <v>0</v>
      </c>
      <c r="F58" s="33">
        <f>SUMPRODUCT($B7:$E7,$B$46:$E$46)</f>
        <v>0</v>
      </c>
      <c r="G58" s="33">
        <f>SUMPRODUCT($B7:$E7,$B$47:$E$47)</f>
        <v>0</v>
      </c>
      <c r="H58" s="33">
        <f>SUMPRODUCT($B7:$E7,$B$48:$E$48)</f>
        <v>0</v>
      </c>
      <c r="I58" s="33">
        <f>SUMPRODUCT($B7:$E7,$B$49:$E$49)</f>
        <v>0</v>
      </c>
      <c r="J58" s="10"/>
    </row>
    <row r="59" spans="1:10">
      <c r="A59" s="3" t="s">
        <v>175</v>
      </c>
      <c r="B59" s="33">
        <f>SUMPRODUCT($B8:$E8,$B$42:$E$42)</f>
        <v>0</v>
      </c>
      <c r="C59" s="33">
        <f>SUMPRODUCT($B8:$E8,$B$43:$E$43)</f>
        <v>0</v>
      </c>
      <c r="D59" s="33">
        <f>SUMPRODUCT($B8:$E8,$B$44:$E$44)</f>
        <v>0</v>
      </c>
      <c r="E59" s="33">
        <f>SUMPRODUCT($B8:$E8,$B$45:$E$45)</f>
        <v>0</v>
      </c>
      <c r="F59" s="33">
        <f>SUMPRODUCT($B8:$E8,$B$46:$E$46)</f>
        <v>0</v>
      </c>
      <c r="G59" s="33">
        <f>SUMPRODUCT($B8:$E8,$B$47:$E$47)</f>
        <v>0</v>
      </c>
      <c r="H59" s="33">
        <f>SUMPRODUCT($B8:$E8,$B$48:$E$48)</f>
        <v>0</v>
      </c>
      <c r="I59" s="33">
        <f>SUMPRODUCT($B8:$E8,$B$49:$E$49)</f>
        <v>0</v>
      </c>
      <c r="J59" s="10"/>
    </row>
    <row r="60" spans="1:10">
      <c r="A60" s="3" t="s">
        <v>214</v>
      </c>
      <c r="B60" s="33">
        <f>SUMPRODUCT($B9:$E9,$B$42:$E$42)</f>
        <v>0</v>
      </c>
      <c r="C60" s="33">
        <f>SUMPRODUCT($B9:$E9,$B$43:$E$43)</f>
        <v>0</v>
      </c>
      <c r="D60" s="33">
        <f>SUMPRODUCT($B9:$E9,$B$44:$E$44)</f>
        <v>0</v>
      </c>
      <c r="E60" s="33">
        <f>SUMPRODUCT($B9:$E9,$B$45:$E$45)</f>
        <v>0</v>
      </c>
      <c r="F60" s="33">
        <f>SUMPRODUCT($B9:$E9,$B$46:$E$46)</f>
        <v>0</v>
      </c>
      <c r="G60" s="33">
        <f>SUMPRODUCT($B9:$E9,$B$47:$E$47)</f>
        <v>0</v>
      </c>
      <c r="H60" s="33">
        <f>SUMPRODUCT($B9:$E9,$B$48:$E$48)</f>
        <v>0</v>
      </c>
      <c r="I60" s="33">
        <f>SUMPRODUCT($B9:$E9,$B$49:$E$49)</f>
        <v>0</v>
      </c>
      <c r="J60" s="10"/>
    </row>
    <row r="61" spans="1:10">
      <c r="A61" s="3" t="s">
        <v>176</v>
      </c>
      <c r="B61" s="33">
        <f>SUMPRODUCT($B10:$E10,$B$42:$E$42)</f>
        <v>0</v>
      </c>
      <c r="C61" s="33">
        <f>SUMPRODUCT($B10:$E10,$B$43:$E$43)</f>
        <v>0</v>
      </c>
      <c r="D61" s="33">
        <f>SUMPRODUCT($B10:$E10,$B$44:$E$44)</f>
        <v>0</v>
      </c>
      <c r="E61" s="33">
        <f>SUMPRODUCT($B10:$E10,$B$45:$E$45)</f>
        <v>0</v>
      </c>
      <c r="F61" s="33">
        <f>SUMPRODUCT($B10:$E10,$B$46:$E$46)</f>
        <v>0</v>
      </c>
      <c r="G61" s="33">
        <f>SUMPRODUCT($B10:$E10,$B$47:$E$47)</f>
        <v>0</v>
      </c>
      <c r="H61" s="33">
        <f>SUMPRODUCT($B10:$E10,$B$48:$E$48)</f>
        <v>0</v>
      </c>
      <c r="I61" s="33">
        <f>SUMPRODUCT($B10:$E10,$B$49:$E$49)</f>
        <v>0</v>
      </c>
      <c r="J61" s="10"/>
    </row>
    <row r="62" spans="1:10">
      <c r="A62" s="3" t="s">
        <v>177</v>
      </c>
      <c r="B62" s="33">
        <f>SUMPRODUCT($B11:$E11,$B$42:$E$42)</f>
        <v>0</v>
      </c>
      <c r="C62" s="33">
        <f>SUMPRODUCT($B11:$E11,$B$43:$E$43)</f>
        <v>0</v>
      </c>
      <c r="D62" s="33">
        <f>SUMPRODUCT($B11:$E11,$B$44:$E$44)</f>
        <v>0</v>
      </c>
      <c r="E62" s="33">
        <f>SUMPRODUCT($B11:$E11,$B$45:$E$45)</f>
        <v>0</v>
      </c>
      <c r="F62" s="33">
        <f>SUMPRODUCT($B11:$E11,$B$46:$E$46)</f>
        <v>0</v>
      </c>
      <c r="G62" s="33">
        <f>SUMPRODUCT($B11:$E11,$B$47:$E$47)</f>
        <v>0</v>
      </c>
      <c r="H62" s="33">
        <f>SUMPRODUCT($B11:$E11,$B$48:$E$48)</f>
        <v>0</v>
      </c>
      <c r="I62" s="33">
        <f>SUMPRODUCT($B11:$E11,$B$49:$E$49)</f>
        <v>0</v>
      </c>
      <c r="J62" s="10"/>
    </row>
    <row r="63" spans="1:10">
      <c r="A63" s="3" t="s">
        <v>215</v>
      </c>
      <c r="B63" s="33">
        <f>SUMPRODUCT($B12:$E12,$B$42:$E$42)</f>
        <v>0</v>
      </c>
      <c r="C63" s="33">
        <f>SUMPRODUCT($B12:$E12,$B$43:$E$43)</f>
        <v>0</v>
      </c>
      <c r="D63" s="33">
        <f>SUMPRODUCT($B12:$E12,$B$44:$E$44)</f>
        <v>0</v>
      </c>
      <c r="E63" s="33">
        <f>SUMPRODUCT($B12:$E12,$B$45:$E$45)</f>
        <v>0</v>
      </c>
      <c r="F63" s="33">
        <f>SUMPRODUCT($B12:$E12,$B$46:$E$46)</f>
        <v>0</v>
      </c>
      <c r="G63" s="33">
        <f>SUMPRODUCT($B12:$E12,$B$47:$E$47)</f>
        <v>0</v>
      </c>
      <c r="H63" s="33">
        <f>SUMPRODUCT($B12:$E12,$B$48:$E$48)</f>
        <v>0</v>
      </c>
      <c r="I63" s="33">
        <f>SUMPRODUCT($B12:$E12,$B$49:$E$49)</f>
        <v>0</v>
      </c>
      <c r="J63" s="10"/>
    </row>
    <row r="64" spans="1:10">
      <c r="A64" s="3" t="s">
        <v>178</v>
      </c>
      <c r="B64" s="33">
        <f>SUMPRODUCT($B13:$E13,$B$42:$E$42)</f>
        <v>0</v>
      </c>
      <c r="C64" s="33">
        <f>SUMPRODUCT($B13:$E13,$B$43:$E$43)</f>
        <v>0</v>
      </c>
      <c r="D64" s="33">
        <f>SUMPRODUCT($B13:$E13,$B$44:$E$44)</f>
        <v>0</v>
      </c>
      <c r="E64" s="33">
        <f>SUMPRODUCT($B13:$E13,$B$45:$E$45)</f>
        <v>0</v>
      </c>
      <c r="F64" s="33">
        <f>SUMPRODUCT($B13:$E13,$B$46:$E$46)</f>
        <v>0</v>
      </c>
      <c r="G64" s="33">
        <f>SUMPRODUCT($B13:$E13,$B$47:$E$47)</f>
        <v>0</v>
      </c>
      <c r="H64" s="33">
        <f>SUMPRODUCT($B13:$E13,$B$48:$E$48)</f>
        <v>0</v>
      </c>
      <c r="I64" s="33">
        <f>SUMPRODUCT($B13:$E13,$B$49:$E$49)</f>
        <v>0</v>
      </c>
      <c r="J64" s="10"/>
    </row>
    <row r="65" spans="1:10">
      <c r="A65" s="3" t="s">
        <v>179</v>
      </c>
      <c r="B65" s="33">
        <f>SUMPRODUCT($B14:$E14,$B$42:$E$42)</f>
        <v>0</v>
      </c>
      <c r="C65" s="33">
        <f>SUMPRODUCT($B14:$E14,$B$43:$E$43)</f>
        <v>0</v>
      </c>
      <c r="D65" s="33">
        <f>SUMPRODUCT($B14:$E14,$B$44:$E$44)</f>
        <v>0</v>
      </c>
      <c r="E65" s="33">
        <f>SUMPRODUCT($B14:$E14,$B$45:$E$45)</f>
        <v>0</v>
      </c>
      <c r="F65" s="33">
        <f>SUMPRODUCT($B14:$E14,$B$46:$E$46)</f>
        <v>0</v>
      </c>
      <c r="G65" s="33">
        <f>SUMPRODUCT($B14:$E14,$B$47:$E$47)</f>
        <v>0</v>
      </c>
      <c r="H65" s="33">
        <f>SUMPRODUCT($B14:$E14,$B$48:$E$48)</f>
        <v>0</v>
      </c>
      <c r="I65" s="33">
        <f>SUMPRODUCT($B14:$E14,$B$49:$E$49)</f>
        <v>0</v>
      </c>
      <c r="J65" s="10"/>
    </row>
    <row r="66" spans="1:10">
      <c r="A66" s="3" t="s">
        <v>195</v>
      </c>
      <c r="B66" s="33">
        <f>SUMPRODUCT($B15:$E15,$B$42:$E$42)</f>
        <v>0</v>
      </c>
      <c r="C66" s="33">
        <f>SUMPRODUCT($B15:$E15,$B$43:$E$43)</f>
        <v>0</v>
      </c>
      <c r="D66" s="33">
        <f>SUMPRODUCT($B15:$E15,$B$44:$E$44)</f>
        <v>0</v>
      </c>
      <c r="E66" s="33">
        <f>SUMPRODUCT($B15:$E15,$B$45:$E$45)</f>
        <v>0</v>
      </c>
      <c r="F66" s="33">
        <f>SUMPRODUCT($B15:$E15,$B$46:$E$46)</f>
        <v>0</v>
      </c>
      <c r="G66" s="33">
        <f>SUMPRODUCT($B15:$E15,$B$47:$E$47)</f>
        <v>0</v>
      </c>
      <c r="H66" s="33">
        <f>SUMPRODUCT($B15:$E15,$B$48:$E$48)</f>
        <v>0</v>
      </c>
      <c r="I66" s="33">
        <f>SUMPRODUCT($B15:$E15,$B$49:$E$49)</f>
        <v>0</v>
      </c>
      <c r="J66" s="10"/>
    </row>
    <row r="67" spans="1:10">
      <c r="A67" s="3" t="s">
        <v>180</v>
      </c>
      <c r="B67" s="33">
        <f>SUMPRODUCT($B16:$E16,$B$42:$E$42)</f>
        <v>0</v>
      </c>
      <c r="C67" s="33">
        <f>SUMPRODUCT($B16:$E16,$B$43:$E$43)</f>
        <v>0</v>
      </c>
      <c r="D67" s="33">
        <f>SUMPRODUCT($B16:$E16,$B$44:$E$44)</f>
        <v>0</v>
      </c>
      <c r="E67" s="33">
        <f>SUMPRODUCT($B16:$E16,$B$45:$E$45)</f>
        <v>0</v>
      </c>
      <c r="F67" s="33">
        <f>SUMPRODUCT($B16:$E16,$B$46:$E$46)</f>
        <v>0</v>
      </c>
      <c r="G67" s="33">
        <f>SUMPRODUCT($B16:$E16,$B$47:$E$47)</f>
        <v>0</v>
      </c>
      <c r="H67" s="33">
        <f>SUMPRODUCT($B16:$E16,$B$48:$E$48)</f>
        <v>0</v>
      </c>
      <c r="I67" s="33">
        <f>SUMPRODUCT($B16:$E16,$B$49:$E$49)</f>
        <v>0</v>
      </c>
      <c r="J67" s="10"/>
    </row>
    <row r="68" spans="1:10">
      <c r="A68" s="3" t="s">
        <v>181</v>
      </c>
      <c r="B68" s="33">
        <f>SUMPRODUCT($B17:$E17,$B$42:$E$42)</f>
        <v>0</v>
      </c>
      <c r="C68" s="33">
        <f>SUMPRODUCT($B17:$E17,$B$43:$E$43)</f>
        <v>0</v>
      </c>
      <c r="D68" s="33">
        <f>SUMPRODUCT($B17:$E17,$B$44:$E$44)</f>
        <v>0</v>
      </c>
      <c r="E68" s="33">
        <f>SUMPRODUCT($B17:$E17,$B$45:$E$45)</f>
        <v>0</v>
      </c>
      <c r="F68" s="33">
        <f>SUMPRODUCT($B17:$E17,$B$46:$E$46)</f>
        <v>0</v>
      </c>
      <c r="G68" s="33">
        <f>SUMPRODUCT($B17:$E17,$B$47:$E$47)</f>
        <v>0</v>
      </c>
      <c r="H68" s="33">
        <f>SUMPRODUCT($B17:$E17,$B$48:$E$48)</f>
        <v>0</v>
      </c>
      <c r="I68" s="33">
        <f>SUMPRODUCT($B17:$E17,$B$49:$E$49)</f>
        <v>0</v>
      </c>
      <c r="J68" s="10"/>
    </row>
    <row r="69" spans="1:10">
      <c r="A69" s="3" t="s">
        <v>182</v>
      </c>
      <c r="B69" s="33">
        <f>SUMPRODUCT($B18:$E18,$B$42:$E$42)</f>
        <v>0</v>
      </c>
      <c r="C69" s="33">
        <f>SUMPRODUCT($B18:$E18,$B$43:$E$43)</f>
        <v>0</v>
      </c>
      <c r="D69" s="33">
        <f>SUMPRODUCT($B18:$E18,$B$44:$E$44)</f>
        <v>0</v>
      </c>
      <c r="E69" s="33">
        <f>SUMPRODUCT($B18:$E18,$B$45:$E$45)</f>
        <v>0</v>
      </c>
      <c r="F69" s="33">
        <f>SUMPRODUCT($B18:$E18,$B$46:$E$46)</f>
        <v>0</v>
      </c>
      <c r="G69" s="33">
        <f>SUMPRODUCT($B18:$E18,$B$47:$E$47)</f>
        <v>0</v>
      </c>
      <c r="H69" s="33">
        <f>SUMPRODUCT($B18:$E18,$B$48:$E$48)</f>
        <v>0</v>
      </c>
      <c r="I69" s="33">
        <f>SUMPRODUCT($B18:$E18,$B$49:$E$49)</f>
        <v>0</v>
      </c>
      <c r="J69" s="10"/>
    </row>
    <row r="70" spans="1:10">
      <c r="A70" s="3" t="s">
        <v>183</v>
      </c>
      <c r="B70" s="33">
        <f>SUMPRODUCT($B19:$E19,$B$42:$E$42)</f>
        <v>0</v>
      </c>
      <c r="C70" s="33">
        <f>SUMPRODUCT($B19:$E19,$B$43:$E$43)</f>
        <v>0</v>
      </c>
      <c r="D70" s="33">
        <f>SUMPRODUCT($B19:$E19,$B$44:$E$44)</f>
        <v>0</v>
      </c>
      <c r="E70" s="33">
        <f>SUMPRODUCT($B19:$E19,$B$45:$E$45)</f>
        <v>0</v>
      </c>
      <c r="F70" s="33">
        <f>SUMPRODUCT($B19:$E19,$B$46:$E$46)</f>
        <v>0</v>
      </c>
      <c r="G70" s="33">
        <f>SUMPRODUCT($B19:$E19,$B$47:$E$47)</f>
        <v>0</v>
      </c>
      <c r="H70" s="33">
        <f>SUMPRODUCT($B19:$E19,$B$48:$E$48)</f>
        <v>0</v>
      </c>
      <c r="I70" s="33">
        <f>SUMPRODUCT($B19:$E19,$B$49:$E$49)</f>
        <v>0</v>
      </c>
      <c r="J70" s="10"/>
    </row>
    <row r="71" spans="1:10">
      <c r="A71" s="3" t="s">
        <v>196</v>
      </c>
      <c r="B71" s="33">
        <f>SUMPRODUCT($B20:$E20,$B$42:$E$42)</f>
        <v>0</v>
      </c>
      <c r="C71" s="33">
        <f>SUMPRODUCT($B20:$E20,$B$43:$E$43)</f>
        <v>0</v>
      </c>
      <c r="D71" s="33">
        <f>SUMPRODUCT($B20:$E20,$B$44:$E$44)</f>
        <v>0</v>
      </c>
      <c r="E71" s="33">
        <f>SUMPRODUCT($B20:$E20,$B$45:$E$45)</f>
        <v>0</v>
      </c>
      <c r="F71" s="33">
        <f>SUMPRODUCT($B20:$E20,$B$46:$E$46)</f>
        <v>0</v>
      </c>
      <c r="G71" s="33">
        <f>SUMPRODUCT($B20:$E20,$B$47:$E$47)</f>
        <v>0</v>
      </c>
      <c r="H71" s="33">
        <f>SUMPRODUCT($B20:$E20,$B$48:$E$48)</f>
        <v>0</v>
      </c>
      <c r="I71" s="33">
        <f>SUMPRODUCT($B20:$E20,$B$49:$E$49)</f>
        <v>0</v>
      </c>
      <c r="J71" s="10"/>
    </row>
    <row r="72" spans="1:10">
      <c r="A72" s="3" t="s">
        <v>216</v>
      </c>
      <c r="B72" s="33">
        <f>SUMPRODUCT($B21:$E21,$B$42:$E$42)</f>
        <v>0</v>
      </c>
      <c r="C72" s="33">
        <f>SUMPRODUCT($B21:$E21,$B$43:$E$43)</f>
        <v>0</v>
      </c>
      <c r="D72" s="33">
        <f>SUMPRODUCT($B21:$E21,$B$44:$E$44)</f>
        <v>0</v>
      </c>
      <c r="E72" s="33">
        <f>SUMPRODUCT($B21:$E21,$B$45:$E$45)</f>
        <v>0</v>
      </c>
      <c r="F72" s="33">
        <f>SUMPRODUCT($B21:$E21,$B$46:$E$46)</f>
        <v>0</v>
      </c>
      <c r="G72" s="33">
        <f>SUMPRODUCT($B21:$E21,$B$47:$E$47)</f>
        <v>0</v>
      </c>
      <c r="H72" s="33">
        <f>SUMPRODUCT($B21:$E21,$B$48:$E$48)</f>
        <v>0</v>
      </c>
      <c r="I72" s="33">
        <f>SUMPRODUCT($B21:$E21,$B$49:$E$49)</f>
        <v>0</v>
      </c>
      <c r="J72" s="10"/>
    </row>
    <row r="73" spans="1:10">
      <c r="A73" s="3" t="s">
        <v>217</v>
      </c>
      <c r="B73" s="33">
        <f>SUMPRODUCT($B22:$E22,$B$42:$E$42)</f>
        <v>0</v>
      </c>
      <c r="C73" s="33">
        <f>SUMPRODUCT($B22:$E22,$B$43:$E$43)</f>
        <v>0</v>
      </c>
      <c r="D73" s="33">
        <f>SUMPRODUCT($B22:$E22,$B$44:$E$44)</f>
        <v>0</v>
      </c>
      <c r="E73" s="33">
        <f>SUMPRODUCT($B22:$E22,$B$45:$E$45)</f>
        <v>0</v>
      </c>
      <c r="F73" s="33">
        <f>SUMPRODUCT($B22:$E22,$B$46:$E$46)</f>
        <v>0</v>
      </c>
      <c r="G73" s="33">
        <f>SUMPRODUCT($B22:$E22,$B$47:$E$47)</f>
        <v>0</v>
      </c>
      <c r="H73" s="33">
        <f>SUMPRODUCT($B22:$E22,$B$48:$E$48)</f>
        <v>0</v>
      </c>
      <c r="I73" s="33">
        <f>SUMPRODUCT($B22:$E22,$B$49:$E$49)</f>
        <v>0</v>
      </c>
      <c r="J73" s="10"/>
    </row>
    <row r="74" spans="1:10">
      <c r="A74" s="3" t="s">
        <v>218</v>
      </c>
      <c r="B74" s="33">
        <f>SUMPRODUCT($B23:$E23,$B$42:$E$42)</f>
        <v>0</v>
      </c>
      <c r="C74" s="33">
        <f>SUMPRODUCT($B23:$E23,$B$43:$E$43)</f>
        <v>0</v>
      </c>
      <c r="D74" s="33">
        <f>SUMPRODUCT($B23:$E23,$B$44:$E$44)</f>
        <v>0</v>
      </c>
      <c r="E74" s="33">
        <f>SUMPRODUCT($B23:$E23,$B$45:$E$45)</f>
        <v>0</v>
      </c>
      <c r="F74" s="33">
        <f>SUMPRODUCT($B23:$E23,$B$46:$E$46)</f>
        <v>0</v>
      </c>
      <c r="G74" s="33">
        <f>SUMPRODUCT($B23:$E23,$B$47:$E$47)</f>
        <v>0</v>
      </c>
      <c r="H74" s="33">
        <f>SUMPRODUCT($B23:$E23,$B$48:$E$48)</f>
        <v>0</v>
      </c>
      <c r="I74" s="33">
        <f>SUMPRODUCT($B23:$E23,$B$49:$E$49)</f>
        <v>0</v>
      </c>
      <c r="J74" s="10"/>
    </row>
    <row r="75" spans="1:10">
      <c r="A75" s="3" t="s">
        <v>219</v>
      </c>
      <c r="B75" s="33">
        <f>SUMPRODUCT($B24:$E24,$B$42:$E$42)</f>
        <v>0</v>
      </c>
      <c r="C75" s="33">
        <f>SUMPRODUCT($B24:$E24,$B$43:$E$43)</f>
        <v>0</v>
      </c>
      <c r="D75" s="33">
        <f>SUMPRODUCT($B24:$E24,$B$44:$E$44)</f>
        <v>0</v>
      </c>
      <c r="E75" s="33">
        <f>SUMPRODUCT($B24:$E24,$B$45:$E$45)</f>
        <v>0</v>
      </c>
      <c r="F75" s="33">
        <f>SUMPRODUCT($B24:$E24,$B$46:$E$46)</f>
        <v>0</v>
      </c>
      <c r="G75" s="33">
        <f>SUMPRODUCT($B24:$E24,$B$47:$E$47)</f>
        <v>0</v>
      </c>
      <c r="H75" s="33">
        <f>SUMPRODUCT($B24:$E24,$B$48:$E$48)</f>
        <v>0</v>
      </c>
      <c r="I75" s="33">
        <f>SUMPRODUCT($B24:$E24,$B$49:$E$49)</f>
        <v>0</v>
      </c>
      <c r="J75" s="10"/>
    </row>
    <row r="76" spans="1:10">
      <c r="A76" s="3" t="s">
        <v>220</v>
      </c>
      <c r="B76" s="33">
        <f>SUMPRODUCT($B25:$E25,$B$42:$E$42)</f>
        <v>0</v>
      </c>
      <c r="C76" s="33">
        <f>SUMPRODUCT($B25:$E25,$B$43:$E$43)</f>
        <v>0</v>
      </c>
      <c r="D76" s="33">
        <f>SUMPRODUCT($B25:$E25,$B$44:$E$44)</f>
        <v>0</v>
      </c>
      <c r="E76" s="33">
        <f>SUMPRODUCT($B25:$E25,$B$45:$E$45)</f>
        <v>0</v>
      </c>
      <c r="F76" s="33">
        <f>SUMPRODUCT($B25:$E25,$B$46:$E$46)</f>
        <v>0</v>
      </c>
      <c r="G76" s="33">
        <f>SUMPRODUCT($B25:$E25,$B$47:$E$47)</f>
        <v>0</v>
      </c>
      <c r="H76" s="33">
        <f>SUMPRODUCT($B25:$E25,$B$48:$E$48)</f>
        <v>0</v>
      </c>
      <c r="I76" s="33">
        <f>SUMPRODUCT($B25:$E25,$B$49:$E$49)</f>
        <v>0</v>
      </c>
      <c r="J76" s="10"/>
    </row>
    <row r="77" spans="1:10">
      <c r="A77" s="3" t="s">
        <v>184</v>
      </c>
      <c r="B77" s="33">
        <f>SUMPRODUCT($B26:$E26,$B$42:$E$42)</f>
        <v>0</v>
      </c>
      <c r="C77" s="33">
        <f>SUMPRODUCT($B26:$E26,$B$43:$E$43)</f>
        <v>0</v>
      </c>
      <c r="D77" s="33">
        <f>SUMPRODUCT($B26:$E26,$B$44:$E$44)</f>
        <v>0</v>
      </c>
      <c r="E77" s="33">
        <f>SUMPRODUCT($B26:$E26,$B$45:$E$45)</f>
        <v>0</v>
      </c>
      <c r="F77" s="33">
        <f>SUMPRODUCT($B26:$E26,$B$46:$E$46)</f>
        <v>0</v>
      </c>
      <c r="G77" s="33">
        <f>SUMPRODUCT($B26:$E26,$B$47:$E$47)</f>
        <v>0</v>
      </c>
      <c r="H77" s="33">
        <f>SUMPRODUCT($B26:$E26,$B$48:$E$48)</f>
        <v>0</v>
      </c>
      <c r="I77" s="33">
        <f>SUMPRODUCT($B26:$E26,$B$49:$E$49)</f>
        <v>0</v>
      </c>
      <c r="J77" s="10"/>
    </row>
    <row r="78" spans="1:10">
      <c r="A78" s="3" t="s">
        <v>185</v>
      </c>
      <c r="B78" s="33">
        <f>SUMPRODUCT($B27:$E27,$B$42:$E$42)</f>
        <v>0</v>
      </c>
      <c r="C78" s="33">
        <f>SUMPRODUCT($B27:$E27,$B$43:$E$43)</f>
        <v>0</v>
      </c>
      <c r="D78" s="33">
        <f>SUMPRODUCT($B27:$E27,$B$44:$E$44)</f>
        <v>0</v>
      </c>
      <c r="E78" s="33">
        <f>SUMPRODUCT($B27:$E27,$B$45:$E$45)</f>
        <v>0</v>
      </c>
      <c r="F78" s="33">
        <f>SUMPRODUCT($B27:$E27,$B$46:$E$46)</f>
        <v>0</v>
      </c>
      <c r="G78" s="33">
        <f>SUMPRODUCT($B27:$E27,$B$47:$E$47)</f>
        <v>0</v>
      </c>
      <c r="H78" s="33">
        <f>SUMPRODUCT($B27:$E27,$B$48:$E$48)</f>
        <v>0</v>
      </c>
      <c r="I78" s="33">
        <f>SUMPRODUCT($B27:$E27,$B$49:$E$49)</f>
        <v>0</v>
      </c>
      <c r="J78" s="10"/>
    </row>
    <row r="79" spans="1:10">
      <c r="A79" s="3" t="s">
        <v>186</v>
      </c>
      <c r="B79" s="33">
        <f>SUMPRODUCT($B28:$E28,$B$42:$E$42)</f>
        <v>0</v>
      </c>
      <c r="C79" s="33">
        <f>SUMPRODUCT($B28:$E28,$B$43:$E$43)</f>
        <v>0</v>
      </c>
      <c r="D79" s="33">
        <f>SUMPRODUCT($B28:$E28,$B$44:$E$44)</f>
        <v>0</v>
      </c>
      <c r="E79" s="33">
        <f>SUMPRODUCT($B28:$E28,$B$45:$E$45)</f>
        <v>0</v>
      </c>
      <c r="F79" s="33">
        <f>SUMPRODUCT($B28:$E28,$B$46:$E$46)</f>
        <v>0</v>
      </c>
      <c r="G79" s="33">
        <f>SUMPRODUCT($B28:$E28,$B$47:$E$47)</f>
        <v>0</v>
      </c>
      <c r="H79" s="33">
        <f>SUMPRODUCT($B28:$E28,$B$48:$E$48)</f>
        <v>0</v>
      </c>
      <c r="I79" s="33">
        <f>SUMPRODUCT($B28:$E28,$B$49:$E$49)</f>
        <v>0</v>
      </c>
      <c r="J79" s="10"/>
    </row>
    <row r="80" spans="1:10">
      <c r="A80" s="3" t="s">
        <v>187</v>
      </c>
      <c r="B80" s="33">
        <f>SUMPRODUCT($B29:$E29,$B$42:$E$42)</f>
        <v>0</v>
      </c>
      <c r="C80" s="33">
        <f>SUMPRODUCT($B29:$E29,$B$43:$E$43)</f>
        <v>0</v>
      </c>
      <c r="D80" s="33">
        <f>SUMPRODUCT($B29:$E29,$B$44:$E$44)</f>
        <v>0</v>
      </c>
      <c r="E80" s="33">
        <f>SUMPRODUCT($B29:$E29,$B$45:$E$45)</f>
        <v>0</v>
      </c>
      <c r="F80" s="33">
        <f>SUMPRODUCT($B29:$E29,$B$46:$E$46)</f>
        <v>0</v>
      </c>
      <c r="G80" s="33">
        <f>SUMPRODUCT($B29:$E29,$B$47:$E$47)</f>
        <v>0</v>
      </c>
      <c r="H80" s="33">
        <f>SUMPRODUCT($B29:$E29,$B$48:$E$48)</f>
        <v>0</v>
      </c>
      <c r="I80" s="33">
        <f>SUMPRODUCT($B29:$E29,$B$49:$E$49)</f>
        <v>0</v>
      </c>
      <c r="J80" s="10"/>
    </row>
    <row r="81" spans="1:20">
      <c r="A81" s="3" t="s">
        <v>188</v>
      </c>
      <c r="B81" s="33">
        <f>SUMPRODUCT($B30:$E30,$B$42:$E$42)</f>
        <v>0</v>
      </c>
      <c r="C81" s="33">
        <f>SUMPRODUCT($B30:$E30,$B$43:$E$43)</f>
        <v>0</v>
      </c>
      <c r="D81" s="33">
        <f>SUMPRODUCT($B30:$E30,$B$44:$E$44)</f>
        <v>0</v>
      </c>
      <c r="E81" s="33">
        <f>SUMPRODUCT($B30:$E30,$B$45:$E$45)</f>
        <v>0</v>
      </c>
      <c r="F81" s="33">
        <f>SUMPRODUCT($B30:$E30,$B$46:$E$46)</f>
        <v>0</v>
      </c>
      <c r="G81" s="33">
        <f>SUMPRODUCT($B30:$E30,$B$47:$E$47)</f>
        <v>0</v>
      </c>
      <c r="H81" s="33">
        <f>SUMPRODUCT($B30:$E30,$B$48:$E$48)</f>
        <v>0</v>
      </c>
      <c r="I81" s="33">
        <f>SUMPRODUCT($B30:$E30,$B$49:$E$49)</f>
        <v>0</v>
      </c>
      <c r="J81" s="10"/>
    </row>
    <row r="82" spans="1:20">
      <c r="A82" s="3" t="s">
        <v>189</v>
      </c>
      <c r="B82" s="33">
        <f>SUMPRODUCT($B31:$E31,$B$42:$E$42)</f>
        <v>0</v>
      </c>
      <c r="C82" s="33">
        <f>SUMPRODUCT($B31:$E31,$B$43:$E$43)</f>
        <v>0</v>
      </c>
      <c r="D82" s="33">
        <f>SUMPRODUCT($B31:$E31,$B$44:$E$44)</f>
        <v>0</v>
      </c>
      <c r="E82" s="33">
        <f>SUMPRODUCT($B31:$E31,$B$45:$E$45)</f>
        <v>0</v>
      </c>
      <c r="F82" s="33">
        <f>SUMPRODUCT($B31:$E31,$B$46:$E$46)</f>
        <v>0</v>
      </c>
      <c r="G82" s="33">
        <f>SUMPRODUCT($B31:$E31,$B$47:$E$47)</f>
        <v>0</v>
      </c>
      <c r="H82" s="33">
        <f>SUMPRODUCT($B31:$E31,$B$48:$E$48)</f>
        <v>0</v>
      </c>
      <c r="I82" s="33">
        <f>SUMPRODUCT($B31:$E31,$B$49:$E$49)</f>
        <v>0</v>
      </c>
      <c r="J82" s="10"/>
    </row>
    <row r="83" spans="1:20">
      <c r="A83" s="3" t="s">
        <v>197</v>
      </c>
      <c r="B83" s="33">
        <f>SUMPRODUCT($B32:$E32,$B$42:$E$42)</f>
        <v>0</v>
      </c>
      <c r="C83" s="33">
        <f>SUMPRODUCT($B32:$E32,$B$43:$E$43)</f>
        <v>0</v>
      </c>
      <c r="D83" s="33">
        <f>SUMPRODUCT($B32:$E32,$B$44:$E$44)</f>
        <v>0</v>
      </c>
      <c r="E83" s="33">
        <f>SUMPRODUCT($B32:$E32,$B$45:$E$45)</f>
        <v>0</v>
      </c>
      <c r="F83" s="33">
        <f>SUMPRODUCT($B32:$E32,$B$46:$E$46)</f>
        <v>0</v>
      </c>
      <c r="G83" s="33">
        <f>SUMPRODUCT($B32:$E32,$B$47:$E$47)</f>
        <v>0</v>
      </c>
      <c r="H83" s="33">
        <f>SUMPRODUCT($B32:$E32,$B$48:$E$48)</f>
        <v>0</v>
      </c>
      <c r="I83" s="33">
        <f>SUMPRODUCT($B32:$E32,$B$49:$E$49)</f>
        <v>0</v>
      </c>
      <c r="J83" s="10"/>
    </row>
    <row r="84" spans="1:20">
      <c r="A84" s="3" t="s">
        <v>198</v>
      </c>
      <c r="B84" s="33">
        <f>SUMPRODUCT($B33:$E33,$B$42:$E$42)</f>
        <v>0</v>
      </c>
      <c r="C84" s="33">
        <f>SUMPRODUCT($B33:$E33,$B$43:$E$43)</f>
        <v>0</v>
      </c>
      <c r="D84" s="33">
        <f>SUMPRODUCT($B33:$E33,$B$44:$E$44)</f>
        <v>0</v>
      </c>
      <c r="E84" s="33">
        <f>SUMPRODUCT($B33:$E33,$B$45:$E$45)</f>
        <v>0</v>
      </c>
      <c r="F84" s="33">
        <f>SUMPRODUCT($B33:$E33,$B$46:$E$46)</f>
        <v>0</v>
      </c>
      <c r="G84" s="33">
        <f>SUMPRODUCT($B33:$E33,$B$47:$E$47)</f>
        <v>0</v>
      </c>
      <c r="H84" s="33">
        <f>SUMPRODUCT($B33:$E33,$B$48:$E$48)</f>
        <v>0</v>
      </c>
      <c r="I84" s="33">
        <f>SUMPRODUCT($B33:$E33,$B$49:$E$49)</f>
        <v>0</v>
      </c>
      <c r="J84" s="10"/>
    </row>
    <row r="86" spans="1:20" ht="21" customHeight="1">
      <c r="A86" s="1" t="s">
        <v>978</v>
      </c>
    </row>
    <row r="87" spans="1:20">
      <c r="A87" s="2" t="s">
        <v>361</v>
      </c>
    </row>
    <row r="88" spans="1:20">
      <c r="A88" s="2" t="s">
        <v>979</v>
      </c>
    </row>
    <row r="89" spans="1:20">
      <c r="A89" s="2" t="s">
        <v>980</v>
      </c>
    </row>
    <row r="90" spans="1:20">
      <c r="A90" s="11" t="s">
        <v>981</v>
      </c>
    </row>
    <row r="91" spans="1:20">
      <c r="A91" s="2" t="s">
        <v>404</v>
      </c>
    </row>
    <row r="93" spans="1:20">
      <c r="B93" s="12" t="s">
        <v>142</v>
      </c>
      <c r="C93" s="12" t="s">
        <v>315</v>
      </c>
      <c r="D93" s="12" t="s">
        <v>316</v>
      </c>
      <c r="E93" s="12" t="s">
        <v>317</v>
      </c>
      <c r="F93" s="12" t="s">
        <v>318</v>
      </c>
      <c r="G93" s="12" t="s">
        <v>319</v>
      </c>
      <c r="H93" s="12" t="s">
        <v>320</v>
      </c>
      <c r="I93" s="12" t="s">
        <v>321</v>
      </c>
      <c r="J93" s="12" t="s">
        <v>322</v>
      </c>
      <c r="K93" s="12" t="s">
        <v>303</v>
      </c>
      <c r="L93" s="12" t="s">
        <v>893</v>
      </c>
      <c r="M93" s="12" t="s">
        <v>894</v>
      </c>
      <c r="N93" s="12" t="s">
        <v>895</v>
      </c>
      <c r="O93" s="12" t="s">
        <v>896</v>
      </c>
      <c r="P93" s="12" t="s">
        <v>897</v>
      </c>
      <c r="Q93" s="12" t="s">
        <v>898</v>
      </c>
      <c r="R93" s="12" t="s">
        <v>899</v>
      </c>
      <c r="S93" s="12" t="s">
        <v>900</v>
      </c>
    </row>
    <row r="94" spans="1:20">
      <c r="A94" s="3" t="s">
        <v>174</v>
      </c>
      <c r="B94" s="34">
        <v>0</v>
      </c>
      <c r="C94" s="35">
        <f>$B58</f>
        <v>0</v>
      </c>
      <c r="D94" s="35">
        <f>$C58</f>
        <v>0</v>
      </c>
      <c r="E94" s="35">
        <f>$D58</f>
        <v>0</v>
      </c>
      <c r="F94" s="35">
        <f>$E58</f>
        <v>0</v>
      </c>
      <c r="G94" s="35">
        <f>$F58</f>
        <v>0</v>
      </c>
      <c r="H94" s="35">
        <f>$G58</f>
        <v>0</v>
      </c>
      <c r="I94" s="35">
        <f>$H58</f>
        <v>0</v>
      </c>
      <c r="J94" s="35">
        <f>$I58</f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10"/>
    </row>
    <row r="95" spans="1:20">
      <c r="A95" s="3" t="s">
        <v>175</v>
      </c>
      <c r="B95" s="34">
        <v>0</v>
      </c>
      <c r="C95" s="35">
        <f>$B59</f>
        <v>0</v>
      </c>
      <c r="D95" s="35">
        <f>$C59</f>
        <v>0</v>
      </c>
      <c r="E95" s="35">
        <f>$D59</f>
        <v>0</v>
      </c>
      <c r="F95" s="35">
        <f>$E59</f>
        <v>0</v>
      </c>
      <c r="G95" s="35">
        <f>$F59</f>
        <v>0</v>
      </c>
      <c r="H95" s="35">
        <f>$G59</f>
        <v>0</v>
      </c>
      <c r="I95" s="35">
        <f>$H59</f>
        <v>0</v>
      </c>
      <c r="J95" s="35">
        <f>$I59</f>
        <v>0</v>
      </c>
      <c r="K95" s="34">
        <v>0</v>
      </c>
      <c r="L95" s="34">
        <v>0</v>
      </c>
      <c r="M95" s="34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10"/>
    </row>
    <row r="96" spans="1:20">
      <c r="A96" s="3" t="s">
        <v>214</v>
      </c>
      <c r="B96" s="34">
        <v>0</v>
      </c>
      <c r="C96" s="35">
        <f>$B60</f>
        <v>0</v>
      </c>
      <c r="D96" s="35">
        <f>$C60</f>
        <v>0</v>
      </c>
      <c r="E96" s="35">
        <f>$D60</f>
        <v>0</v>
      </c>
      <c r="F96" s="35">
        <f>$E60</f>
        <v>0</v>
      </c>
      <c r="G96" s="35">
        <f>$F60</f>
        <v>0</v>
      </c>
      <c r="H96" s="35">
        <f>$G60</f>
        <v>0</v>
      </c>
      <c r="I96" s="35">
        <f>$H60</f>
        <v>0</v>
      </c>
      <c r="J96" s="35">
        <f>$I60</f>
        <v>0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10"/>
    </row>
    <row r="97" spans="1:20">
      <c r="A97" s="3" t="s">
        <v>176</v>
      </c>
      <c r="B97" s="34">
        <v>0</v>
      </c>
      <c r="C97" s="35">
        <f>$B61</f>
        <v>0</v>
      </c>
      <c r="D97" s="35">
        <f>$C61</f>
        <v>0</v>
      </c>
      <c r="E97" s="35">
        <f>$D61</f>
        <v>0</v>
      </c>
      <c r="F97" s="35">
        <f>$E61</f>
        <v>0</v>
      </c>
      <c r="G97" s="35">
        <f>$F61</f>
        <v>0</v>
      </c>
      <c r="H97" s="35">
        <f>$G61</f>
        <v>0</v>
      </c>
      <c r="I97" s="35">
        <f>$H61</f>
        <v>0</v>
      </c>
      <c r="J97" s="35">
        <f>$I61</f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10"/>
    </row>
    <row r="98" spans="1:20">
      <c r="A98" s="3" t="s">
        <v>177</v>
      </c>
      <c r="B98" s="34">
        <v>0</v>
      </c>
      <c r="C98" s="35">
        <f>$B62</f>
        <v>0</v>
      </c>
      <c r="D98" s="35">
        <f>$C62</f>
        <v>0</v>
      </c>
      <c r="E98" s="35">
        <f>$D62</f>
        <v>0</v>
      </c>
      <c r="F98" s="35">
        <f>$E62</f>
        <v>0</v>
      </c>
      <c r="G98" s="35">
        <f>$F62</f>
        <v>0</v>
      </c>
      <c r="H98" s="35">
        <f>$G62</f>
        <v>0</v>
      </c>
      <c r="I98" s="35">
        <f>$H62</f>
        <v>0</v>
      </c>
      <c r="J98" s="35">
        <f>$I62</f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10"/>
    </row>
    <row r="99" spans="1:20">
      <c r="A99" s="3" t="s">
        <v>215</v>
      </c>
      <c r="B99" s="34">
        <v>0</v>
      </c>
      <c r="C99" s="35">
        <f>$B63</f>
        <v>0</v>
      </c>
      <c r="D99" s="35">
        <f>$C63</f>
        <v>0</v>
      </c>
      <c r="E99" s="35">
        <f>$D63</f>
        <v>0</v>
      </c>
      <c r="F99" s="35">
        <f>$E63</f>
        <v>0</v>
      </c>
      <c r="G99" s="35">
        <f>$F63</f>
        <v>0</v>
      </c>
      <c r="H99" s="35">
        <f>$G63</f>
        <v>0</v>
      </c>
      <c r="I99" s="35">
        <f>$H63</f>
        <v>0</v>
      </c>
      <c r="J99" s="35">
        <f>$I63</f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v>0</v>
      </c>
      <c r="T99" s="10"/>
    </row>
    <row r="100" spans="1:20">
      <c r="A100" s="3" t="s">
        <v>178</v>
      </c>
      <c r="B100" s="34">
        <v>0</v>
      </c>
      <c r="C100" s="35">
        <f>$B64</f>
        <v>0</v>
      </c>
      <c r="D100" s="35">
        <f>$C64</f>
        <v>0</v>
      </c>
      <c r="E100" s="35">
        <f>$D64</f>
        <v>0</v>
      </c>
      <c r="F100" s="35">
        <f>$E64</f>
        <v>0</v>
      </c>
      <c r="G100" s="35">
        <f>$F64</f>
        <v>0</v>
      </c>
      <c r="H100" s="35">
        <f>$G64</f>
        <v>0</v>
      </c>
      <c r="I100" s="35">
        <f>$H64</f>
        <v>0</v>
      </c>
      <c r="J100" s="35">
        <f>$I64</f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10"/>
    </row>
    <row r="101" spans="1:20">
      <c r="A101" s="3" t="s">
        <v>179</v>
      </c>
      <c r="B101" s="34">
        <v>0</v>
      </c>
      <c r="C101" s="35">
        <f>$B65</f>
        <v>0</v>
      </c>
      <c r="D101" s="35">
        <f>$C65</f>
        <v>0</v>
      </c>
      <c r="E101" s="35">
        <f>$D65</f>
        <v>0</v>
      </c>
      <c r="F101" s="35">
        <f>$E65</f>
        <v>0</v>
      </c>
      <c r="G101" s="35">
        <f>$F65</f>
        <v>0</v>
      </c>
      <c r="H101" s="35">
        <f>$G65</f>
        <v>0</v>
      </c>
      <c r="I101" s="35">
        <f>$H65</f>
        <v>0</v>
      </c>
      <c r="J101" s="35">
        <f>$I65</f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v>0</v>
      </c>
      <c r="T101" s="10"/>
    </row>
    <row r="102" spans="1:20">
      <c r="A102" s="3" t="s">
        <v>195</v>
      </c>
      <c r="B102" s="34">
        <v>0</v>
      </c>
      <c r="C102" s="35">
        <f>$B66</f>
        <v>0</v>
      </c>
      <c r="D102" s="35">
        <f>$C66</f>
        <v>0</v>
      </c>
      <c r="E102" s="35">
        <f>$D66</f>
        <v>0</v>
      </c>
      <c r="F102" s="35">
        <f>$E66</f>
        <v>0</v>
      </c>
      <c r="G102" s="35">
        <f>$F66</f>
        <v>0</v>
      </c>
      <c r="H102" s="35">
        <f>$G66</f>
        <v>0</v>
      </c>
      <c r="I102" s="35">
        <f>$H66</f>
        <v>0</v>
      </c>
      <c r="J102" s="35">
        <f>$I66</f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10"/>
    </row>
    <row r="103" spans="1:20">
      <c r="A103" s="3" t="s">
        <v>180</v>
      </c>
      <c r="B103" s="34">
        <v>0</v>
      </c>
      <c r="C103" s="35">
        <f>$B67</f>
        <v>0</v>
      </c>
      <c r="D103" s="35">
        <f>$C67</f>
        <v>0</v>
      </c>
      <c r="E103" s="35">
        <f>$D67</f>
        <v>0</v>
      </c>
      <c r="F103" s="35">
        <f>$E67</f>
        <v>0</v>
      </c>
      <c r="G103" s="35">
        <f>$F67</f>
        <v>0</v>
      </c>
      <c r="H103" s="35">
        <f>$G67</f>
        <v>0</v>
      </c>
      <c r="I103" s="35">
        <f>$H67</f>
        <v>0</v>
      </c>
      <c r="J103" s="35">
        <f>$I67</f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10"/>
    </row>
    <row r="104" spans="1:20">
      <c r="A104" s="3" t="s">
        <v>181</v>
      </c>
      <c r="B104" s="34">
        <v>0</v>
      </c>
      <c r="C104" s="35">
        <f>$B68</f>
        <v>0</v>
      </c>
      <c r="D104" s="35">
        <f>$C68</f>
        <v>0</v>
      </c>
      <c r="E104" s="35">
        <f>$D68</f>
        <v>0</v>
      </c>
      <c r="F104" s="35">
        <f>$E68</f>
        <v>0</v>
      </c>
      <c r="G104" s="35">
        <f>$F68</f>
        <v>0</v>
      </c>
      <c r="H104" s="35">
        <f>$G68</f>
        <v>0</v>
      </c>
      <c r="I104" s="35">
        <f>$H68</f>
        <v>0</v>
      </c>
      <c r="J104" s="35">
        <f>$I68</f>
        <v>0</v>
      </c>
      <c r="K104" s="34">
        <v>0</v>
      </c>
      <c r="L104" s="34">
        <v>0</v>
      </c>
      <c r="M104" s="34">
        <v>0</v>
      </c>
      <c r="N104" s="34">
        <v>0</v>
      </c>
      <c r="O104" s="34">
        <v>0</v>
      </c>
      <c r="P104" s="34">
        <v>0</v>
      </c>
      <c r="Q104" s="34">
        <v>0</v>
      </c>
      <c r="R104" s="34">
        <v>0</v>
      </c>
      <c r="S104" s="34">
        <v>0</v>
      </c>
      <c r="T104" s="10"/>
    </row>
    <row r="105" spans="1:20">
      <c r="A105" s="3" t="s">
        <v>182</v>
      </c>
      <c r="B105" s="34">
        <v>0</v>
      </c>
      <c r="C105" s="35">
        <f>$B69</f>
        <v>0</v>
      </c>
      <c r="D105" s="35">
        <f>$C69</f>
        <v>0</v>
      </c>
      <c r="E105" s="35">
        <f>$D69</f>
        <v>0</v>
      </c>
      <c r="F105" s="35">
        <f>$E69</f>
        <v>0</v>
      </c>
      <c r="G105" s="35">
        <f>$F69</f>
        <v>0</v>
      </c>
      <c r="H105" s="35">
        <f>$G69</f>
        <v>0</v>
      </c>
      <c r="I105" s="35">
        <f>$H69</f>
        <v>0</v>
      </c>
      <c r="J105" s="35">
        <f>$I69</f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0</v>
      </c>
      <c r="T105" s="10"/>
    </row>
    <row r="106" spans="1:20">
      <c r="A106" s="3" t="s">
        <v>183</v>
      </c>
      <c r="B106" s="34">
        <v>0</v>
      </c>
      <c r="C106" s="35">
        <f>$B70</f>
        <v>0</v>
      </c>
      <c r="D106" s="35">
        <f>$C70</f>
        <v>0</v>
      </c>
      <c r="E106" s="35">
        <f>$D70</f>
        <v>0</v>
      </c>
      <c r="F106" s="35">
        <f>$E70</f>
        <v>0</v>
      </c>
      <c r="G106" s="35">
        <f>$F70</f>
        <v>0</v>
      </c>
      <c r="H106" s="35">
        <f>$G70</f>
        <v>0</v>
      </c>
      <c r="I106" s="35">
        <f>$H70</f>
        <v>0</v>
      </c>
      <c r="J106" s="35">
        <f>$I70</f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10"/>
    </row>
    <row r="107" spans="1:20">
      <c r="A107" s="3" t="s">
        <v>196</v>
      </c>
      <c r="B107" s="34">
        <v>0</v>
      </c>
      <c r="C107" s="35">
        <f>$B71</f>
        <v>0</v>
      </c>
      <c r="D107" s="35">
        <f>$C71</f>
        <v>0</v>
      </c>
      <c r="E107" s="35">
        <f>$D71</f>
        <v>0</v>
      </c>
      <c r="F107" s="35">
        <f>$E71</f>
        <v>0</v>
      </c>
      <c r="G107" s="35">
        <f>$F71</f>
        <v>0</v>
      </c>
      <c r="H107" s="35">
        <f>$G71</f>
        <v>0</v>
      </c>
      <c r="I107" s="35">
        <f>$H71</f>
        <v>0</v>
      </c>
      <c r="J107" s="35">
        <f>$I71</f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10"/>
    </row>
    <row r="108" spans="1:20">
      <c r="A108" s="3" t="s">
        <v>216</v>
      </c>
      <c r="B108" s="34">
        <v>0</v>
      </c>
      <c r="C108" s="35">
        <f>$B72</f>
        <v>0</v>
      </c>
      <c r="D108" s="35">
        <f>$C72</f>
        <v>0</v>
      </c>
      <c r="E108" s="35">
        <f>$D72</f>
        <v>0</v>
      </c>
      <c r="F108" s="35">
        <f>$E72</f>
        <v>0</v>
      </c>
      <c r="G108" s="35">
        <f>$F72</f>
        <v>0</v>
      </c>
      <c r="H108" s="35">
        <f>$G72</f>
        <v>0</v>
      </c>
      <c r="I108" s="35">
        <f>$H72</f>
        <v>0</v>
      </c>
      <c r="J108" s="35">
        <f>$I72</f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10"/>
    </row>
    <row r="109" spans="1:20">
      <c r="A109" s="3" t="s">
        <v>217</v>
      </c>
      <c r="B109" s="34">
        <v>0</v>
      </c>
      <c r="C109" s="35">
        <f>$B73</f>
        <v>0</v>
      </c>
      <c r="D109" s="35">
        <f>$C73</f>
        <v>0</v>
      </c>
      <c r="E109" s="35">
        <f>$D73</f>
        <v>0</v>
      </c>
      <c r="F109" s="35">
        <f>$E73</f>
        <v>0</v>
      </c>
      <c r="G109" s="35">
        <f>$F73</f>
        <v>0</v>
      </c>
      <c r="H109" s="35">
        <f>$G73</f>
        <v>0</v>
      </c>
      <c r="I109" s="35">
        <f>$H73</f>
        <v>0</v>
      </c>
      <c r="J109" s="35">
        <f>$I73</f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34">
        <v>0</v>
      </c>
      <c r="Q109" s="34">
        <v>0</v>
      </c>
      <c r="R109" s="34">
        <v>0</v>
      </c>
      <c r="S109" s="34">
        <v>0</v>
      </c>
      <c r="T109" s="10"/>
    </row>
    <row r="110" spans="1:20">
      <c r="A110" s="3" t="s">
        <v>218</v>
      </c>
      <c r="B110" s="34">
        <v>0</v>
      </c>
      <c r="C110" s="35">
        <f>$B74</f>
        <v>0</v>
      </c>
      <c r="D110" s="35">
        <f>$C74</f>
        <v>0</v>
      </c>
      <c r="E110" s="35">
        <f>$D74</f>
        <v>0</v>
      </c>
      <c r="F110" s="35">
        <f>$E74</f>
        <v>0</v>
      </c>
      <c r="G110" s="35">
        <f>$F74</f>
        <v>0</v>
      </c>
      <c r="H110" s="35">
        <f>$G74</f>
        <v>0</v>
      </c>
      <c r="I110" s="35">
        <f>$H74</f>
        <v>0</v>
      </c>
      <c r="J110" s="35">
        <f>$I74</f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10"/>
    </row>
    <row r="111" spans="1:20">
      <c r="A111" s="3" t="s">
        <v>219</v>
      </c>
      <c r="B111" s="34">
        <v>0</v>
      </c>
      <c r="C111" s="35">
        <f>$B75</f>
        <v>0</v>
      </c>
      <c r="D111" s="35">
        <f>$C75</f>
        <v>0</v>
      </c>
      <c r="E111" s="35">
        <f>$D75</f>
        <v>0</v>
      </c>
      <c r="F111" s="35">
        <f>$E75</f>
        <v>0</v>
      </c>
      <c r="G111" s="35">
        <f>$F75</f>
        <v>0</v>
      </c>
      <c r="H111" s="35">
        <f>$G75</f>
        <v>0</v>
      </c>
      <c r="I111" s="35">
        <f>$H75</f>
        <v>0</v>
      </c>
      <c r="J111" s="35">
        <f>$I75</f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  <c r="Q111" s="34">
        <v>0</v>
      </c>
      <c r="R111" s="34">
        <v>0</v>
      </c>
      <c r="S111" s="34">
        <v>0</v>
      </c>
      <c r="T111" s="10"/>
    </row>
    <row r="112" spans="1:20">
      <c r="A112" s="3" t="s">
        <v>220</v>
      </c>
      <c r="B112" s="34">
        <v>0</v>
      </c>
      <c r="C112" s="35">
        <f>$B76</f>
        <v>0</v>
      </c>
      <c r="D112" s="35">
        <f>$C76</f>
        <v>0</v>
      </c>
      <c r="E112" s="35">
        <f>$D76</f>
        <v>0</v>
      </c>
      <c r="F112" s="35">
        <f>$E76</f>
        <v>0</v>
      </c>
      <c r="G112" s="35">
        <f>$F76</f>
        <v>0</v>
      </c>
      <c r="H112" s="35">
        <f>$G76</f>
        <v>0</v>
      </c>
      <c r="I112" s="35">
        <f>$H76</f>
        <v>0</v>
      </c>
      <c r="J112" s="35">
        <f>$I76</f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10"/>
    </row>
    <row r="113" spans="1:20">
      <c r="A113" s="3" t="s">
        <v>184</v>
      </c>
      <c r="B113" s="34">
        <v>0</v>
      </c>
      <c r="C113" s="35">
        <f>$B77</f>
        <v>0</v>
      </c>
      <c r="D113" s="35">
        <f>$C77</f>
        <v>0</v>
      </c>
      <c r="E113" s="35">
        <f>$D77</f>
        <v>0</v>
      </c>
      <c r="F113" s="35">
        <f>$E77</f>
        <v>0</v>
      </c>
      <c r="G113" s="35">
        <f>$F77</f>
        <v>0</v>
      </c>
      <c r="H113" s="35">
        <f>$G77</f>
        <v>0</v>
      </c>
      <c r="I113" s="35">
        <f>$H77</f>
        <v>0</v>
      </c>
      <c r="J113" s="35">
        <f>$I77</f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10"/>
    </row>
    <row r="114" spans="1:20">
      <c r="A114" s="3" t="s">
        <v>185</v>
      </c>
      <c r="B114" s="34">
        <v>0</v>
      </c>
      <c r="C114" s="35">
        <f>$B78</f>
        <v>0</v>
      </c>
      <c r="D114" s="35">
        <f>$C78</f>
        <v>0</v>
      </c>
      <c r="E114" s="35">
        <f>$D78</f>
        <v>0</v>
      </c>
      <c r="F114" s="35">
        <f>$E78</f>
        <v>0</v>
      </c>
      <c r="G114" s="35">
        <f>$F78</f>
        <v>0</v>
      </c>
      <c r="H114" s="35">
        <f>$G78</f>
        <v>0</v>
      </c>
      <c r="I114" s="35">
        <f>$H78</f>
        <v>0</v>
      </c>
      <c r="J114" s="35">
        <f>$I78</f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34">
        <v>0</v>
      </c>
      <c r="Q114" s="34">
        <v>0</v>
      </c>
      <c r="R114" s="34">
        <v>0</v>
      </c>
      <c r="S114" s="34">
        <v>0</v>
      </c>
      <c r="T114" s="10"/>
    </row>
    <row r="115" spans="1:20">
      <c r="A115" s="3" t="s">
        <v>186</v>
      </c>
      <c r="B115" s="34">
        <v>0</v>
      </c>
      <c r="C115" s="35">
        <f>$B79</f>
        <v>0</v>
      </c>
      <c r="D115" s="35">
        <f>$C79</f>
        <v>0</v>
      </c>
      <c r="E115" s="35">
        <f>$D79</f>
        <v>0</v>
      </c>
      <c r="F115" s="35">
        <f>$E79</f>
        <v>0</v>
      </c>
      <c r="G115" s="35">
        <f>$F79</f>
        <v>0</v>
      </c>
      <c r="H115" s="35">
        <f>$G79</f>
        <v>0</v>
      </c>
      <c r="I115" s="35">
        <f>$H79</f>
        <v>0</v>
      </c>
      <c r="J115" s="35">
        <f>$I79</f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0</v>
      </c>
      <c r="T115" s="10"/>
    </row>
    <row r="116" spans="1:20">
      <c r="A116" s="3" t="s">
        <v>187</v>
      </c>
      <c r="B116" s="34">
        <v>0</v>
      </c>
      <c r="C116" s="35">
        <f>$B80</f>
        <v>0</v>
      </c>
      <c r="D116" s="35">
        <f>$C80</f>
        <v>0</v>
      </c>
      <c r="E116" s="35">
        <f>$D80</f>
        <v>0</v>
      </c>
      <c r="F116" s="35">
        <f>$E80</f>
        <v>0</v>
      </c>
      <c r="G116" s="35">
        <f>$F80</f>
        <v>0</v>
      </c>
      <c r="H116" s="35">
        <f>$G80</f>
        <v>0</v>
      </c>
      <c r="I116" s="35">
        <f>$H80</f>
        <v>0</v>
      </c>
      <c r="J116" s="35">
        <f>$I80</f>
        <v>0</v>
      </c>
      <c r="K116" s="34">
        <v>0</v>
      </c>
      <c r="L116" s="34">
        <v>0</v>
      </c>
      <c r="M116" s="34">
        <v>0</v>
      </c>
      <c r="N116" s="34">
        <v>0</v>
      </c>
      <c r="O116" s="34">
        <v>0</v>
      </c>
      <c r="P116" s="34">
        <v>0</v>
      </c>
      <c r="Q116" s="34">
        <v>0</v>
      </c>
      <c r="R116" s="34">
        <v>0</v>
      </c>
      <c r="S116" s="34">
        <v>0</v>
      </c>
      <c r="T116" s="10"/>
    </row>
    <row r="117" spans="1:20">
      <c r="A117" s="3" t="s">
        <v>188</v>
      </c>
      <c r="B117" s="34">
        <v>0</v>
      </c>
      <c r="C117" s="35">
        <f>$B81</f>
        <v>0</v>
      </c>
      <c r="D117" s="35">
        <f>$C81</f>
        <v>0</v>
      </c>
      <c r="E117" s="35">
        <f>$D81</f>
        <v>0</v>
      </c>
      <c r="F117" s="35">
        <f>$E81</f>
        <v>0</v>
      </c>
      <c r="G117" s="35">
        <f>$F81</f>
        <v>0</v>
      </c>
      <c r="H117" s="35">
        <f>$G81</f>
        <v>0</v>
      </c>
      <c r="I117" s="35">
        <f>$H81</f>
        <v>0</v>
      </c>
      <c r="J117" s="35">
        <f>$I81</f>
        <v>0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34">
        <v>0</v>
      </c>
      <c r="Q117" s="34">
        <v>0</v>
      </c>
      <c r="R117" s="34">
        <v>0</v>
      </c>
      <c r="S117" s="34">
        <v>0</v>
      </c>
      <c r="T117" s="10"/>
    </row>
    <row r="118" spans="1:20">
      <c r="A118" s="3" t="s">
        <v>189</v>
      </c>
      <c r="B118" s="34">
        <v>0</v>
      </c>
      <c r="C118" s="35">
        <f>$B82</f>
        <v>0</v>
      </c>
      <c r="D118" s="35">
        <f>$C82</f>
        <v>0</v>
      </c>
      <c r="E118" s="35">
        <f>$D82</f>
        <v>0</v>
      </c>
      <c r="F118" s="35">
        <f>$E82</f>
        <v>0</v>
      </c>
      <c r="G118" s="35">
        <f>$F82</f>
        <v>0</v>
      </c>
      <c r="H118" s="35">
        <f>$G82</f>
        <v>0</v>
      </c>
      <c r="I118" s="35">
        <f>$H82</f>
        <v>0</v>
      </c>
      <c r="J118" s="35">
        <f>$I82</f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10"/>
    </row>
    <row r="119" spans="1:20">
      <c r="A119" s="3" t="s">
        <v>197</v>
      </c>
      <c r="B119" s="34">
        <v>0</v>
      </c>
      <c r="C119" s="35">
        <f>$B83</f>
        <v>0</v>
      </c>
      <c r="D119" s="35">
        <f>$C83</f>
        <v>0</v>
      </c>
      <c r="E119" s="35">
        <f>$D83</f>
        <v>0</v>
      </c>
      <c r="F119" s="35">
        <f>$E83</f>
        <v>0</v>
      </c>
      <c r="G119" s="35">
        <f>$F83</f>
        <v>0</v>
      </c>
      <c r="H119" s="35">
        <f>$G83</f>
        <v>0</v>
      </c>
      <c r="I119" s="35">
        <f>$H83</f>
        <v>0</v>
      </c>
      <c r="J119" s="35">
        <f>$I83</f>
        <v>0</v>
      </c>
      <c r="K119" s="34">
        <v>0</v>
      </c>
      <c r="L119" s="34">
        <v>0</v>
      </c>
      <c r="M119" s="34">
        <v>0</v>
      </c>
      <c r="N119" s="34">
        <v>0</v>
      </c>
      <c r="O119" s="34">
        <v>0</v>
      </c>
      <c r="P119" s="34">
        <v>0</v>
      </c>
      <c r="Q119" s="34">
        <v>0</v>
      </c>
      <c r="R119" s="34">
        <v>0</v>
      </c>
      <c r="S119" s="34">
        <v>0</v>
      </c>
      <c r="T119" s="10"/>
    </row>
    <row r="120" spans="1:20">
      <c r="A120" s="3" t="s">
        <v>198</v>
      </c>
      <c r="B120" s="34">
        <v>0</v>
      </c>
      <c r="C120" s="35">
        <f>$B84</f>
        <v>0</v>
      </c>
      <c r="D120" s="35">
        <f>$C84</f>
        <v>0</v>
      </c>
      <c r="E120" s="35">
        <f>$D84</f>
        <v>0</v>
      </c>
      <c r="F120" s="35">
        <f>$E84</f>
        <v>0</v>
      </c>
      <c r="G120" s="35">
        <f>$F84</f>
        <v>0</v>
      </c>
      <c r="H120" s="35">
        <f>$G84</f>
        <v>0</v>
      </c>
      <c r="I120" s="35">
        <f>$H84</f>
        <v>0</v>
      </c>
      <c r="J120" s="35">
        <f>$I84</f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10"/>
    </row>
  </sheetData>
  <sheetProtection sheet="1" objects="1" scenarios="1"/>
  <hyperlinks>
    <hyperlink ref="A37" location="'Input'!B300" display="x1 = 1060. Customer contributions under current connection charging policy"/>
    <hyperlink ref="A38" location="'Input'!D57" display="x2 = 1010. Annuity proportion for customer-contributed assets (in Financial and general assumptions)"/>
    <hyperlink ref="A53" location="'Contrib'!B6" display="x1 = 2801. Network level of supply (for customer contributions) by tariff"/>
    <hyperlink ref="A54" location="'Contrib'!B41" display="x2 = 2802. Contribution proportion of asset annuities, by customer type and network level of assets"/>
    <hyperlink ref="A90" location="'Contrib'!B57" display="x3 = 2803. Proportion of assets annuities deemed to be covered by customer contributions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"Yardsticks for "&amp;'Input'!B7&amp;" in "&amp;'Input'!C7&amp;" ("&amp;'Input'!D7&amp;")"</f>
        <v>0</v>
      </c>
    </row>
    <row r="2" spans="1:20">
      <c r="A2" s="2" t="s">
        <v>982</v>
      </c>
    </row>
    <row r="4" spans="1:20" ht="21" customHeight="1">
      <c r="A4" s="1" t="s">
        <v>983</v>
      </c>
    </row>
    <row r="5" spans="1:20">
      <c r="A5" s="2" t="s">
        <v>361</v>
      </c>
    </row>
    <row r="6" spans="1:20">
      <c r="A6" s="11" t="s">
        <v>984</v>
      </c>
    </row>
    <row r="7" spans="1:20">
      <c r="A7" s="11" t="s">
        <v>985</v>
      </c>
    </row>
    <row r="8" spans="1:20">
      <c r="A8" s="2" t="s">
        <v>379</v>
      </c>
    </row>
    <row r="10" spans="1:20">
      <c r="B10" s="12" t="s">
        <v>142</v>
      </c>
      <c r="C10" s="12" t="s">
        <v>315</v>
      </c>
      <c r="D10" s="12" t="s">
        <v>316</v>
      </c>
      <c r="E10" s="12" t="s">
        <v>317</v>
      </c>
      <c r="F10" s="12" t="s">
        <v>318</v>
      </c>
      <c r="G10" s="12" t="s">
        <v>319</v>
      </c>
      <c r="H10" s="12" t="s">
        <v>320</v>
      </c>
      <c r="I10" s="12" t="s">
        <v>321</v>
      </c>
      <c r="J10" s="12" t="s">
        <v>322</v>
      </c>
      <c r="K10" s="12" t="s">
        <v>303</v>
      </c>
      <c r="L10" s="12" t="s">
        <v>893</v>
      </c>
      <c r="M10" s="12" t="s">
        <v>894</v>
      </c>
      <c r="N10" s="12" t="s">
        <v>895</v>
      </c>
      <c r="O10" s="12" t="s">
        <v>896</v>
      </c>
      <c r="P10" s="12" t="s">
        <v>897</v>
      </c>
      <c r="Q10" s="12" t="s">
        <v>898</v>
      </c>
      <c r="R10" s="12" t="s">
        <v>899</v>
      </c>
      <c r="S10" s="12" t="s">
        <v>900</v>
      </c>
    </row>
    <row r="11" spans="1:20">
      <c r="A11" s="3" t="s">
        <v>986</v>
      </c>
      <c r="B11" s="9"/>
      <c r="C11" s="32">
        <f>'DRM'!$B$130</f>
        <v>0</v>
      </c>
      <c r="D11" s="32">
        <f>'DRM'!$B$131</f>
        <v>0</v>
      </c>
      <c r="E11" s="32">
        <f>'DRM'!$B$132</f>
        <v>0</v>
      </c>
      <c r="F11" s="32">
        <f>'DRM'!$B$133</f>
        <v>0</v>
      </c>
      <c r="G11" s="32">
        <f>'DRM'!$B$134</f>
        <v>0</v>
      </c>
      <c r="H11" s="32">
        <f>'DRM'!$B$135</f>
        <v>0</v>
      </c>
      <c r="I11" s="32">
        <f>'DRM'!$B$136</f>
        <v>0</v>
      </c>
      <c r="J11" s="32">
        <f>'DRM'!$B$137</f>
        <v>0</v>
      </c>
      <c r="K11" s="32">
        <f>'Otex'!$B108</f>
        <v>0</v>
      </c>
      <c r="L11" s="32">
        <f>'Otex'!$C108</f>
        <v>0</v>
      </c>
      <c r="M11" s="32">
        <f>'Otex'!$D108</f>
        <v>0</v>
      </c>
      <c r="N11" s="32">
        <f>'Otex'!$E108</f>
        <v>0</v>
      </c>
      <c r="O11" s="32">
        <f>'Otex'!$F108</f>
        <v>0</v>
      </c>
      <c r="P11" s="32">
        <f>'Otex'!$G108</f>
        <v>0</v>
      </c>
      <c r="Q11" s="32">
        <f>'Otex'!$H108</f>
        <v>0</v>
      </c>
      <c r="R11" s="32">
        <f>'Otex'!$I108</f>
        <v>0</v>
      </c>
      <c r="S11" s="32">
        <f>'Otex'!$J108</f>
        <v>0</v>
      </c>
      <c r="T11" s="10"/>
    </row>
    <row r="13" spans="1:20" ht="21" customHeight="1">
      <c r="A13" s="1" t="s">
        <v>987</v>
      </c>
    </row>
    <row r="14" spans="1:20">
      <c r="A14" s="2" t="s">
        <v>361</v>
      </c>
    </row>
    <row r="15" spans="1:20">
      <c r="A15" s="11" t="s">
        <v>988</v>
      </c>
    </row>
    <row r="16" spans="1:20">
      <c r="A16" s="11" t="s">
        <v>825</v>
      </c>
    </row>
    <row r="17" spans="1:20">
      <c r="A17" s="11" t="s">
        <v>812</v>
      </c>
    </row>
    <row r="18" spans="1:20">
      <c r="A18" s="11" t="s">
        <v>989</v>
      </c>
    </row>
    <row r="19" spans="1:20">
      <c r="A19" s="11" t="s">
        <v>755</v>
      </c>
    </row>
    <row r="20" spans="1:20">
      <c r="A20" s="2" t="s">
        <v>990</v>
      </c>
    </row>
    <row r="22" spans="1:20">
      <c r="B22" s="12" t="s">
        <v>142</v>
      </c>
      <c r="C22" s="12" t="s">
        <v>315</v>
      </c>
      <c r="D22" s="12" t="s">
        <v>316</v>
      </c>
      <c r="E22" s="12" t="s">
        <v>317</v>
      </c>
      <c r="F22" s="12" t="s">
        <v>318</v>
      </c>
      <c r="G22" s="12" t="s">
        <v>319</v>
      </c>
      <c r="H22" s="12" t="s">
        <v>320</v>
      </c>
      <c r="I22" s="12" t="s">
        <v>321</v>
      </c>
      <c r="J22" s="12" t="s">
        <v>322</v>
      </c>
      <c r="K22" s="12" t="s">
        <v>303</v>
      </c>
      <c r="L22" s="12" t="s">
        <v>893</v>
      </c>
      <c r="M22" s="12" t="s">
        <v>894</v>
      </c>
      <c r="N22" s="12" t="s">
        <v>895</v>
      </c>
      <c r="O22" s="12" t="s">
        <v>896</v>
      </c>
      <c r="P22" s="12" t="s">
        <v>897</v>
      </c>
      <c r="Q22" s="12" t="s">
        <v>898</v>
      </c>
      <c r="R22" s="12" t="s">
        <v>899</v>
      </c>
      <c r="S22" s="12" t="s">
        <v>900</v>
      </c>
    </row>
    <row r="23" spans="1:20">
      <c r="A23" s="3" t="s">
        <v>174</v>
      </c>
      <c r="B23" s="31">
        <f>B$11*'Loads'!$B46*'LAFs'!B237*(1-'Contrib'!B94)/(24*'Input'!$F$58)*100</f>
        <v>0</v>
      </c>
      <c r="C23" s="31">
        <f>C$11*'Loads'!$B46*'LAFs'!C237*(1-'Contrib'!C94)/(24*'Input'!$F$58)*100</f>
        <v>0</v>
      </c>
      <c r="D23" s="31">
        <f>D$11*'Loads'!$B46*'LAFs'!D237*(1-'Contrib'!D94)/(24*'Input'!$F$58)*100</f>
        <v>0</v>
      </c>
      <c r="E23" s="31">
        <f>E$11*'Loads'!$B46*'LAFs'!E237*(1-'Contrib'!E94)/(24*'Input'!$F$58)*100</f>
        <v>0</v>
      </c>
      <c r="F23" s="31">
        <f>F$11*'Loads'!$B46*'LAFs'!F237*(1-'Contrib'!F94)/(24*'Input'!$F$58)*100</f>
        <v>0</v>
      </c>
      <c r="G23" s="31">
        <f>G$11*'Loads'!$B46*'LAFs'!G237*(1-'Contrib'!G94)/(24*'Input'!$F$58)*100</f>
        <v>0</v>
      </c>
      <c r="H23" s="31">
        <f>H$11*'Loads'!$B46*'LAFs'!H237*(1-'Contrib'!H94)/(24*'Input'!$F$58)*100</f>
        <v>0</v>
      </c>
      <c r="I23" s="31">
        <f>I$11*'Loads'!$B46*'LAFs'!I237*(1-'Contrib'!I94)/(24*'Input'!$F$58)*100</f>
        <v>0</v>
      </c>
      <c r="J23" s="31">
        <f>J$11*'Loads'!$B46*'LAFs'!J237*(1-'Contrib'!J94)/(24*'Input'!$F$58)*100</f>
        <v>0</v>
      </c>
      <c r="K23" s="31">
        <f>K$11*'Loads'!$B46*'LAFs'!B237*(1-'Contrib'!K94)/(24*'Input'!$F$58)*100</f>
        <v>0</v>
      </c>
      <c r="L23" s="31">
        <f>L$11*'Loads'!$B46*'LAFs'!C237*(1-'Contrib'!L94)/(24*'Input'!$F$58)*100</f>
        <v>0</v>
      </c>
      <c r="M23" s="31">
        <f>M$11*'Loads'!$B46*'LAFs'!D237*(1-'Contrib'!M94)/(24*'Input'!$F$58)*100</f>
        <v>0</v>
      </c>
      <c r="N23" s="31">
        <f>N$11*'Loads'!$B46*'LAFs'!E237*(1-'Contrib'!N94)/(24*'Input'!$F$58)*100</f>
        <v>0</v>
      </c>
      <c r="O23" s="31">
        <f>O$11*'Loads'!$B46*'LAFs'!F237*(1-'Contrib'!O94)/(24*'Input'!$F$58)*100</f>
        <v>0</v>
      </c>
      <c r="P23" s="31">
        <f>P$11*'Loads'!$B46*'LAFs'!G237*(1-'Contrib'!P94)/(24*'Input'!$F$58)*100</f>
        <v>0</v>
      </c>
      <c r="Q23" s="31">
        <f>Q$11*'Loads'!$B46*'LAFs'!H237*(1-'Contrib'!Q94)/(24*'Input'!$F$58)*100</f>
        <v>0</v>
      </c>
      <c r="R23" s="31">
        <f>R$11*'Loads'!$B46*'LAFs'!I237*(1-'Contrib'!R94)/(24*'Input'!$F$58)*100</f>
        <v>0</v>
      </c>
      <c r="S23" s="31">
        <f>S$11*'Loads'!$B46*'LAFs'!J237*(1-'Contrib'!S94)/(24*'Input'!$F$58)*100</f>
        <v>0</v>
      </c>
      <c r="T23" s="10"/>
    </row>
    <row r="24" spans="1:20">
      <c r="A24" s="3" t="s">
        <v>175</v>
      </c>
      <c r="B24" s="31">
        <f>B$11*'Loads'!$B47*'LAFs'!B238*(1-'Contrib'!B95)/(24*'Input'!$F$58)*100</f>
        <v>0</v>
      </c>
      <c r="C24" s="31">
        <f>C$11*'Loads'!$B47*'LAFs'!C238*(1-'Contrib'!C95)/(24*'Input'!$F$58)*100</f>
        <v>0</v>
      </c>
      <c r="D24" s="31">
        <f>D$11*'Loads'!$B47*'LAFs'!D238*(1-'Contrib'!D95)/(24*'Input'!$F$58)*100</f>
        <v>0</v>
      </c>
      <c r="E24" s="31">
        <f>E$11*'Loads'!$B47*'LAFs'!E238*(1-'Contrib'!E95)/(24*'Input'!$F$58)*100</f>
        <v>0</v>
      </c>
      <c r="F24" s="31">
        <f>F$11*'Loads'!$B47*'LAFs'!F238*(1-'Contrib'!F95)/(24*'Input'!$F$58)*100</f>
        <v>0</v>
      </c>
      <c r="G24" s="31">
        <f>G$11*'Loads'!$B47*'LAFs'!G238*(1-'Contrib'!G95)/(24*'Input'!$F$58)*100</f>
        <v>0</v>
      </c>
      <c r="H24" s="31">
        <f>H$11*'Loads'!$B47*'LAFs'!H238*(1-'Contrib'!H95)/(24*'Input'!$F$58)*100</f>
        <v>0</v>
      </c>
      <c r="I24" s="31">
        <f>I$11*'Loads'!$B47*'LAFs'!I238*(1-'Contrib'!I95)/(24*'Input'!$F$58)*100</f>
        <v>0</v>
      </c>
      <c r="J24" s="31">
        <f>J$11*'Loads'!$B47*'LAFs'!J238*(1-'Contrib'!J95)/(24*'Input'!$F$58)*100</f>
        <v>0</v>
      </c>
      <c r="K24" s="31">
        <f>K$11*'Loads'!$B47*'LAFs'!B238*(1-'Contrib'!K95)/(24*'Input'!$F$58)*100</f>
        <v>0</v>
      </c>
      <c r="L24" s="31">
        <f>L$11*'Loads'!$B47*'LAFs'!C238*(1-'Contrib'!L95)/(24*'Input'!$F$58)*100</f>
        <v>0</v>
      </c>
      <c r="M24" s="31">
        <f>M$11*'Loads'!$B47*'LAFs'!D238*(1-'Contrib'!M95)/(24*'Input'!$F$58)*100</f>
        <v>0</v>
      </c>
      <c r="N24" s="31">
        <f>N$11*'Loads'!$B47*'LAFs'!E238*(1-'Contrib'!N95)/(24*'Input'!$F$58)*100</f>
        <v>0</v>
      </c>
      <c r="O24" s="31">
        <f>O$11*'Loads'!$B47*'LAFs'!F238*(1-'Contrib'!O95)/(24*'Input'!$F$58)*100</f>
        <v>0</v>
      </c>
      <c r="P24" s="31">
        <f>P$11*'Loads'!$B47*'LAFs'!G238*(1-'Contrib'!P95)/(24*'Input'!$F$58)*100</f>
        <v>0</v>
      </c>
      <c r="Q24" s="31">
        <f>Q$11*'Loads'!$B47*'LAFs'!H238*(1-'Contrib'!Q95)/(24*'Input'!$F$58)*100</f>
        <v>0</v>
      </c>
      <c r="R24" s="31">
        <f>R$11*'Loads'!$B47*'LAFs'!I238*(1-'Contrib'!R95)/(24*'Input'!$F$58)*100</f>
        <v>0</v>
      </c>
      <c r="S24" s="31">
        <f>S$11*'Loads'!$B47*'LAFs'!J238*(1-'Contrib'!S95)/(24*'Input'!$F$58)*100</f>
        <v>0</v>
      </c>
      <c r="T24" s="10"/>
    </row>
    <row r="25" spans="1:20">
      <c r="A25" s="3" t="s">
        <v>214</v>
      </c>
      <c r="B25" s="31">
        <f>B$11*'Loads'!$B48*'LAFs'!B239*(1-'Contrib'!B96)/(24*'Input'!$F$58)*100</f>
        <v>0</v>
      </c>
      <c r="C25" s="31">
        <f>C$11*'Loads'!$B48*'LAFs'!C239*(1-'Contrib'!C96)/(24*'Input'!$F$58)*100</f>
        <v>0</v>
      </c>
      <c r="D25" s="31">
        <f>D$11*'Loads'!$B48*'LAFs'!D239*(1-'Contrib'!D96)/(24*'Input'!$F$58)*100</f>
        <v>0</v>
      </c>
      <c r="E25" s="31">
        <f>E$11*'Loads'!$B48*'LAFs'!E239*(1-'Contrib'!E96)/(24*'Input'!$F$58)*100</f>
        <v>0</v>
      </c>
      <c r="F25" s="31">
        <f>F$11*'Loads'!$B48*'LAFs'!F239*(1-'Contrib'!F96)/(24*'Input'!$F$58)*100</f>
        <v>0</v>
      </c>
      <c r="G25" s="31">
        <f>G$11*'Loads'!$B48*'LAFs'!G239*(1-'Contrib'!G96)/(24*'Input'!$F$58)*100</f>
        <v>0</v>
      </c>
      <c r="H25" s="31">
        <f>H$11*'Loads'!$B48*'LAFs'!H239*(1-'Contrib'!H96)/(24*'Input'!$F$58)*100</f>
        <v>0</v>
      </c>
      <c r="I25" s="31">
        <f>I$11*'Loads'!$B48*'LAFs'!I239*(1-'Contrib'!I96)/(24*'Input'!$F$58)*100</f>
        <v>0</v>
      </c>
      <c r="J25" s="31">
        <f>J$11*'Loads'!$B48*'LAFs'!J239*(1-'Contrib'!J96)/(24*'Input'!$F$58)*100</f>
        <v>0</v>
      </c>
      <c r="K25" s="31">
        <f>K$11*'Loads'!$B48*'LAFs'!B239*(1-'Contrib'!K96)/(24*'Input'!$F$58)*100</f>
        <v>0</v>
      </c>
      <c r="L25" s="31">
        <f>L$11*'Loads'!$B48*'LAFs'!C239*(1-'Contrib'!L96)/(24*'Input'!$F$58)*100</f>
        <v>0</v>
      </c>
      <c r="M25" s="31">
        <f>M$11*'Loads'!$B48*'LAFs'!D239*(1-'Contrib'!M96)/(24*'Input'!$F$58)*100</f>
        <v>0</v>
      </c>
      <c r="N25" s="31">
        <f>N$11*'Loads'!$B48*'LAFs'!E239*(1-'Contrib'!N96)/(24*'Input'!$F$58)*100</f>
        <v>0</v>
      </c>
      <c r="O25" s="31">
        <f>O$11*'Loads'!$B48*'LAFs'!F239*(1-'Contrib'!O96)/(24*'Input'!$F$58)*100</f>
        <v>0</v>
      </c>
      <c r="P25" s="31">
        <f>P$11*'Loads'!$B48*'LAFs'!G239*(1-'Contrib'!P96)/(24*'Input'!$F$58)*100</f>
        <v>0</v>
      </c>
      <c r="Q25" s="31">
        <f>Q$11*'Loads'!$B48*'LAFs'!H239*(1-'Contrib'!Q96)/(24*'Input'!$F$58)*100</f>
        <v>0</v>
      </c>
      <c r="R25" s="31">
        <f>R$11*'Loads'!$B48*'LAFs'!I239*(1-'Contrib'!R96)/(24*'Input'!$F$58)*100</f>
        <v>0</v>
      </c>
      <c r="S25" s="31">
        <f>S$11*'Loads'!$B48*'LAFs'!J239*(1-'Contrib'!S96)/(24*'Input'!$F$58)*100</f>
        <v>0</v>
      </c>
      <c r="T25" s="10"/>
    </row>
    <row r="26" spans="1:20">
      <c r="A26" s="3" t="s">
        <v>176</v>
      </c>
      <c r="B26" s="31">
        <f>B$11*'Loads'!$B49*'LAFs'!B240*(1-'Contrib'!B97)/(24*'Input'!$F$58)*100</f>
        <v>0</v>
      </c>
      <c r="C26" s="31">
        <f>C$11*'Loads'!$B49*'LAFs'!C240*(1-'Contrib'!C97)/(24*'Input'!$F$58)*100</f>
        <v>0</v>
      </c>
      <c r="D26" s="31">
        <f>D$11*'Loads'!$B49*'LAFs'!D240*(1-'Contrib'!D97)/(24*'Input'!$F$58)*100</f>
        <v>0</v>
      </c>
      <c r="E26" s="31">
        <f>E$11*'Loads'!$B49*'LAFs'!E240*(1-'Contrib'!E97)/(24*'Input'!$F$58)*100</f>
        <v>0</v>
      </c>
      <c r="F26" s="31">
        <f>F$11*'Loads'!$B49*'LAFs'!F240*(1-'Contrib'!F97)/(24*'Input'!$F$58)*100</f>
        <v>0</v>
      </c>
      <c r="G26" s="31">
        <f>G$11*'Loads'!$B49*'LAFs'!G240*(1-'Contrib'!G97)/(24*'Input'!$F$58)*100</f>
        <v>0</v>
      </c>
      <c r="H26" s="31">
        <f>H$11*'Loads'!$B49*'LAFs'!H240*(1-'Contrib'!H97)/(24*'Input'!$F$58)*100</f>
        <v>0</v>
      </c>
      <c r="I26" s="31">
        <f>I$11*'Loads'!$B49*'LAFs'!I240*(1-'Contrib'!I97)/(24*'Input'!$F$58)*100</f>
        <v>0</v>
      </c>
      <c r="J26" s="31">
        <f>J$11*'Loads'!$B49*'LAFs'!J240*(1-'Contrib'!J97)/(24*'Input'!$F$58)*100</f>
        <v>0</v>
      </c>
      <c r="K26" s="31">
        <f>K$11*'Loads'!$B49*'LAFs'!B240*(1-'Contrib'!K97)/(24*'Input'!$F$58)*100</f>
        <v>0</v>
      </c>
      <c r="L26" s="31">
        <f>L$11*'Loads'!$B49*'LAFs'!C240*(1-'Contrib'!L97)/(24*'Input'!$F$58)*100</f>
        <v>0</v>
      </c>
      <c r="M26" s="31">
        <f>M$11*'Loads'!$B49*'LAFs'!D240*(1-'Contrib'!M97)/(24*'Input'!$F$58)*100</f>
        <v>0</v>
      </c>
      <c r="N26" s="31">
        <f>N$11*'Loads'!$B49*'LAFs'!E240*(1-'Contrib'!N97)/(24*'Input'!$F$58)*100</f>
        <v>0</v>
      </c>
      <c r="O26" s="31">
        <f>O$11*'Loads'!$B49*'LAFs'!F240*(1-'Contrib'!O97)/(24*'Input'!$F$58)*100</f>
        <v>0</v>
      </c>
      <c r="P26" s="31">
        <f>P$11*'Loads'!$B49*'LAFs'!G240*(1-'Contrib'!P97)/(24*'Input'!$F$58)*100</f>
        <v>0</v>
      </c>
      <c r="Q26" s="31">
        <f>Q$11*'Loads'!$B49*'LAFs'!H240*(1-'Contrib'!Q97)/(24*'Input'!$F$58)*100</f>
        <v>0</v>
      </c>
      <c r="R26" s="31">
        <f>R$11*'Loads'!$B49*'LAFs'!I240*(1-'Contrib'!R97)/(24*'Input'!$F$58)*100</f>
        <v>0</v>
      </c>
      <c r="S26" s="31">
        <f>S$11*'Loads'!$B49*'LAFs'!J240*(1-'Contrib'!S97)/(24*'Input'!$F$58)*100</f>
        <v>0</v>
      </c>
      <c r="T26" s="10"/>
    </row>
    <row r="27" spans="1:20">
      <c r="A27" s="3" t="s">
        <v>177</v>
      </c>
      <c r="B27" s="31">
        <f>B$11*'Loads'!$B50*'LAFs'!B241*(1-'Contrib'!B98)/(24*'Input'!$F$58)*100</f>
        <v>0</v>
      </c>
      <c r="C27" s="31">
        <f>C$11*'Loads'!$B50*'LAFs'!C241*(1-'Contrib'!C98)/(24*'Input'!$F$58)*100</f>
        <v>0</v>
      </c>
      <c r="D27" s="31">
        <f>D$11*'Loads'!$B50*'LAFs'!D241*(1-'Contrib'!D98)/(24*'Input'!$F$58)*100</f>
        <v>0</v>
      </c>
      <c r="E27" s="31">
        <f>E$11*'Loads'!$B50*'LAFs'!E241*(1-'Contrib'!E98)/(24*'Input'!$F$58)*100</f>
        <v>0</v>
      </c>
      <c r="F27" s="31">
        <f>F$11*'Loads'!$B50*'LAFs'!F241*(1-'Contrib'!F98)/(24*'Input'!$F$58)*100</f>
        <v>0</v>
      </c>
      <c r="G27" s="31">
        <f>G$11*'Loads'!$B50*'LAFs'!G241*(1-'Contrib'!G98)/(24*'Input'!$F$58)*100</f>
        <v>0</v>
      </c>
      <c r="H27" s="31">
        <f>H$11*'Loads'!$B50*'LAFs'!H241*(1-'Contrib'!H98)/(24*'Input'!$F$58)*100</f>
        <v>0</v>
      </c>
      <c r="I27" s="31">
        <f>I$11*'Loads'!$B50*'LAFs'!I241*(1-'Contrib'!I98)/(24*'Input'!$F$58)*100</f>
        <v>0</v>
      </c>
      <c r="J27" s="31">
        <f>J$11*'Loads'!$B50*'LAFs'!J241*(1-'Contrib'!J98)/(24*'Input'!$F$58)*100</f>
        <v>0</v>
      </c>
      <c r="K27" s="31">
        <f>K$11*'Loads'!$B50*'LAFs'!B241*(1-'Contrib'!K98)/(24*'Input'!$F$58)*100</f>
        <v>0</v>
      </c>
      <c r="L27" s="31">
        <f>L$11*'Loads'!$B50*'LAFs'!C241*(1-'Contrib'!L98)/(24*'Input'!$F$58)*100</f>
        <v>0</v>
      </c>
      <c r="M27" s="31">
        <f>M$11*'Loads'!$B50*'LAFs'!D241*(1-'Contrib'!M98)/(24*'Input'!$F$58)*100</f>
        <v>0</v>
      </c>
      <c r="N27" s="31">
        <f>N$11*'Loads'!$B50*'LAFs'!E241*(1-'Contrib'!N98)/(24*'Input'!$F$58)*100</f>
        <v>0</v>
      </c>
      <c r="O27" s="31">
        <f>O$11*'Loads'!$B50*'LAFs'!F241*(1-'Contrib'!O98)/(24*'Input'!$F$58)*100</f>
        <v>0</v>
      </c>
      <c r="P27" s="31">
        <f>P$11*'Loads'!$B50*'LAFs'!G241*(1-'Contrib'!P98)/(24*'Input'!$F$58)*100</f>
        <v>0</v>
      </c>
      <c r="Q27" s="31">
        <f>Q$11*'Loads'!$B50*'LAFs'!H241*(1-'Contrib'!Q98)/(24*'Input'!$F$58)*100</f>
        <v>0</v>
      </c>
      <c r="R27" s="31">
        <f>R$11*'Loads'!$B50*'LAFs'!I241*(1-'Contrib'!R98)/(24*'Input'!$F$58)*100</f>
        <v>0</v>
      </c>
      <c r="S27" s="31">
        <f>S$11*'Loads'!$B50*'LAFs'!J241*(1-'Contrib'!S98)/(24*'Input'!$F$58)*100</f>
        <v>0</v>
      </c>
      <c r="T27" s="10"/>
    </row>
    <row r="28" spans="1:20">
      <c r="A28" s="3" t="s">
        <v>215</v>
      </c>
      <c r="B28" s="31">
        <f>B$11*'Loads'!$B51*'LAFs'!B242*(1-'Contrib'!B99)/(24*'Input'!$F$58)*100</f>
        <v>0</v>
      </c>
      <c r="C28" s="31">
        <f>C$11*'Loads'!$B51*'LAFs'!C242*(1-'Contrib'!C99)/(24*'Input'!$F$58)*100</f>
        <v>0</v>
      </c>
      <c r="D28" s="31">
        <f>D$11*'Loads'!$B51*'LAFs'!D242*(1-'Contrib'!D99)/(24*'Input'!$F$58)*100</f>
        <v>0</v>
      </c>
      <c r="E28" s="31">
        <f>E$11*'Loads'!$B51*'LAFs'!E242*(1-'Contrib'!E99)/(24*'Input'!$F$58)*100</f>
        <v>0</v>
      </c>
      <c r="F28" s="31">
        <f>F$11*'Loads'!$B51*'LAFs'!F242*(1-'Contrib'!F99)/(24*'Input'!$F$58)*100</f>
        <v>0</v>
      </c>
      <c r="G28" s="31">
        <f>G$11*'Loads'!$B51*'LAFs'!G242*(1-'Contrib'!G99)/(24*'Input'!$F$58)*100</f>
        <v>0</v>
      </c>
      <c r="H28" s="31">
        <f>H$11*'Loads'!$B51*'LAFs'!H242*(1-'Contrib'!H99)/(24*'Input'!$F$58)*100</f>
        <v>0</v>
      </c>
      <c r="I28" s="31">
        <f>I$11*'Loads'!$B51*'LAFs'!I242*(1-'Contrib'!I99)/(24*'Input'!$F$58)*100</f>
        <v>0</v>
      </c>
      <c r="J28" s="31">
        <f>J$11*'Loads'!$B51*'LAFs'!J242*(1-'Contrib'!J99)/(24*'Input'!$F$58)*100</f>
        <v>0</v>
      </c>
      <c r="K28" s="31">
        <f>K$11*'Loads'!$B51*'LAFs'!B242*(1-'Contrib'!K99)/(24*'Input'!$F$58)*100</f>
        <v>0</v>
      </c>
      <c r="L28" s="31">
        <f>L$11*'Loads'!$B51*'LAFs'!C242*(1-'Contrib'!L99)/(24*'Input'!$F$58)*100</f>
        <v>0</v>
      </c>
      <c r="M28" s="31">
        <f>M$11*'Loads'!$B51*'LAFs'!D242*(1-'Contrib'!M99)/(24*'Input'!$F$58)*100</f>
        <v>0</v>
      </c>
      <c r="N28" s="31">
        <f>N$11*'Loads'!$B51*'LAFs'!E242*(1-'Contrib'!N99)/(24*'Input'!$F$58)*100</f>
        <v>0</v>
      </c>
      <c r="O28" s="31">
        <f>O$11*'Loads'!$B51*'LAFs'!F242*(1-'Contrib'!O99)/(24*'Input'!$F$58)*100</f>
        <v>0</v>
      </c>
      <c r="P28" s="31">
        <f>P$11*'Loads'!$B51*'LAFs'!G242*(1-'Contrib'!P99)/(24*'Input'!$F$58)*100</f>
        <v>0</v>
      </c>
      <c r="Q28" s="31">
        <f>Q$11*'Loads'!$B51*'LAFs'!H242*(1-'Contrib'!Q99)/(24*'Input'!$F$58)*100</f>
        <v>0</v>
      </c>
      <c r="R28" s="31">
        <f>R$11*'Loads'!$B51*'LAFs'!I242*(1-'Contrib'!R99)/(24*'Input'!$F$58)*100</f>
        <v>0</v>
      </c>
      <c r="S28" s="31">
        <f>S$11*'Loads'!$B51*'LAFs'!J242*(1-'Contrib'!S99)/(24*'Input'!$F$58)*100</f>
        <v>0</v>
      </c>
      <c r="T28" s="10"/>
    </row>
    <row r="29" spans="1:20">
      <c r="A29" s="3" t="s">
        <v>178</v>
      </c>
      <c r="B29" s="31">
        <f>B$11*'Loads'!$B52*'LAFs'!B243*(1-'Contrib'!B100)/(24*'Input'!$F$58)*100</f>
        <v>0</v>
      </c>
      <c r="C29" s="31">
        <f>C$11*'Loads'!$B52*'LAFs'!C243*(1-'Contrib'!C100)/(24*'Input'!$F$58)*100</f>
        <v>0</v>
      </c>
      <c r="D29" s="31">
        <f>D$11*'Loads'!$B52*'LAFs'!D243*(1-'Contrib'!D100)/(24*'Input'!$F$58)*100</f>
        <v>0</v>
      </c>
      <c r="E29" s="31">
        <f>E$11*'Loads'!$B52*'LAFs'!E243*(1-'Contrib'!E100)/(24*'Input'!$F$58)*100</f>
        <v>0</v>
      </c>
      <c r="F29" s="31">
        <f>F$11*'Loads'!$B52*'LAFs'!F243*(1-'Contrib'!F100)/(24*'Input'!$F$58)*100</f>
        <v>0</v>
      </c>
      <c r="G29" s="31">
        <f>G$11*'Loads'!$B52*'LAFs'!G243*(1-'Contrib'!G100)/(24*'Input'!$F$58)*100</f>
        <v>0</v>
      </c>
      <c r="H29" s="31">
        <f>H$11*'Loads'!$B52*'LAFs'!H243*(1-'Contrib'!H100)/(24*'Input'!$F$58)*100</f>
        <v>0</v>
      </c>
      <c r="I29" s="31">
        <f>I$11*'Loads'!$B52*'LAFs'!I243*(1-'Contrib'!I100)/(24*'Input'!$F$58)*100</f>
        <v>0</v>
      </c>
      <c r="J29" s="31">
        <f>J$11*'Loads'!$B52*'LAFs'!J243*(1-'Contrib'!J100)/(24*'Input'!$F$58)*100</f>
        <v>0</v>
      </c>
      <c r="K29" s="31">
        <f>K$11*'Loads'!$B52*'LAFs'!B243*(1-'Contrib'!K100)/(24*'Input'!$F$58)*100</f>
        <v>0</v>
      </c>
      <c r="L29" s="31">
        <f>L$11*'Loads'!$B52*'LAFs'!C243*(1-'Contrib'!L100)/(24*'Input'!$F$58)*100</f>
        <v>0</v>
      </c>
      <c r="M29" s="31">
        <f>M$11*'Loads'!$B52*'LAFs'!D243*(1-'Contrib'!M100)/(24*'Input'!$F$58)*100</f>
        <v>0</v>
      </c>
      <c r="N29" s="31">
        <f>N$11*'Loads'!$B52*'LAFs'!E243*(1-'Contrib'!N100)/(24*'Input'!$F$58)*100</f>
        <v>0</v>
      </c>
      <c r="O29" s="31">
        <f>O$11*'Loads'!$B52*'LAFs'!F243*(1-'Contrib'!O100)/(24*'Input'!$F$58)*100</f>
        <v>0</v>
      </c>
      <c r="P29" s="31">
        <f>P$11*'Loads'!$B52*'LAFs'!G243*(1-'Contrib'!P100)/(24*'Input'!$F$58)*100</f>
        <v>0</v>
      </c>
      <c r="Q29" s="31">
        <f>Q$11*'Loads'!$B52*'LAFs'!H243*(1-'Contrib'!Q100)/(24*'Input'!$F$58)*100</f>
        <v>0</v>
      </c>
      <c r="R29" s="31">
        <f>R$11*'Loads'!$B52*'LAFs'!I243*(1-'Contrib'!R100)/(24*'Input'!$F$58)*100</f>
        <v>0</v>
      </c>
      <c r="S29" s="31">
        <f>S$11*'Loads'!$B52*'LAFs'!J243*(1-'Contrib'!S100)/(24*'Input'!$F$58)*100</f>
        <v>0</v>
      </c>
      <c r="T29" s="10"/>
    </row>
    <row r="30" spans="1:20">
      <c r="A30" s="3" t="s">
        <v>179</v>
      </c>
      <c r="B30" s="31">
        <f>B$11*'Loads'!$B53*'LAFs'!B244*(1-'Contrib'!B101)/(24*'Input'!$F$58)*100</f>
        <v>0</v>
      </c>
      <c r="C30" s="31">
        <f>C$11*'Loads'!$B53*'LAFs'!C244*(1-'Contrib'!C101)/(24*'Input'!$F$58)*100</f>
        <v>0</v>
      </c>
      <c r="D30" s="31">
        <f>D$11*'Loads'!$B53*'LAFs'!D244*(1-'Contrib'!D101)/(24*'Input'!$F$58)*100</f>
        <v>0</v>
      </c>
      <c r="E30" s="31">
        <f>E$11*'Loads'!$B53*'LAFs'!E244*(1-'Contrib'!E101)/(24*'Input'!$F$58)*100</f>
        <v>0</v>
      </c>
      <c r="F30" s="31">
        <f>F$11*'Loads'!$B53*'LAFs'!F244*(1-'Contrib'!F101)/(24*'Input'!$F$58)*100</f>
        <v>0</v>
      </c>
      <c r="G30" s="31">
        <f>G$11*'Loads'!$B53*'LAFs'!G244*(1-'Contrib'!G101)/(24*'Input'!$F$58)*100</f>
        <v>0</v>
      </c>
      <c r="H30" s="31">
        <f>H$11*'Loads'!$B53*'LAFs'!H244*(1-'Contrib'!H101)/(24*'Input'!$F$58)*100</f>
        <v>0</v>
      </c>
      <c r="I30" s="31">
        <f>I$11*'Loads'!$B53*'LAFs'!I244*(1-'Contrib'!I101)/(24*'Input'!$F$58)*100</f>
        <v>0</v>
      </c>
      <c r="J30" s="31">
        <f>J$11*'Loads'!$B53*'LAFs'!J244*(1-'Contrib'!J101)/(24*'Input'!$F$58)*100</f>
        <v>0</v>
      </c>
      <c r="K30" s="31">
        <f>K$11*'Loads'!$B53*'LAFs'!B244*(1-'Contrib'!K101)/(24*'Input'!$F$58)*100</f>
        <v>0</v>
      </c>
      <c r="L30" s="31">
        <f>L$11*'Loads'!$B53*'LAFs'!C244*(1-'Contrib'!L101)/(24*'Input'!$F$58)*100</f>
        <v>0</v>
      </c>
      <c r="M30" s="31">
        <f>M$11*'Loads'!$B53*'LAFs'!D244*(1-'Contrib'!M101)/(24*'Input'!$F$58)*100</f>
        <v>0</v>
      </c>
      <c r="N30" s="31">
        <f>N$11*'Loads'!$B53*'LAFs'!E244*(1-'Contrib'!N101)/(24*'Input'!$F$58)*100</f>
        <v>0</v>
      </c>
      <c r="O30" s="31">
        <f>O$11*'Loads'!$B53*'LAFs'!F244*(1-'Contrib'!O101)/(24*'Input'!$F$58)*100</f>
        <v>0</v>
      </c>
      <c r="P30" s="31">
        <f>P$11*'Loads'!$B53*'LAFs'!G244*(1-'Contrib'!P101)/(24*'Input'!$F$58)*100</f>
        <v>0</v>
      </c>
      <c r="Q30" s="31">
        <f>Q$11*'Loads'!$B53*'LAFs'!H244*(1-'Contrib'!Q101)/(24*'Input'!$F$58)*100</f>
        <v>0</v>
      </c>
      <c r="R30" s="31">
        <f>R$11*'Loads'!$B53*'LAFs'!I244*(1-'Contrib'!R101)/(24*'Input'!$F$58)*100</f>
        <v>0</v>
      </c>
      <c r="S30" s="31">
        <f>S$11*'Loads'!$B53*'LAFs'!J244*(1-'Contrib'!S101)/(24*'Input'!$F$58)*100</f>
        <v>0</v>
      </c>
      <c r="T30" s="10"/>
    </row>
    <row r="31" spans="1:20">
      <c r="A31" s="3" t="s">
        <v>195</v>
      </c>
      <c r="B31" s="31">
        <f>B$11*'Loads'!$B54*'LAFs'!B245*(1-'Contrib'!B102)/(24*'Input'!$F$58)*100</f>
        <v>0</v>
      </c>
      <c r="C31" s="31">
        <f>C$11*'Loads'!$B54*'LAFs'!C245*(1-'Contrib'!C102)/(24*'Input'!$F$58)*100</f>
        <v>0</v>
      </c>
      <c r="D31" s="31">
        <f>D$11*'Loads'!$B54*'LAFs'!D245*(1-'Contrib'!D102)/(24*'Input'!$F$58)*100</f>
        <v>0</v>
      </c>
      <c r="E31" s="31">
        <f>E$11*'Loads'!$B54*'LAFs'!E245*(1-'Contrib'!E102)/(24*'Input'!$F$58)*100</f>
        <v>0</v>
      </c>
      <c r="F31" s="31">
        <f>F$11*'Loads'!$B54*'LAFs'!F245*(1-'Contrib'!F102)/(24*'Input'!$F$58)*100</f>
        <v>0</v>
      </c>
      <c r="G31" s="31">
        <f>G$11*'Loads'!$B54*'LAFs'!G245*(1-'Contrib'!G102)/(24*'Input'!$F$58)*100</f>
        <v>0</v>
      </c>
      <c r="H31" s="31">
        <f>H$11*'Loads'!$B54*'LAFs'!H245*(1-'Contrib'!H102)/(24*'Input'!$F$58)*100</f>
        <v>0</v>
      </c>
      <c r="I31" s="31">
        <f>I$11*'Loads'!$B54*'LAFs'!I245*(1-'Contrib'!I102)/(24*'Input'!$F$58)*100</f>
        <v>0</v>
      </c>
      <c r="J31" s="31">
        <f>J$11*'Loads'!$B54*'LAFs'!J245*(1-'Contrib'!J102)/(24*'Input'!$F$58)*100</f>
        <v>0</v>
      </c>
      <c r="K31" s="31">
        <f>K$11*'Loads'!$B54*'LAFs'!B245*(1-'Contrib'!K102)/(24*'Input'!$F$58)*100</f>
        <v>0</v>
      </c>
      <c r="L31" s="31">
        <f>L$11*'Loads'!$B54*'LAFs'!C245*(1-'Contrib'!L102)/(24*'Input'!$F$58)*100</f>
        <v>0</v>
      </c>
      <c r="M31" s="31">
        <f>M$11*'Loads'!$B54*'LAFs'!D245*(1-'Contrib'!M102)/(24*'Input'!$F$58)*100</f>
        <v>0</v>
      </c>
      <c r="N31" s="31">
        <f>N$11*'Loads'!$B54*'LAFs'!E245*(1-'Contrib'!N102)/(24*'Input'!$F$58)*100</f>
        <v>0</v>
      </c>
      <c r="O31" s="31">
        <f>O$11*'Loads'!$B54*'LAFs'!F245*(1-'Contrib'!O102)/(24*'Input'!$F$58)*100</f>
        <v>0</v>
      </c>
      <c r="P31" s="31">
        <f>P$11*'Loads'!$B54*'LAFs'!G245*(1-'Contrib'!P102)/(24*'Input'!$F$58)*100</f>
        <v>0</v>
      </c>
      <c r="Q31" s="31">
        <f>Q$11*'Loads'!$B54*'LAFs'!H245*(1-'Contrib'!Q102)/(24*'Input'!$F$58)*100</f>
        <v>0</v>
      </c>
      <c r="R31" s="31">
        <f>R$11*'Loads'!$B54*'LAFs'!I245*(1-'Contrib'!R102)/(24*'Input'!$F$58)*100</f>
        <v>0</v>
      </c>
      <c r="S31" s="31">
        <f>S$11*'Loads'!$B54*'LAFs'!J245*(1-'Contrib'!S102)/(24*'Input'!$F$58)*100</f>
        <v>0</v>
      </c>
      <c r="T31" s="10"/>
    </row>
    <row r="32" spans="1:20">
      <c r="A32" s="3" t="s">
        <v>180</v>
      </c>
      <c r="B32" s="31">
        <f>B$11*'Loads'!$B55*'LAFs'!B246*(1-'Contrib'!B103)/(24*'Input'!$F$58)*100</f>
        <v>0</v>
      </c>
      <c r="C32" s="31">
        <f>C$11*'Loads'!$B55*'LAFs'!C246*(1-'Contrib'!C103)/(24*'Input'!$F$58)*100</f>
        <v>0</v>
      </c>
      <c r="D32" s="31">
        <f>D$11*'Loads'!$B55*'LAFs'!D246*(1-'Contrib'!D103)/(24*'Input'!$F$58)*100</f>
        <v>0</v>
      </c>
      <c r="E32" s="31">
        <f>E$11*'Loads'!$B55*'LAFs'!E246*(1-'Contrib'!E103)/(24*'Input'!$F$58)*100</f>
        <v>0</v>
      </c>
      <c r="F32" s="31">
        <f>F$11*'Loads'!$B55*'LAFs'!F246*(1-'Contrib'!F103)/(24*'Input'!$F$58)*100</f>
        <v>0</v>
      </c>
      <c r="G32" s="31">
        <f>G$11*'Loads'!$B55*'LAFs'!G246*(1-'Contrib'!G103)/(24*'Input'!$F$58)*100</f>
        <v>0</v>
      </c>
      <c r="H32" s="31">
        <f>H$11*'Loads'!$B55*'LAFs'!H246*(1-'Contrib'!H103)/(24*'Input'!$F$58)*100</f>
        <v>0</v>
      </c>
      <c r="I32" s="31">
        <f>I$11*'Loads'!$B55*'LAFs'!I246*(1-'Contrib'!I103)/(24*'Input'!$F$58)*100</f>
        <v>0</v>
      </c>
      <c r="J32" s="31">
        <f>J$11*'Loads'!$B55*'LAFs'!J246*(1-'Contrib'!J103)/(24*'Input'!$F$58)*100</f>
        <v>0</v>
      </c>
      <c r="K32" s="31">
        <f>K$11*'Loads'!$B55*'LAFs'!B246*(1-'Contrib'!K103)/(24*'Input'!$F$58)*100</f>
        <v>0</v>
      </c>
      <c r="L32" s="31">
        <f>L$11*'Loads'!$B55*'LAFs'!C246*(1-'Contrib'!L103)/(24*'Input'!$F$58)*100</f>
        <v>0</v>
      </c>
      <c r="M32" s="31">
        <f>M$11*'Loads'!$B55*'LAFs'!D246*(1-'Contrib'!M103)/(24*'Input'!$F$58)*100</f>
        <v>0</v>
      </c>
      <c r="N32" s="31">
        <f>N$11*'Loads'!$B55*'LAFs'!E246*(1-'Contrib'!N103)/(24*'Input'!$F$58)*100</f>
        <v>0</v>
      </c>
      <c r="O32" s="31">
        <f>O$11*'Loads'!$B55*'LAFs'!F246*(1-'Contrib'!O103)/(24*'Input'!$F$58)*100</f>
        <v>0</v>
      </c>
      <c r="P32" s="31">
        <f>P$11*'Loads'!$B55*'LAFs'!G246*(1-'Contrib'!P103)/(24*'Input'!$F$58)*100</f>
        <v>0</v>
      </c>
      <c r="Q32" s="31">
        <f>Q$11*'Loads'!$B55*'LAFs'!H246*(1-'Contrib'!Q103)/(24*'Input'!$F$58)*100</f>
        <v>0</v>
      </c>
      <c r="R32" s="31">
        <f>R$11*'Loads'!$B55*'LAFs'!I246*(1-'Contrib'!R103)/(24*'Input'!$F$58)*100</f>
        <v>0</v>
      </c>
      <c r="S32" s="31">
        <f>S$11*'Loads'!$B55*'LAFs'!J246*(1-'Contrib'!S103)/(24*'Input'!$F$58)*100</f>
        <v>0</v>
      </c>
      <c r="T32" s="10"/>
    </row>
    <row r="33" spans="1:20">
      <c r="A33" s="3" t="s">
        <v>181</v>
      </c>
      <c r="B33" s="31">
        <f>B$11*'Loads'!$B56*'LAFs'!B247*(1-'Contrib'!B104)/(24*'Input'!$F$58)*100</f>
        <v>0</v>
      </c>
      <c r="C33" s="31">
        <f>C$11*'Loads'!$B56*'LAFs'!C247*(1-'Contrib'!C104)/(24*'Input'!$F$58)*100</f>
        <v>0</v>
      </c>
      <c r="D33" s="31">
        <f>D$11*'Loads'!$B56*'LAFs'!D247*(1-'Contrib'!D104)/(24*'Input'!$F$58)*100</f>
        <v>0</v>
      </c>
      <c r="E33" s="31">
        <f>E$11*'Loads'!$B56*'LAFs'!E247*(1-'Contrib'!E104)/(24*'Input'!$F$58)*100</f>
        <v>0</v>
      </c>
      <c r="F33" s="31">
        <f>F$11*'Loads'!$B56*'LAFs'!F247*(1-'Contrib'!F104)/(24*'Input'!$F$58)*100</f>
        <v>0</v>
      </c>
      <c r="G33" s="31">
        <f>G$11*'Loads'!$B56*'LAFs'!G247*(1-'Contrib'!G104)/(24*'Input'!$F$58)*100</f>
        <v>0</v>
      </c>
      <c r="H33" s="31">
        <f>H$11*'Loads'!$B56*'LAFs'!H247*(1-'Contrib'!H104)/(24*'Input'!$F$58)*100</f>
        <v>0</v>
      </c>
      <c r="I33" s="31">
        <f>I$11*'Loads'!$B56*'LAFs'!I247*(1-'Contrib'!I104)/(24*'Input'!$F$58)*100</f>
        <v>0</v>
      </c>
      <c r="J33" s="31">
        <f>J$11*'Loads'!$B56*'LAFs'!J247*(1-'Contrib'!J104)/(24*'Input'!$F$58)*100</f>
        <v>0</v>
      </c>
      <c r="K33" s="31">
        <f>K$11*'Loads'!$B56*'LAFs'!B247*(1-'Contrib'!K104)/(24*'Input'!$F$58)*100</f>
        <v>0</v>
      </c>
      <c r="L33" s="31">
        <f>L$11*'Loads'!$B56*'LAFs'!C247*(1-'Contrib'!L104)/(24*'Input'!$F$58)*100</f>
        <v>0</v>
      </c>
      <c r="M33" s="31">
        <f>M$11*'Loads'!$B56*'LAFs'!D247*(1-'Contrib'!M104)/(24*'Input'!$F$58)*100</f>
        <v>0</v>
      </c>
      <c r="N33" s="31">
        <f>N$11*'Loads'!$B56*'LAFs'!E247*(1-'Contrib'!N104)/(24*'Input'!$F$58)*100</f>
        <v>0</v>
      </c>
      <c r="O33" s="31">
        <f>O$11*'Loads'!$B56*'LAFs'!F247*(1-'Contrib'!O104)/(24*'Input'!$F$58)*100</f>
        <v>0</v>
      </c>
      <c r="P33" s="31">
        <f>P$11*'Loads'!$B56*'LAFs'!G247*(1-'Contrib'!P104)/(24*'Input'!$F$58)*100</f>
        <v>0</v>
      </c>
      <c r="Q33" s="31">
        <f>Q$11*'Loads'!$B56*'LAFs'!H247*(1-'Contrib'!Q104)/(24*'Input'!$F$58)*100</f>
        <v>0</v>
      </c>
      <c r="R33" s="31">
        <f>R$11*'Loads'!$B56*'LAFs'!I247*(1-'Contrib'!R104)/(24*'Input'!$F$58)*100</f>
        <v>0</v>
      </c>
      <c r="S33" s="31">
        <f>S$11*'Loads'!$B56*'LAFs'!J247*(1-'Contrib'!S104)/(24*'Input'!$F$58)*100</f>
        <v>0</v>
      </c>
      <c r="T33" s="10"/>
    </row>
    <row r="34" spans="1:20">
      <c r="A34" s="3" t="s">
        <v>182</v>
      </c>
      <c r="B34" s="31">
        <f>B$11*'Loads'!$B57*'LAFs'!B248*(1-'Contrib'!B105)/(24*'Input'!$F$58)*100</f>
        <v>0</v>
      </c>
      <c r="C34" s="31">
        <f>C$11*'Loads'!$B57*'LAFs'!C248*(1-'Contrib'!C105)/(24*'Input'!$F$58)*100</f>
        <v>0</v>
      </c>
      <c r="D34" s="31">
        <f>D$11*'Loads'!$B57*'LAFs'!D248*(1-'Contrib'!D105)/(24*'Input'!$F$58)*100</f>
        <v>0</v>
      </c>
      <c r="E34" s="31">
        <f>E$11*'Loads'!$B57*'LAFs'!E248*(1-'Contrib'!E105)/(24*'Input'!$F$58)*100</f>
        <v>0</v>
      </c>
      <c r="F34" s="31">
        <f>F$11*'Loads'!$B57*'LAFs'!F248*(1-'Contrib'!F105)/(24*'Input'!$F$58)*100</f>
        <v>0</v>
      </c>
      <c r="G34" s="31">
        <f>G$11*'Loads'!$B57*'LAFs'!G248*(1-'Contrib'!G105)/(24*'Input'!$F$58)*100</f>
        <v>0</v>
      </c>
      <c r="H34" s="31">
        <f>H$11*'Loads'!$B57*'LAFs'!H248*(1-'Contrib'!H105)/(24*'Input'!$F$58)*100</f>
        <v>0</v>
      </c>
      <c r="I34" s="31">
        <f>I$11*'Loads'!$B57*'LAFs'!I248*(1-'Contrib'!I105)/(24*'Input'!$F$58)*100</f>
        <v>0</v>
      </c>
      <c r="J34" s="31">
        <f>J$11*'Loads'!$B57*'LAFs'!J248*(1-'Contrib'!J105)/(24*'Input'!$F$58)*100</f>
        <v>0</v>
      </c>
      <c r="K34" s="31">
        <f>K$11*'Loads'!$B57*'LAFs'!B248*(1-'Contrib'!K105)/(24*'Input'!$F$58)*100</f>
        <v>0</v>
      </c>
      <c r="L34" s="31">
        <f>L$11*'Loads'!$B57*'LAFs'!C248*(1-'Contrib'!L105)/(24*'Input'!$F$58)*100</f>
        <v>0</v>
      </c>
      <c r="M34" s="31">
        <f>M$11*'Loads'!$B57*'LAFs'!D248*(1-'Contrib'!M105)/(24*'Input'!$F$58)*100</f>
        <v>0</v>
      </c>
      <c r="N34" s="31">
        <f>N$11*'Loads'!$B57*'LAFs'!E248*(1-'Contrib'!N105)/(24*'Input'!$F$58)*100</f>
        <v>0</v>
      </c>
      <c r="O34" s="31">
        <f>O$11*'Loads'!$B57*'LAFs'!F248*(1-'Contrib'!O105)/(24*'Input'!$F$58)*100</f>
        <v>0</v>
      </c>
      <c r="P34" s="31">
        <f>P$11*'Loads'!$B57*'LAFs'!G248*(1-'Contrib'!P105)/(24*'Input'!$F$58)*100</f>
        <v>0</v>
      </c>
      <c r="Q34" s="31">
        <f>Q$11*'Loads'!$B57*'LAFs'!H248*(1-'Contrib'!Q105)/(24*'Input'!$F$58)*100</f>
        <v>0</v>
      </c>
      <c r="R34" s="31">
        <f>R$11*'Loads'!$B57*'LAFs'!I248*(1-'Contrib'!R105)/(24*'Input'!$F$58)*100</f>
        <v>0</v>
      </c>
      <c r="S34" s="31">
        <f>S$11*'Loads'!$B57*'LAFs'!J248*(1-'Contrib'!S105)/(24*'Input'!$F$58)*100</f>
        <v>0</v>
      </c>
      <c r="T34" s="10"/>
    </row>
    <row r="35" spans="1:20">
      <c r="A35" s="3" t="s">
        <v>183</v>
      </c>
      <c r="B35" s="31">
        <f>B$11*'Loads'!$B58*'LAFs'!B249*(1-'Contrib'!B106)/(24*'Input'!$F$58)*100</f>
        <v>0</v>
      </c>
      <c r="C35" s="31">
        <f>C$11*'Loads'!$B58*'LAFs'!C249*(1-'Contrib'!C106)/(24*'Input'!$F$58)*100</f>
        <v>0</v>
      </c>
      <c r="D35" s="31">
        <f>D$11*'Loads'!$B58*'LAFs'!D249*(1-'Contrib'!D106)/(24*'Input'!$F$58)*100</f>
        <v>0</v>
      </c>
      <c r="E35" s="31">
        <f>E$11*'Loads'!$B58*'LAFs'!E249*(1-'Contrib'!E106)/(24*'Input'!$F$58)*100</f>
        <v>0</v>
      </c>
      <c r="F35" s="31">
        <f>F$11*'Loads'!$B58*'LAFs'!F249*(1-'Contrib'!F106)/(24*'Input'!$F$58)*100</f>
        <v>0</v>
      </c>
      <c r="G35" s="31">
        <f>G$11*'Loads'!$B58*'LAFs'!G249*(1-'Contrib'!G106)/(24*'Input'!$F$58)*100</f>
        <v>0</v>
      </c>
      <c r="H35" s="31">
        <f>H$11*'Loads'!$B58*'LAFs'!H249*(1-'Contrib'!H106)/(24*'Input'!$F$58)*100</f>
        <v>0</v>
      </c>
      <c r="I35" s="31">
        <f>I$11*'Loads'!$B58*'LAFs'!I249*(1-'Contrib'!I106)/(24*'Input'!$F$58)*100</f>
        <v>0</v>
      </c>
      <c r="J35" s="31">
        <f>J$11*'Loads'!$B58*'LAFs'!J249*(1-'Contrib'!J106)/(24*'Input'!$F$58)*100</f>
        <v>0</v>
      </c>
      <c r="K35" s="31">
        <f>K$11*'Loads'!$B58*'LAFs'!B249*(1-'Contrib'!K106)/(24*'Input'!$F$58)*100</f>
        <v>0</v>
      </c>
      <c r="L35" s="31">
        <f>L$11*'Loads'!$B58*'LAFs'!C249*(1-'Contrib'!L106)/(24*'Input'!$F$58)*100</f>
        <v>0</v>
      </c>
      <c r="M35" s="31">
        <f>M$11*'Loads'!$B58*'LAFs'!D249*(1-'Contrib'!M106)/(24*'Input'!$F$58)*100</f>
        <v>0</v>
      </c>
      <c r="N35" s="31">
        <f>N$11*'Loads'!$B58*'LAFs'!E249*(1-'Contrib'!N106)/(24*'Input'!$F$58)*100</f>
        <v>0</v>
      </c>
      <c r="O35" s="31">
        <f>O$11*'Loads'!$B58*'LAFs'!F249*(1-'Contrib'!O106)/(24*'Input'!$F$58)*100</f>
        <v>0</v>
      </c>
      <c r="P35" s="31">
        <f>P$11*'Loads'!$B58*'LAFs'!G249*(1-'Contrib'!P106)/(24*'Input'!$F$58)*100</f>
        <v>0</v>
      </c>
      <c r="Q35" s="31">
        <f>Q$11*'Loads'!$B58*'LAFs'!H249*(1-'Contrib'!Q106)/(24*'Input'!$F$58)*100</f>
        <v>0</v>
      </c>
      <c r="R35" s="31">
        <f>R$11*'Loads'!$B58*'LAFs'!I249*(1-'Contrib'!R106)/(24*'Input'!$F$58)*100</f>
        <v>0</v>
      </c>
      <c r="S35" s="31">
        <f>S$11*'Loads'!$B58*'LAFs'!J249*(1-'Contrib'!S106)/(24*'Input'!$F$58)*100</f>
        <v>0</v>
      </c>
      <c r="T35" s="10"/>
    </row>
    <row r="36" spans="1:20">
      <c r="A36" s="3" t="s">
        <v>196</v>
      </c>
      <c r="B36" s="31">
        <f>B$11*'Loads'!$B59*'LAFs'!B250*(1-'Contrib'!B107)/(24*'Input'!$F$58)*100</f>
        <v>0</v>
      </c>
      <c r="C36" s="31">
        <f>C$11*'Loads'!$B59*'LAFs'!C250*(1-'Contrib'!C107)/(24*'Input'!$F$58)*100</f>
        <v>0</v>
      </c>
      <c r="D36" s="31">
        <f>D$11*'Loads'!$B59*'LAFs'!D250*(1-'Contrib'!D107)/(24*'Input'!$F$58)*100</f>
        <v>0</v>
      </c>
      <c r="E36" s="31">
        <f>E$11*'Loads'!$B59*'LAFs'!E250*(1-'Contrib'!E107)/(24*'Input'!$F$58)*100</f>
        <v>0</v>
      </c>
      <c r="F36" s="31">
        <f>F$11*'Loads'!$B59*'LAFs'!F250*(1-'Contrib'!F107)/(24*'Input'!$F$58)*100</f>
        <v>0</v>
      </c>
      <c r="G36" s="31">
        <f>G$11*'Loads'!$B59*'LAFs'!G250*(1-'Contrib'!G107)/(24*'Input'!$F$58)*100</f>
        <v>0</v>
      </c>
      <c r="H36" s="31">
        <f>H$11*'Loads'!$B59*'LAFs'!H250*(1-'Contrib'!H107)/(24*'Input'!$F$58)*100</f>
        <v>0</v>
      </c>
      <c r="I36" s="31">
        <f>I$11*'Loads'!$B59*'LAFs'!I250*(1-'Contrib'!I107)/(24*'Input'!$F$58)*100</f>
        <v>0</v>
      </c>
      <c r="J36" s="31">
        <f>J$11*'Loads'!$B59*'LAFs'!J250*(1-'Contrib'!J107)/(24*'Input'!$F$58)*100</f>
        <v>0</v>
      </c>
      <c r="K36" s="31">
        <f>K$11*'Loads'!$B59*'LAFs'!B250*(1-'Contrib'!K107)/(24*'Input'!$F$58)*100</f>
        <v>0</v>
      </c>
      <c r="L36" s="31">
        <f>L$11*'Loads'!$B59*'LAFs'!C250*(1-'Contrib'!L107)/(24*'Input'!$F$58)*100</f>
        <v>0</v>
      </c>
      <c r="M36" s="31">
        <f>M$11*'Loads'!$B59*'LAFs'!D250*(1-'Contrib'!M107)/(24*'Input'!$F$58)*100</f>
        <v>0</v>
      </c>
      <c r="N36" s="31">
        <f>N$11*'Loads'!$B59*'LAFs'!E250*(1-'Contrib'!N107)/(24*'Input'!$F$58)*100</f>
        <v>0</v>
      </c>
      <c r="O36" s="31">
        <f>O$11*'Loads'!$B59*'LAFs'!F250*(1-'Contrib'!O107)/(24*'Input'!$F$58)*100</f>
        <v>0</v>
      </c>
      <c r="P36" s="31">
        <f>P$11*'Loads'!$B59*'LAFs'!G250*(1-'Contrib'!P107)/(24*'Input'!$F$58)*100</f>
        <v>0</v>
      </c>
      <c r="Q36" s="31">
        <f>Q$11*'Loads'!$B59*'LAFs'!H250*(1-'Contrib'!Q107)/(24*'Input'!$F$58)*100</f>
        <v>0</v>
      </c>
      <c r="R36" s="31">
        <f>R$11*'Loads'!$B59*'LAFs'!I250*(1-'Contrib'!R107)/(24*'Input'!$F$58)*100</f>
        <v>0</v>
      </c>
      <c r="S36" s="31">
        <f>S$11*'Loads'!$B59*'LAFs'!J250*(1-'Contrib'!S107)/(24*'Input'!$F$58)*100</f>
        <v>0</v>
      </c>
      <c r="T36" s="10"/>
    </row>
    <row r="37" spans="1:20">
      <c r="A37" s="3" t="s">
        <v>216</v>
      </c>
      <c r="B37" s="31">
        <f>B$11*'Loads'!$B60*'LAFs'!B251*(1-'Contrib'!B108)/(24*'Input'!$F$58)*100</f>
        <v>0</v>
      </c>
      <c r="C37" s="31">
        <f>C$11*'Loads'!$B60*'LAFs'!C251*(1-'Contrib'!C108)/(24*'Input'!$F$58)*100</f>
        <v>0</v>
      </c>
      <c r="D37" s="31">
        <f>D$11*'Loads'!$B60*'LAFs'!D251*(1-'Contrib'!D108)/(24*'Input'!$F$58)*100</f>
        <v>0</v>
      </c>
      <c r="E37" s="31">
        <f>E$11*'Loads'!$B60*'LAFs'!E251*(1-'Contrib'!E108)/(24*'Input'!$F$58)*100</f>
        <v>0</v>
      </c>
      <c r="F37" s="31">
        <f>F$11*'Loads'!$B60*'LAFs'!F251*(1-'Contrib'!F108)/(24*'Input'!$F$58)*100</f>
        <v>0</v>
      </c>
      <c r="G37" s="31">
        <f>G$11*'Loads'!$B60*'LAFs'!G251*(1-'Contrib'!G108)/(24*'Input'!$F$58)*100</f>
        <v>0</v>
      </c>
      <c r="H37" s="31">
        <f>H$11*'Loads'!$B60*'LAFs'!H251*(1-'Contrib'!H108)/(24*'Input'!$F$58)*100</f>
        <v>0</v>
      </c>
      <c r="I37" s="31">
        <f>I$11*'Loads'!$B60*'LAFs'!I251*(1-'Contrib'!I108)/(24*'Input'!$F$58)*100</f>
        <v>0</v>
      </c>
      <c r="J37" s="31">
        <f>J$11*'Loads'!$B60*'LAFs'!J251*(1-'Contrib'!J108)/(24*'Input'!$F$58)*100</f>
        <v>0</v>
      </c>
      <c r="K37" s="31">
        <f>K$11*'Loads'!$B60*'LAFs'!B251*(1-'Contrib'!K108)/(24*'Input'!$F$58)*100</f>
        <v>0</v>
      </c>
      <c r="L37" s="31">
        <f>L$11*'Loads'!$B60*'LAFs'!C251*(1-'Contrib'!L108)/(24*'Input'!$F$58)*100</f>
        <v>0</v>
      </c>
      <c r="M37" s="31">
        <f>M$11*'Loads'!$B60*'LAFs'!D251*(1-'Contrib'!M108)/(24*'Input'!$F$58)*100</f>
        <v>0</v>
      </c>
      <c r="N37" s="31">
        <f>N$11*'Loads'!$B60*'LAFs'!E251*(1-'Contrib'!N108)/(24*'Input'!$F$58)*100</f>
        <v>0</v>
      </c>
      <c r="O37" s="31">
        <f>O$11*'Loads'!$B60*'LAFs'!F251*(1-'Contrib'!O108)/(24*'Input'!$F$58)*100</f>
        <v>0</v>
      </c>
      <c r="P37" s="31">
        <f>P$11*'Loads'!$B60*'LAFs'!G251*(1-'Contrib'!P108)/(24*'Input'!$F$58)*100</f>
        <v>0</v>
      </c>
      <c r="Q37" s="31">
        <f>Q$11*'Loads'!$B60*'LAFs'!H251*(1-'Contrib'!Q108)/(24*'Input'!$F$58)*100</f>
        <v>0</v>
      </c>
      <c r="R37" s="31">
        <f>R$11*'Loads'!$B60*'LAFs'!I251*(1-'Contrib'!R108)/(24*'Input'!$F$58)*100</f>
        <v>0</v>
      </c>
      <c r="S37" s="31">
        <f>S$11*'Loads'!$B60*'LAFs'!J251*(1-'Contrib'!S108)/(24*'Input'!$F$58)*100</f>
        <v>0</v>
      </c>
      <c r="T37" s="10"/>
    </row>
    <row r="38" spans="1:20">
      <c r="A38" s="3" t="s">
        <v>217</v>
      </c>
      <c r="B38" s="31">
        <f>B$11*'Loads'!$B61*'LAFs'!B252*(1-'Contrib'!B109)/(24*'Input'!$F$58)*100</f>
        <v>0</v>
      </c>
      <c r="C38" s="31">
        <f>C$11*'Loads'!$B61*'LAFs'!C252*(1-'Contrib'!C109)/(24*'Input'!$F$58)*100</f>
        <v>0</v>
      </c>
      <c r="D38" s="31">
        <f>D$11*'Loads'!$B61*'LAFs'!D252*(1-'Contrib'!D109)/(24*'Input'!$F$58)*100</f>
        <v>0</v>
      </c>
      <c r="E38" s="31">
        <f>E$11*'Loads'!$B61*'LAFs'!E252*(1-'Contrib'!E109)/(24*'Input'!$F$58)*100</f>
        <v>0</v>
      </c>
      <c r="F38" s="31">
        <f>F$11*'Loads'!$B61*'LAFs'!F252*(1-'Contrib'!F109)/(24*'Input'!$F$58)*100</f>
        <v>0</v>
      </c>
      <c r="G38" s="31">
        <f>G$11*'Loads'!$B61*'LAFs'!G252*(1-'Contrib'!G109)/(24*'Input'!$F$58)*100</f>
        <v>0</v>
      </c>
      <c r="H38" s="31">
        <f>H$11*'Loads'!$B61*'LAFs'!H252*(1-'Contrib'!H109)/(24*'Input'!$F$58)*100</f>
        <v>0</v>
      </c>
      <c r="I38" s="31">
        <f>I$11*'Loads'!$B61*'LAFs'!I252*(1-'Contrib'!I109)/(24*'Input'!$F$58)*100</f>
        <v>0</v>
      </c>
      <c r="J38" s="31">
        <f>J$11*'Loads'!$B61*'LAFs'!J252*(1-'Contrib'!J109)/(24*'Input'!$F$58)*100</f>
        <v>0</v>
      </c>
      <c r="K38" s="31">
        <f>K$11*'Loads'!$B61*'LAFs'!B252*(1-'Contrib'!K109)/(24*'Input'!$F$58)*100</f>
        <v>0</v>
      </c>
      <c r="L38" s="31">
        <f>L$11*'Loads'!$B61*'LAFs'!C252*(1-'Contrib'!L109)/(24*'Input'!$F$58)*100</f>
        <v>0</v>
      </c>
      <c r="M38" s="31">
        <f>M$11*'Loads'!$B61*'LAFs'!D252*(1-'Contrib'!M109)/(24*'Input'!$F$58)*100</f>
        <v>0</v>
      </c>
      <c r="N38" s="31">
        <f>N$11*'Loads'!$B61*'LAFs'!E252*(1-'Contrib'!N109)/(24*'Input'!$F$58)*100</f>
        <v>0</v>
      </c>
      <c r="O38" s="31">
        <f>O$11*'Loads'!$B61*'LAFs'!F252*(1-'Contrib'!O109)/(24*'Input'!$F$58)*100</f>
        <v>0</v>
      </c>
      <c r="P38" s="31">
        <f>P$11*'Loads'!$B61*'LAFs'!G252*(1-'Contrib'!P109)/(24*'Input'!$F$58)*100</f>
        <v>0</v>
      </c>
      <c r="Q38" s="31">
        <f>Q$11*'Loads'!$B61*'LAFs'!H252*(1-'Contrib'!Q109)/(24*'Input'!$F$58)*100</f>
        <v>0</v>
      </c>
      <c r="R38" s="31">
        <f>R$11*'Loads'!$B61*'LAFs'!I252*(1-'Contrib'!R109)/(24*'Input'!$F$58)*100</f>
        <v>0</v>
      </c>
      <c r="S38" s="31">
        <f>S$11*'Loads'!$B61*'LAFs'!J252*(1-'Contrib'!S109)/(24*'Input'!$F$58)*100</f>
        <v>0</v>
      </c>
      <c r="T38" s="10"/>
    </row>
    <row r="39" spans="1:20">
      <c r="A39" s="3" t="s">
        <v>218</v>
      </c>
      <c r="B39" s="31">
        <f>B$11*'Loads'!$B62*'LAFs'!B253*(1-'Contrib'!B110)/(24*'Input'!$F$58)*100</f>
        <v>0</v>
      </c>
      <c r="C39" s="31">
        <f>C$11*'Loads'!$B62*'LAFs'!C253*(1-'Contrib'!C110)/(24*'Input'!$F$58)*100</f>
        <v>0</v>
      </c>
      <c r="D39" s="31">
        <f>D$11*'Loads'!$B62*'LAFs'!D253*(1-'Contrib'!D110)/(24*'Input'!$F$58)*100</f>
        <v>0</v>
      </c>
      <c r="E39" s="31">
        <f>E$11*'Loads'!$B62*'LAFs'!E253*(1-'Contrib'!E110)/(24*'Input'!$F$58)*100</f>
        <v>0</v>
      </c>
      <c r="F39" s="31">
        <f>F$11*'Loads'!$B62*'LAFs'!F253*(1-'Contrib'!F110)/(24*'Input'!$F$58)*100</f>
        <v>0</v>
      </c>
      <c r="G39" s="31">
        <f>G$11*'Loads'!$B62*'LAFs'!G253*(1-'Contrib'!G110)/(24*'Input'!$F$58)*100</f>
        <v>0</v>
      </c>
      <c r="H39" s="31">
        <f>H$11*'Loads'!$B62*'LAFs'!H253*(1-'Contrib'!H110)/(24*'Input'!$F$58)*100</f>
        <v>0</v>
      </c>
      <c r="I39" s="31">
        <f>I$11*'Loads'!$B62*'LAFs'!I253*(1-'Contrib'!I110)/(24*'Input'!$F$58)*100</f>
        <v>0</v>
      </c>
      <c r="J39" s="31">
        <f>J$11*'Loads'!$B62*'LAFs'!J253*(1-'Contrib'!J110)/(24*'Input'!$F$58)*100</f>
        <v>0</v>
      </c>
      <c r="K39" s="31">
        <f>K$11*'Loads'!$B62*'LAFs'!B253*(1-'Contrib'!K110)/(24*'Input'!$F$58)*100</f>
        <v>0</v>
      </c>
      <c r="L39" s="31">
        <f>L$11*'Loads'!$B62*'LAFs'!C253*(1-'Contrib'!L110)/(24*'Input'!$F$58)*100</f>
        <v>0</v>
      </c>
      <c r="M39" s="31">
        <f>M$11*'Loads'!$B62*'LAFs'!D253*(1-'Contrib'!M110)/(24*'Input'!$F$58)*100</f>
        <v>0</v>
      </c>
      <c r="N39" s="31">
        <f>N$11*'Loads'!$B62*'LAFs'!E253*(1-'Contrib'!N110)/(24*'Input'!$F$58)*100</f>
        <v>0</v>
      </c>
      <c r="O39" s="31">
        <f>O$11*'Loads'!$B62*'LAFs'!F253*(1-'Contrib'!O110)/(24*'Input'!$F$58)*100</f>
        <v>0</v>
      </c>
      <c r="P39" s="31">
        <f>P$11*'Loads'!$B62*'LAFs'!G253*(1-'Contrib'!P110)/(24*'Input'!$F$58)*100</f>
        <v>0</v>
      </c>
      <c r="Q39" s="31">
        <f>Q$11*'Loads'!$B62*'LAFs'!H253*(1-'Contrib'!Q110)/(24*'Input'!$F$58)*100</f>
        <v>0</v>
      </c>
      <c r="R39" s="31">
        <f>R$11*'Loads'!$B62*'LAFs'!I253*(1-'Contrib'!R110)/(24*'Input'!$F$58)*100</f>
        <v>0</v>
      </c>
      <c r="S39" s="31">
        <f>S$11*'Loads'!$B62*'LAFs'!J253*(1-'Contrib'!S110)/(24*'Input'!$F$58)*100</f>
        <v>0</v>
      </c>
      <c r="T39" s="10"/>
    </row>
    <row r="40" spans="1:20">
      <c r="A40" s="3" t="s">
        <v>219</v>
      </c>
      <c r="B40" s="31">
        <f>B$11*'Loads'!$B63*'LAFs'!B254*(1-'Contrib'!B111)/(24*'Input'!$F$58)*100</f>
        <v>0</v>
      </c>
      <c r="C40" s="31">
        <f>C$11*'Loads'!$B63*'LAFs'!C254*(1-'Contrib'!C111)/(24*'Input'!$F$58)*100</f>
        <v>0</v>
      </c>
      <c r="D40" s="31">
        <f>D$11*'Loads'!$B63*'LAFs'!D254*(1-'Contrib'!D111)/(24*'Input'!$F$58)*100</f>
        <v>0</v>
      </c>
      <c r="E40" s="31">
        <f>E$11*'Loads'!$B63*'LAFs'!E254*(1-'Contrib'!E111)/(24*'Input'!$F$58)*100</f>
        <v>0</v>
      </c>
      <c r="F40" s="31">
        <f>F$11*'Loads'!$B63*'LAFs'!F254*(1-'Contrib'!F111)/(24*'Input'!$F$58)*100</f>
        <v>0</v>
      </c>
      <c r="G40" s="31">
        <f>G$11*'Loads'!$B63*'LAFs'!G254*(1-'Contrib'!G111)/(24*'Input'!$F$58)*100</f>
        <v>0</v>
      </c>
      <c r="H40" s="31">
        <f>H$11*'Loads'!$B63*'LAFs'!H254*(1-'Contrib'!H111)/(24*'Input'!$F$58)*100</f>
        <v>0</v>
      </c>
      <c r="I40" s="31">
        <f>I$11*'Loads'!$B63*'LAFs'!I254*(1-'Contrib'!I111)/(24*'Input'!$F$58)*100</f>
        <v>0</v>
      </c>
      <c r="J40" s="31">
        <f>J$11*'Loads'!$B63*'LAFs'!J254*(1-'Contrib'!J111)/(24*'Input'!$F$58)*100</f>
        <v>0</v>
      </c>
      <c r="K40" s="31">
        <f>K$11*'Loads'!$B63*'LAFs'!B254*(1-'Contrib'!K111)/(24*'Input'!$F$58)*100</f>
        <v>0</v>
      </c>
      <c r="L40" s="31">
        <f>L$11*'Loads'!$B63*'LAFs'!C254*(1-'Contrib'!L111)/(24*'Input'!$F$58)*100</f>
        <v>0</v>
      </c>
      <c r="M40" s="31">
        <f>M$11*'Loads'!$B63*'LAFs'!D254*(1-'Contrib'!M111)/(24*'Input'!$F$58)*100</f>
        <v>0</v>
      </c>
      <c r="N40" s="31">
        <f>N$11*'Loads'!$B63*'LAFs'!E254*(1-'Contrib'!N111)/(24*'Input'!$F$58)*100</f>
        <v>0</v>
      </c>
      <c r="O40" s="31">
        <f>O$11*'Loads'!$B63*'LAFs'!F254*(1-'Contrib'!O111)/(24*'Input'!$F$58)*100</f>
        <v>0</v>
      </c>
      <c r="P40" s="31">
        <f>P$11*'Loads'!$B63*'LAFs'!G254*(1-'Contrib'!P111)/(24*'Input'!$F$58)*100</f>
        <v>0</v>
      </c>
      <c r="Q40" s="31">
        <f>Q$11*'Loads'!$B63*'LAFs'!H254*(1-'Contrib'!Q111)/(24*'Input'!$F$58)*100</f>
        <v>0</v>
      </c>
      <c r="R40" s="31">
        <f>R$11*'Loads'!$B63*'LAFs'!I254*(1-'Contrib'!R111)/(24*'Input'!$F$58)*100</f>
        <v>0</v>
      </c>
      <c r="S40" s="31">
        <f>S$11*'Loads'!$B63*'LAFs'!J254*(1-'Contrib'!S111)/(24*'Input'!$F$58)*100</f>
        <v>0</v>
      </c>
      <c r="T40" s="10"/>
    </row>
    <row r="41" spans="1:20">
      <c r="A41" s="3" t="s">
        <v>220</v>
      </c>
      <c r="B41" s="31">
        <f>B$11*'Loads'!$B64*'LAFs'!B255*(1-'Contrib'!B112)/(24*'Input'!$F$58)*100</f>
        <v>0</v>
      </c>
      <c r="C41" s="31">
        <f>C$11*'Loads'!$B64*'LAFs'!C255*(1-'Contrib'!C112)/(24*'Input'!$F$58)*100</f>
        <v>0</v>
      </c>
      <c r="D41" s="31">
        <f>D$11*'Loads'!$B64*'LAFs'!D255*(1-'Contrib'!D112)/(24*'Input'!$F$58)*100</f>
        <v>0</v>
      </c>
      <c r="E41" s="31">
        <f>E$11*'Loads'!$B64*'LAFs'!E255*(1-'Contrib'!E112)/(24*'Input'!$F$58)*100</f>
        <v>0</v>
      </c>
      <c r="F41" s="31">
        <f>F$11*'Loads'!$B64*'LAFs'!F255*(1-'Contrib'!F112)/(24*'Input'!$F$58)*100</f>
        <v>0</v>
      </c>
      <c r="G41" s="31">
        <f>G$11*'Loads'!$B64*'LAFs'!G255*(1-'Contrib'!G112)/(24*'Input'!$F$58)*100</f>
        <v>0</v>
      </c>
      <c r="H41" s="31">
        <f>H$11*'Loads'!$B64*'LAFs'!H255*(1-'Contrib'!H112)/(24*'Input'!$F$58)*100</f>
        <v>0</v>
      </c>
      <c r="I41" s="31">
        <f>I$11*'Loads'!$B64*'LAFs'!I255*(1-'Contrib'!I112)/(24*'Input'!$F$58)*100</f>
        <v>0</v>
      </c>
      <c r="J41" s="31">
        <f>J$11*'Loads'!$B64*'LAFs'!J255*(1-'Contrib'!J112)/(24*'Input'!$F$58)*100</f>
        <v>0</v>
      </c>
      <c r="K41" s="31">
        <f>K$11*'Loads'!$B64*'LAFs'!B255*(1-'Contrib'!K112)/(24*'Input'!$F$58)*100</f>
        <v>0</v>
      </c>
      <c r="L41" s="31">
        <f>L$11*'Loads'!$B64*'LAFs'!C255*(1-'Contrib'!L112)/(24*'Input'!$F$58)*100</f>
        <v>0</v>
      </c>
      <c r="M41" s="31">
        <f>M$11*'Loads'!$B64*'LAFs'!D255*(1-'Contrib'!M112)/(24*'Input'!$F$58)*100</f>
        <v>0</v>
      </c>
      <c r="N41" s="31">
        <f>N$11*'Loads'!$B64*'LAFs'!E255*(1-'Contrib'!N112)/(24*'Input'!$F$58)*100</f>
        <v>0</v>
      </c>
      <c r="O41" s="31">
        <f>O$11*'Loads'!$B64*'LAFs'!F255*(1-'Contrib'!O112)/(24*'Input'!$F$58)*100</f>
        <v>0</v>
      </c>
      <c r="P41" s="31">
        <f>P$11*'Loads'!$B64*'LAFs'!G255*(1-'Contrib'!P112)/(24*'Input'!$F$58)*100</f>
        <v>0</v>
      </c>
      <c r="Q41" s="31">
        <f>Q$11*'Loads'!$B64*'LAFs'!H255*(1-'Contrib'!Q112)/(24*'Input'!$F$58)*100</f>
        <v>0</v>
      </c>
      <c r="R41" s="31">
        <f>R$11*'Loads'!$B64*'LAFs'!I255*(1-'Contrib'!R112)/(24*'Input'!$F$58)*100</f>
        <v>0</v>
      </c>
      <c r="S41" s="31">
        <f>S$11*'Loads'!$B64*'LAFs'!J255*(1-'Contrib'!S112)/(24*'Input'!$F$58)*100</f>
        <v>0</v>
      </c>
      <c r="T41" s="10"/>
    </row>
    <row r="42" spans="1:20">
      <c r="A42" s="3" t="s">
        <v>184</v>
      </c>
      <c r="B42" s="31">
        <f>B$11*'Loads'!$B65*'LAFs'!B256*(1-'Contrib'!B113)/(24*'Input'!$F$58)*100</f>
        <v>0</v>
      </c>
      <c r="C42" s="31">
        <f>C$11*'Loads'!$B65*'LAFs'!C256*(1-'Contrib'!C113)/(24*'Input'!$F$58)*100</f>
        <v>0</v>
      </c>
      <c r="D42" s="31">
        <f>D$11*'Loads'!$B65*'LAFs'!D256*(1-'Contrib'!D113)/(24*'Input'!$F$58)*100</f>
        <v>0</v>
      </c>
      <c r="E42" s="31">
        <f>E$11*'Loads'!$B65*'LAFs'!E256*(1-'Contrib'!E113)/(24*'Input'!$F$58)*100</f>
        <v>0</v>
      </c>
      <c r="F42" s="31">
        <f>F$11*'Loads'!$B65*'LAFs'!F256*(1-'Contrib'!F113)/(24*'Input'!$F$58)*100</f>
        <v>0</v>
      </c>
      <c r="G42" s="31">
        <f>G$11*'Loads'!$B65*'LAFs'!G256*(1-'Contrib'!G113)/(24*'Input'!$F$58)*100</f>
        <v>0</v>
      </c>
      <c r="H42" s="31">
        <f>H$11*'Loads'!$B65*'LAFs'!H256*(1-'Contrib'!H113)/(24*'Input'!$F$58)*100</f>
        <v>0</v>
      </c>
      <c r="I42" s="31">
        <f>I$11*'Loads'!$B65*'LAFs'!I256*(1-'Contrib'!I113)/(24*'Input'!$F$58)*100</f>
        <v>0</v>
      </c>
      <c r="J42" s="31">
        <f>J$11*'Loads'!$B65*'LAFs'!J256*(1-'Contrib'!J113)/(24*'Input'!$F$58)*100</f>
        <v>0</v>
      </c>
      <c r="K42" s="31">
        <f>K$11*'Loads'!$B65*'LAFs'!B256*(1-'Contrib'!K113)/(24*'Input'!$F$58)*100</f>
        <v>0</v>
      </c>
      <c r="L42" s="31">
        <f>L$11*'Loads'!$B65*'LAFs'!C256*(1-'Contrib'!L113)/(24*'Input'!$F$58)*100</f>
        <v>0</v>
      </c>
      <c r="M42" s="31">
        <f>M$11*'Loads'!$B65*'LAFs'!D256*(1-'Contrib'!M113)/(24*'Input'!$F$58)*100</f>
        <v>0</v>
      </c>
      <c r="N42" s="31">
        <f>N$11*'Loads'!$B65*'LAFs'!E256*(1-'Contrib'!N113)/(24*'Input'!$F$58)*100</f>
        <v>0</v>
      </c>
      <c r="O42" s="31">
        <f>O$11*'Loads'!$B65*'LAFs'!F256*(1-'Contrib'!O113)/(24*'Input'!$F$58)*100</f>
        <v>0</v>
      </c>
      <c r="P42" s="31">
        <f>P$11*'Loads'!$B65*'LAFs'!G256*(1-'Contrib'!P113)/(24*'Input'!$F$58)*100</f>
        <v>0</v>
      </c>
      <c r="Q42" s="31">
        <f>Q$11*'Loads'!$B65*'LAFs'!H256*(1-'Contrib'!Q113)/(24*'Input'!$F$58)*100</f>
        <v>0</v>
      </c>
      <c r="R42" s="31">
        <f>R$11*'Loads'!$B65*'LAFs'!I256*(1-'Contrib'!R113)/(24*'Input'!$F$58)*100</f>
        <v>0</v>
      </c>
      <c r="S42" s="31">
        <f>S$11*'Loads'!$B65*'LAFs'!J256*(1-'Contrib'!S113)/(24*'Input'!$F$58)*100</f>
        <v>0</v>
      </c>
      <c r="T42" s="10"/>
    </row>
    <row r="43" spans="1:20">
      <c r="A43" s="3" t="s">
        <v>185</v>
      </c>
      <c r="B43" s="31">
        <f>B$11*'Loads'!$B66*'LAFs'!B257*(1-'Contrib'!B114)/(24*'Input'!$F$58)*100</f>
        <v>0</v>
      </c>
      <c r="C43" s="31">
        <f>C$11*'Loads'!$B66*'LAFs'!C257*(1-'Contrib'!C114)/(24*'Input'!$F$58)*100</f>
        <v>0</v>
      </c>
      <c r="D43" s="31">
        <f>D$11*'Loads'!$B66*'LAFs'!D257*(1-'Contrib'!D114)/(24*'Input'!$F$58)*100</f>
        <v>0</v>
      </c>
      <c r="E43" s="31">
        <f>E$11*'Loads'!$B66*'LAFs'!E257*(1-'Contrib'!E114)/(24*'Input'!$F$58)*100</f>
        <v>0</v>
      </c>
      <c r="F43" s="31">
        <f>F$11*'Loads'!$B66*'LAFs'!F257*(1-'Contrib'!F114)/(24*'Input'!$F$58)*100</f>
        <v>0</v>
      </c>
      <c r="G43" s="31">
        <f>G$11*'Loads'!$B66*'LAFs'!G257*(1-'Contrib'!G114)/(24*'Input'!$F$58)*100</f>
        <v>0</v>
      </c>
      <c r="H43" s="31">
        <f>H$11*'Loads'!$B66*'LAFs'!H257*(1-'Contrib'!H114)/(24*'Input'!$F$58)*100</f>
        <v>0</v>
      </c>
      <c r="I43" s="31">
        <f>I$11*'Loads'!$B66*'LAFs'!I257*(1-'Contrib'!I114)/(24*'Input'!$F$58)*100</f>
        <v>0</v>
      </c>
      <c r="J43" s="31">
        <f>J$11*'Loads'!$B66*'LAFs'!J257*(1-'Contrib'!J114)/(24*'Input'!$F$58)*100</f>
        <v>0</v>
      </c>
      <c r="K43" s="31">
        <f>K$11*'Loads'!$B66*'LAFs'!B257*(1-'Contrib'!K114)/(24*'Input'!$F$58)*100</f>
        <v>0</v>
      </c>
      <c r="L43" s="31">
        <f>L$11*'Loads'!$B66*'LAFs'!C257*(1-'Contrib'!L114)/(24*'Input'!$F$58)*100</f>
        <v>0</v>
      </c>
      <c r="M43" s="31">
        <f>M$11*'Loads'!$B66*'LAFs'!D257*(1-'Contrib'!M114)/(24*'Input'!$F$58)*100</f>
        <v>0</v>
      </c>
      <c r="N43" s="31">
        <f>N$11*'Loads'!$B66*'LAFs'!E257*(1-'Contrib'!N114)/(24*'Input'!$F$58)*100</f>
        <v>0</v>
      </c>
      <c r="O43" s="31">
        <f>O$11*'Loads'!$B66*'LAFs'!F257*(1-'Contrib'!O114)/(24*'Input'!$F$58)*100</f>
        <v>0</v>
      </c>
      <c r="P43" s="31">
        <f>P$11*'Loads'!$B66*'LAFs'!G257*(1-'Contrib'!P114)/(24*'Input'!$F$58)*100</f>
        <v>0</v>
      </c>
      <c r="Q43" s="31">
        <f>Q$11*'Loads'!$B66*'LAFs'!H257*(1-'Contrib'!Q114)/(24*'Input'!$F$58)*100</f>
        <v>0</v>
      </c>
      <c r="R43" s="31">
        <f>R$11*'Loads'!$B66*'LAFs'!I257*(1-'Contrib'!R114)/(24*'Input'!$F$58)*100</f>
        <v>0</v>
      </c>
      <c r="S43" s="31">
        <f>S$11*'Loads'!$B66*'LAFs'!J257*(1-'Contrib'!S114)/(24*'Input'!$F$58)*100</f>
        <v>0</v>
      </c>
      <c r="T43" s="10"/>
    </row>
    <row r="44" spans="1:20">
      <c r="A44" s="3" t="s">
        <v>186</v>
      </c>
      <c r="B44" s="31">
        <f>B$11*'Loads'!$B67*'LAFs'!B258*(1-'Contrib'!B115)/(24*'Input'!$F$58)*100</f>
        <v>0</v>
      </c>
      <c r="C44" s="31">
        <f>C$11*'Loads'!$B67*'LAFs'!C258*(1-'Contrib'!C115)/(24*'Input'!$F$58)*100</f>
        <v>0</v>
      </c>
      <c r="D44" s="31">
        <f>D$11*'Loads'!$B67*'LAFs'!D258*(1-'Contrib'!D115)/(24*'Input'!$F$58)*100</f>
        <v>0</v>
      </c>
      <c r="E44" s="31">
        <f>E$11*'Loads'!$B67*'LAFs'!E258*(1-'Contrib'!E115)/(24*'Input'!$F$58)*100</f>
        <v>0</v>
      </c>
      <c r="F44" s="31">
        <f>F$11*'Loads'!$B67*'LAFs'!F258*(1-'Contrib'!F115)/(24*'Input'!$F$58)*100</f>
        <v>0</v>
      </c>
      <c r="G44" s="31">
        <f>G$11*'Loads'!$B67*'LAFs'!G258*(1-'Contrib'!G115)/(24*'Input'!$F$58)*100</f>
        <v>0</v>
      </c>
      <c r="H44" s="31">
        <f>H$11*'Loads'!$B67*'LAFs'!H258*(1-'Contrib'!H115)/(24*'Input'!$F$58)*100</f>
        <v>0</v>
      </c>
      <c r="I44" s="31">
        <f>I$11*'Loads'!$B67*'LAFs'!I258*(1-'Contrib'!I115)/(24*'Input'!$F$58)*100</f>
        <v>0</v>
      </c>
      <c r="J44" s="31">
        <f>J$11*'Loads'!$B67*'LAFs'!J258*(1-'Contrib'!J115)/(24*'Input'!$F$58)*100</f>
        <v>0</v>
      </c>
      <c r="K44" s="31">
        <f>K$11*'Loads'!$B67*'LAFs'!B258*(1-'Contrib'!K115)/(24*'Input'!$F$58)*100</f>
        <v>0</v>
      </c>
      <c r="L44" s="31">
        <f>L$11*'Loads'!$B67*'LAFs'!C258*(1-'Contrib'!L115)/(24*'Input'!$F$58)*100</f>
        <v>0</v>
      </c>
      <c r="M44" s="31">
        <f>M$11*'Loads'!$B67*'LAFs'!D258*(1-'Contrib'!M115)/(24*'Input'!$F$58)*100</f>
        <v>0</v>
      </c>
      <c r="N44" s="31">
        <f>N$11*'Loads'!$B67*'LAFs'!E258*(1-'Contrib'!N115)/(24*'Input'!$F$58)*100</f>
        <v>0</v>
      </c>
      <c r="O44" s="31">
        <f>O$11*'Loads'!$B67*'LAFs'!F258*(1-'Contrib'!O115)/(24*'Input'!$F$58)*100</f>
        <v>0</v>
      </c>
      <c r="P44" s="31">
        <f>P$11*'Loads'!$B67*'LAFs'!G258*(1-'Contrib'!P115)/(24*'Input'!$F$58)*100</f>
        <v>0</v>
      </c>
      <c r="Q44" s="31">
        <f>Q$11*'Loads'!$B67*'LAFs'!H258*(1-'Contrib'!Q115)/(24*'Input'!$F$58)*100</f>
        <v>0</v>
      </c>
      <c r="R44" s="31">
        <f>R$11*'Loads'!$B67*'LAFs'!I258*(1-'Contrib'!R115)/(24*'Input'!$F$58)*100</f>
        <v>0</v>
      </c>
      <c r="S44" s="31">
        <f>S$11*'Loads'!$B67*'LAFs'!J258*(1-'Contrib'!S115)/(24*'Input'!$F$58)*100</f>
        <v>0</v>
      </c>
      <c r="T44" s="10"/>
    </row>
    <row r="45" spans="1:20">
      <c r="A45" s="3" t="s">
        <v>187</v>
      </c>
      <c r="B45" s="31">
        <f>B$11*'Loads'!$B68*'LAFs'!B259*(1-'Contrib'!B116)/(24*'Input'!$F$58)*100</f>
        <v>0</v>
      </c>
      <c r="C45" s="31">
        <f>C$11*'Loads'!$B68*'LAFs'!C259*(1-'Contrib'!C116)/(24*'Input'!$F$58)*100</f>
        <v>0</v>
      </c>
      <c r="D45" s="31">
        <f>D$11*'Loads'!$B68*'LAFs'!D259*(1-'Contrib'!D116)/(24*'Input'!$F$58)*100</f>
        <v>0</v>
      </c>
      <c r="E45" s="31">
        <f>E$11*'Loads'!$B68*'LAFs'!E259*(1-'Contrib'!E116)/(24*'Input'!$F$58)*100</f>
        <v>0</v>
      </c>
      <c r="F45" s="31">
        <f>F$11*'Loads'!$B68*'LAFs'!F259*(1-'Contrib'!F116)/(24*'Input'!$F$58)*100</f>
        <v>0</v>
      </c>
      <c r="G45" s="31">
        <f>G$11*'Loads'!$B68*'LAFs'!G259*(1-'Contrib'!G116)/(24*'Input'!$F$58)*100</f>
        <v>0</v>
      </c>
      <c r="H45" s="31">
        <f>H$11*'Loads'!$B68*'LAFs'!H259*(1-'Contrib'!H116)/(24*'Input'!$F$58)*100</f>
        <v>0</v>
      </c>
      <c r="I45" s="31">
        <f>I$11*'Loads'!$B68*'LAFs'!I259*(1-'Contrib'!I116)/(24*'Input'!$F$58)*100</f>
        <v>0</v>
      </c>
      <c r="J45" s="31">
        <f>J$11*'Loads'!$B68*'LAFs'!J259*(1-'Contrib'!J116)/(24*'Input'!$F$58)*100</f>
        <v>0</v>
      </c>
      <c r="K45" s="31">
        <f>K$11*'Loads'!$B68*'LAFs'!B259*(1-'Contrib'!K116)/(24*'Input'!$F$58)*100</f>
        <v>0</v>
      </c>
      <c r="L45" s="31">
        <f>L$11*'Loads'!$B68*'LAFs'!C259*(1-'Contrib'!L116)/(24*'Input'!$F$58)*100</f>
        <v>0</v>
      </c>
      <c r="M45" s="31">
        <f>M$11*'Loads'!$B68*'LAFs'!D259*(1-'Contrib'!M116)/(24*'Input'!$F$58)*100</f>
        <v>0</v>
      </c>
      <c r="N45" s="31">
        <f>N$11*'Loads'!$B68*'LAFs'!E259*(1-'Contrib'!N116)/(24*'Input'!$F$58)*100</f>
        <v>0</v>
      </c>
      <c r="O45" s="31">
        <f>O$11*'Loads'!$B68*'LAFs'!F259*(1-'Contrib'!O116)/(24*'Input'!$F$58)*100</f>
        <v>0</v>
      </c>
      <c r="P45" s="31">
        <f>P$11*'Loads'!$B68*'LAFs'!G259*(1-'Contrib'!P116)/(24*'Input'!$F$58)*100</f>
        <v>0</v>
      </c>
      <c r="Q45" s="31">
        <f>Q$11*'Loads'!$B68*'LAFs'!H259*(1-'Contrib'!Q116)/(24*'Input'!$F$58)*100</f>
        <v>0</v>
      </c>
      <c r="R45" s="31">
        <f>R$11*'Loads'!$B68*'LAFs'!I259*(1-'Contrib'!R116)/(24*'Input'!$F$58)*100</f>
        <v>0</v>
      </c>
      <c r="S45" s="31">
        <f>S$11*'Loads'!$B68*'LAFs'!J259*(1-'Contrib'!S116)/(24*'Input'!$F$58)*100</f>
        <v>0</v>
      </c>
      <c r="T45" s="10"/>
    </row>
    <row r="46" spans="1:20">
      <c r="A46" s="3" t="s">
        <v>188</v>
      </c>
      <c r="B46" s="31">
        <f>B$11*'Loads'!$B69*'LAFs'!B260*(1-'Contrib'!B117)/(24*'Input'!$F$58)*100</f>
        <v>0</v>
      </c>
      <c r="C46" s="31">
        <f>C$11*'Loads'!$B69*'LAFs'!C260*(1-'Contrib'!C117)/(24*'Input'!$F$58)*100</f>
        <v>0</v>
      </c>
      <c r="D46" s="31">
        <f>D$11*'Loads'!$B69*'LAFs'!D260*(1-'Contrib'!D117)/(24*'Input'!$F$58)*100</f>
        <v>0</v>
      </c>
      <c r="E46" s="31">
        <f>E$11*'Loads'!$B69*'LAFs'!E260*(1-'Contrib'!E117)/(24*'Input'!$F$58)*100</f>
        <v>0</v>
      </c>
      <c r="F46" s="31">
        <f>F$11*'Loads'!$B69*'LAFs'!F260*(1-'Contrib'!F117)/(24*'Input'!$F$58)*100</f>
        <v>0</v>
      </c>
      <c r="G46" s="31">
        <f>G$11*'Loads'!$B69*'LAFs'!G260*(1-'Contrib'!G117)/(24*'Input'!$F$58)*100</f>
        <v>0</v>
      </c>
      <c r="H46" s="31">
        <f>H$11*'Loads'!$B69*'LAFs'!H260*(1-'Contrib'!H117)/(24*'Input'!$F$58)*100</f>
        <v>0</v>
      </c>
      <c r="I46" s="31">
        <f>I$11*'Loads'!$B69*'LAFs'!I260*(1-'Contrib'!I117)/(24*'Input'!$F$58)*100</f>
        <v>0</v>
      </c>
      <c r="J46" s="31">
        <f>J$11*'Loads'!$B69*'LAFs'!J260*(1-'Contrib'!J117)/(24*'Input'!$F$58)*100</f>
        <v>0</v>
      </c>
      <c r="K46" s="31">
        <f>K$11*'Loads'!$B69*'LAFs'!B260*(1-'Contrib'!K117)/(24*'Input'!$F$58)*100</f>
        <v>0</v>
      </c>
      <c r="L46" s="31">
        <f>L$11*'Loads'!$B69*'LAFs'!C260*(1-'Contrib'!L117)/(24*'Input'!$F$58)*100</f>
        <v>0</v>
      </c>
      <c r="M46" s="31">
        <f>M$11*'Loads'!$B69*'LAFs'!D260*(1-'Contrib'!M117)/(24*'Input'!$F$58)*100</f>
        <v>0</v>
      </c>
      <c r="N46" s="31">
        <f>N$11*'Loads'!$B69*'LAFs'!E260*(1-'Contrib'!N117)/(24*'Input'!$F$58)*100</f>
        <v>0</v>
      </c>
      <c r="O46" s="31">
        <f>O$11*'Loads'!$B69*'LAFs'!F260*(1-'Contrib'!O117)/(24*'Input'!$F$58)*100</f>
        <v>0</v>
      </c>
      <c r="P46" s="31">
        <f>P$11*'Loads'!$B69*'LAFs'!G260*(1-'Contrib'!P117)/(24*'Input'!$F$58)*100</f>
        <v>0</v>
      </c>
      <c r="Q46" s="31">
        <f>Q$11*'Loads'!$B69*'LAFs'!H260*(1-'Contrib'!Q117)/(24*'Input'!$F$58)*100</f>
        <v>0</v>
      </c>
      <c r="R46" s="31">
        <f>R$11*'Loads'!$B69*'LAFs'!I260*(1-'Contrib'!R117)/(24*'Input'!$F$58)*100</f>
        <v>0</v>
      </c>
      <c r="S46" s="31">
        <f>S$11*'Loads'!$B69*'LAFs'!J260*(1-'Contrib'!S117)/(24*'Input'!$F$58)*100</f>
        <v>0</v>
      </c>
      <c r="T46" s="10"/>
    </row>
    <row r="47" spans="1:20">
      <c r="A47" s="3" t="s">
        <v>189</v>
      </c>
      <c r="B47" s="31">
        <f>B$11*'Loads'!$B70*'LAFs'!B261*(1-'Contrib'!B118)/(24*'Input'!$F$58)*100</f>
        <v>0</v>
      </c>
      <c r="C47" s="31">
        <f>C$11*'Loads'!$B70*'LAFs'!C261*(1-'Contrib'!C118)/(24*'Input'!$F$58)*100</f>
        <v>0</v>
      </c>
      <c r="D47" s="31">
        <f>D$11*'Loads'!$B70*'LAFs'!D261*(1-'Contrib'!D118)/(24*'Input'!$F$58)*100</f>
        <v>0</v>
      </c>
      <c r="E47" s="31">
        <f>E$11*'Loads'!$B70*'LAFs'!E261*(1-'Contrib'!E118)/(24*'Input'!$F$58)*100</f>
        <v>0</v>
      </c>
      <c r="F47" s="31">
        <f>F$11*'Loads'!$B70*'LAFs'!F261*(1-'Contrib'!F118)/(24*'Input'!$F$58)*100</f>
        <v>0</v>
      </c>
      <c r="G47" s="31">
        <f>G$11*'Loads'!$B70*'LAFs'!G261*(1-'Contrib'!G118)/(24*'Input'!$F$58)*100</f>
        <v>0</v>
      </c>
      <c r="H47" s="31">
        <f>H$11*'Loads'!$B70*'LAFs'!H261*(1-'Contrib'!H118)/(24*'Input'!$F$58)*100</f>
        <v>0</v>
      </c>
      <c r="I47" s="31">
        <f>I$11*'Loads'!$B70*'LAFs'!I261*(1-'Contrib'!I118)/(24*'Input'!$F$58)*100</f>
        <v>0</v>
      </c>
      <c r="J47" s="31">
        <f>J$11*'Loads'!$B70*'LAFs'!J261*(1-'Contrib'!J118)/(24*'Input'!$F$58)*100</f>
        <v>0</v>
      </c>
      <c r="K47" s="31">
        <f>K$11*'Loads'!$B70*'LAFs'!B261*(1-'Contrib'!K118)/(24*'Input'!$F$58)*100</f>
        <v>0</v>
      </c>
      <c r="L47" s="31">
        <f>L$11*'Loads'!$B70*'LAFs'!C261*(1-'Contrib'!L118)/(24*'Input'!$F$58)*100</f>
        <v>0</v>
      </c>
      <c r="M47" s="31">
        <f>M$11*'Loads'!$B70*'LAFs'!D261*(1-'Contrib'!M118)/(24*'Input'!$F$58)*100</f>
        <v>0</v>
      </c>
      <c r="N47" s="31">
        <f>N$11*'Loads'!$B70*'LAFs'!E261*(1-'Contrib'!N118)/(24*'Input'!$F$58)*100</f>
        <v>0</v>
      </c>
      <c r="O47" s="31">
        <f>O$11*'Loads'!$B70*'LAFs'!F261*(1-'Contrib'!O118)/(24*'Input'!$F$58)*100</f>
        <v>0</v>
      </c>
      <c r="P47" s="31">
        <f>P$11*'Loads'!$B70*'LAFs'!G261*(1-'Contrib'!P118)/(24*'Input'!$F$58)*100</f>
        <v>0</v>
      </c>
      <c r="Q47" s="31">
        <f>Q$11*'Loads'!$B70*'LAFs'!H261*(1-'Contrib'!Q118)/(24*'Input'!$F$58)*100</f>
        <v>0</v>
      </c>
      <c r="R47" s="31">
        <f>R$11*'Loads'!$B70*'LAFs'!I261*(1-'Contrib'!R118)/(24*'Input'!$F$58)*100</f>
        <v>0</v>
      </c>
      <c r="S47" s="31">
        <f>S$11*'Loads'!$B70*'LAFs'!J261*(1-'Contrib'!S118)/(24*'Input'!$F$58)*100</f>
        <v>0</v>
      </c>
      <c r="T47" s="10"/>
    </row>
    <row r="48" spans="1:20">
      <c r="A48" s="3" t="s">
        <v>197</v>
      </c>
      <c r="B48" s="31">
        <f>B$11*'Loads'!$B71*'LAFs'!B262*(1-'Contrib'!B119)/(24*'Input'!$F$58)*100</f>
        <v>0</v>
      </c>
      <c r="C48" s="31">
        <f>C$11*'Loads'!$B71*'LAFs'!C262*(1-'Contrib'!C119)/(24*'Input'!$F$58)*100</f>
        <v>0</v>
      </c>
      <c r="D48" s="31">
        <f>D$11*'Loads'!$B71*'LAFs'!D262*(1-'Contrib'!D119)/(24*'Input'!$F$58)*100</f>
        <v>0</v>
      </c>
      <c r="E48" s="31">
        <f>E$11*'Loads'!$B71*'LAFs'!E262*(1-'Contrib'!E119)/(24*'Input'!$F$58)*100</f>
        <v>0</v>
      </c>
      <c r="F48" s="31">
        <f>F$11*'Loads'!$B71*'LAFs'!F262*(1-'Contrib'!F119)/(24*'Input'!$F$58)*100</f>
        <v>0</v>
      </c>
      <c r="G48" s="31">
        <f>G$11*'Loads'!$B71*'LAFs'!G262*(1-'Contrib'!G119)/(24*'Input'!$F$58)*100</f>
        <v>0</v>
      </c>
      <c r="H48" s="31">
        <f>H$11*'Loads'!$B71*'LAFs'!H262*(1-'Contrib'!H119)/(24*'Input'!$F$58)*100</f>
        <v>0</v>
      </c>
      <c r="I48" s="31">
        <f>I$11*'Loads'!$B71*'LAFs'!I262*(1-'Contrib'!I119)/(24*'Input'!$F$58)*100</f>
        <v>0</v>
      </c>
      <c r="J48" s="31">
        <f>J$11*'Loads'!$B71*'LAFs'!J262*(1-'Contrib'!J119)/(24*'Input'!$F$58)*100</f>
        <v>0</v>
      </c>
      <c r="K48" s="31">
        <f>K$11*'Loads'!$B71*'LAFs'!B262*(1-'Contrib'!K119)/(24*'Input'!$F$58)*100</f>
        <v>0</v>
      </c>
      <c r="L48" s="31">
        <f>L$11*'Loads'!$B71*'LAFs'!C262*(1-'Contrib'!L119)/(24*'Input'!$F$58)*100</f>
        <v>0</v>
      </c>
      <c r="M48" s="31">
        <f>M$11*'Loads'!$B71*'LAFs'!D262*(1-'Contrib'!M119)/(24*'Input'!$F$58)*100</f>
        <v>0</v>
      </c>
      <c r="N48" s="31">
        <f>N$11*'Loads'!$B71*'LAFs'!E262*(1-'Contrib'!N119)/(24*'Input'!$F$58)*100</f>
        <v>0</v>
      </c>
      <c r="O48" s="31">
        <f>O$11*'Loads'!$B71*'LAFs'!F262*(1-'Contrib'!O119)/(24*'Input'!$F$58)*100</f>
        <v>0</v>
      </c>
      <c r="P48" s="31">
        <f>P$11*'Loads'!$B71*'LAFs'!G262*(1-'Contrib'!P119)/(24*'Input'!$F$58)*100</f>
        <v>0</v>
      </c>
      <c r="Q48" s="31">
        <f>Q$11*'Loads'!$B71*'LAFs'!H262*(1-'Contrib'!Q119)/(24*'Input'!$F$58)*100</f>
        <v>0</v>
      </c>
      <c r="R48" s="31">
        <f>R$11*'Loads'!$B71*'LAFs'!I262*(1-'Contrib'!R119)/(24*'Input'!$F$58)*100</f>
        <v>0</v>
      </c>
      <c r="S48" s="31">
        <f>S$11*'Loads'!$B71*'LAFs'!J262*(1-'Contrib'!S119)/(24*'Input'!$F$58)*100</f>
        <v>0</v>
      </c>
      <c r="T48" s="10"/>
    </row>
    <row r="49" spans="1:20">
      <c r="A49" s="3" t="s">
        <v>198</v>
      </c>
      <c r="B49" s="31">
        <f>B$11*'Loads'!$B72*'LAFs'!B263*(1-'Contrib'!B120)/(24*'Input'!$F$58)*100</f>
        <v>0</v>
      </c>
      <c r="C49" s="31">
        <f>C$11*'Loads'!$B72*'LAFs'!C263*(1-'Contrib'!C120)/(24*'Input'!$F$58)*100</f>
        <v>0</v>
      </c>
      <c r="D49" s="31">
        <f>D$11*'Loads'!$B72*'LAFs'!D263*(1-'Contrib'!D120)/(24*'Input'!$F$58)*100</f>
        <v>0</v>
      </c>
      <c r="E49" s="31">
        <f>E$11*'Loads'!$B72*'LAFs'!E263*(1-'Contrib'!E120)/(24*'Input'!$F$58)*100</f>
        <v>0</v>
      </c>
      <c r="F49" s="31">
        <f>F$11*'Loads'!$B72*'LAFs'!F263*(1-'Contrib'!F120)/(24*'Input'!$F$58)*100</f>
        <v>0</v>
      </c>
      <c r="G49" s="31">
        <f>G$11*'Loads'!$B72*'LAFs'!G263*(1-'Contrib'!G120)/(24*'Input'!$F$58)*100</f>
        <v>0</v>
      </c>
      <c r="H49" s="31">
        <f>H$11*'Loads'!$B72*'LAFs'!H263*(1-'Contrib'!H120)/(24*'Input'!$F$58)*100</f>
        <v>0</v>
      </c>
      <c r="I49" s="31">
        <f>I$11*'Loads'!$B72*'LAFs'!I263*(1-'Contrib'!I120)/(24*'Input'!$F$58)*100</f>
        <v>0</v>
      </c>
      <c r="J49" s="31">
        <f>J$11*'Loads'!$B72*'LAFs'!J263*(1-'Contrib'!J120)/(24*'Input'!$F$58)*100</f>
        <v>0</v>
      </c>
      <c r="K49" s="31">
        <f>K$11*'Loads'!$B72*'LAFs'!B263*(1-'Contrib'!K120)/(24*'Input'!$F$58)*100</f>
        <v>0</v>
      </c>
      <c r="L49" s="31">
        <f>L$11*'Loads'!$B72*'LAFs'!C263*(1-'Contrib'!L120)/(24*'Input'!$F$58)*100</f>
        <v>0</v>
      </c>
      <c r="M49" s="31">
        <f>M$11*'Loads'!$B72*'LAFs'!D263*(1-'Contrib'!M120)/(24*'Input'!$F$58)*100</f>
        <v>0</v>
      </c>
      <c r="N49" s="31">
        <f>N$11*'Loads'!$B72*'LAFs'!E263*(1-'Contrib'!N120)/(24*'Input'!$F$58)*100</f>
        <v>0</v>
      </c>
      <c r="O49" s="31">
        <f>O$11*'Loads'!$B72*'LAFs'!F263*(1-'Contrib'!O120)/(24*'Input'!$F$58)*100</f>
        <v>0</v>
      </c>
      <c r="P49" s="31">
        <f>P$11*'Loads'!$B72*'LAFs'!G263*(1-'Contrib'!P120)/(24*'Input'!$F$58)*100</f>
        <v>0</v>
      </c>
      <c r="Q49" s="31">
        <f>Q$11*'Loads'!$B72*'LAFs'!H263*(1-'Contrib'!Q120)/(24*'Input'!$F$58)*100</f>
        <v>0</v>
      </c>
      <c r="R49" s="31">
        <f>R$11*'Loads'!$B72*'LAFs'!I263*(1-'Contrib'!R120)/(24*'Input'!$F$58)*100</f>
        <v>0</v>
      </c>
      <c r="S49" s="31">
        <f>S$11*'Loads'!$B72*'LAFs'!J263*(1-'Contrib'!S120)/(24*'Input'!$F$58)*100</f>
        <v>0</v>
      </c>
      <c r="T49" s="10"/>
    </row>
    <row r="51" spans="1:20" ht="21" customHeight="1">
      <c r="A51" s="1" t="s">
        <v>991</v>
      </c>
    </row>
    <row r="52" spans="1:20">
      <c r="A52" s="2" t="s">
        <v>361</v>
      </c>
    </row>
    <row r="53" spans="1:20">
      <c r="A53" s="11" t="s">
        <v>992</v>
      </c>
    </row>
    <row r="54" spans="1:20">
      <c r="A54" s="11" t="s">
        <v>993</v>
      </c>
    </row>
    <row r="55" spans="1:20">
      <c r="A55" s="11" t="s">
        <v>812</v>
      </c>
    </row>
    <row r="56" spans="1:20">
      <c r="A56" s="11" t="s">
        <v>989</v>
      </c>
    </row>
    <row r="57" spans="1:20">
      <c r="A57" s="11" t="s">
        <v>755</v>
      </c>
    </row>
    <row r="58" spans="1:20">
      <c r="A58" s="2" t="s">
        <v>994</v>
      </c>
    </row>
    <row r="60" spans="1:20">
      <c r="B60" s="12" t="s">
        <v>142</v>
      </c>
      <c r="C60" s="12" t="s">
        <v>315</v>
      </c>
      <c r="D60" s="12" t="s">
        <v>316</v>
      </c>
      <c r="E60" s="12" t="s">
        <v>317</v>
      </c>
      <c r="F60" s="12" t="s">
        <v>318</v>
      </c>
      <c r="G60" s="12" t="s">
        <v>319</v>
      </c>
      <c r="H60" s="12" t="s">
        <v>320</v>
      </c>
      <c r="I60" s="12" t="s">
        <v>321</v>
      </c>
      <c r="J60" s="12" t="s">
        <v>322</v>
      </c>
      <c r="K60" s="12" t="s">
        <v>303</v>
      </c>
      <c r="L60" s="12" t="s">
        <v>893</v>
      </c>
      <c r="M60" s="12" t="s">
        <v>894</v>
      </c>
      <c r="N60" s="12" t="s">
        <v>895</v>
      </c>
      <c r="O60" s="12" t="s">
        <v>896</v>
      </c>
      <c r="P60" s="12" t="s">
        <v>897</v>
      </c>
      <c r="Q60" s="12" t="s">
        <v>898</v>
      </c>
      <c r="R60" s="12" t="s">
        <v>899</v>
      </c>
      <c r="S60" s="12" t="s">
        <v>900</v>
      </c>
    </row>
    <row r="61" spans="1:20">
      <c r="A61" s="3" t="s">
        <v>174</v>
      </c>
      <c r="B61" s="31">
        <f>'Multi'!B852*B$11*'LAFs'!B$237*(1-'Contrib'!B$94)*100/(24*'Input'!$F$58)</f>
        <v>0</v>
      </c>
      <c r="C61" s="31">
        <f>'Multi'!C852*C$11*'LAFs'!C$237*(1-'Contrib'!C$94)*100/(24*'Input'!$F$58)</f>
        <v>0</v>
      </c>
      <c r="D61" s="31">
        <f>'Multi'!D852*D$11*'LAFs'!D$237*(1-'Contrib'!D$94)*100/(24*'Input'!$F$58)</f>
        <v>0</v>
      </c>
      <c r="E61" s="31">
        <f>'Multi'!E852*E$11*'LAFs'!E$237*(1-'Contrib'!E$94)*100/(24*'Input'!$F$58)</f>
        <v>0</v>
      </c>
      <c r="F61" s="31">
        <f>'Multi'!F852*F$11*'LAFs'!F$237*(1-'Contrib'!F$94)*100/(24*'Input'!$F$58)</f>
        <v>0</v>
      </c>
      <c r="G61" s="31">
        <f>'Multi'!G852*G$11*'LAFs'!G$237*(1-'Contrib'!G$94)*100/(24*'Input'!$F$58)</f>
        <v>0</v>
      </c>
      <c r="H61" s="31">
        <f>'Multi'!H852*H$11*'LAFs'!H$237*(1-'Contrib'!H$94)*100/(24*'Input'!$F$58)</f>
        <v>0</v>
      </c>
      <c r="I61" s="31">
        <f>'Multi'!I852*I$11*'LAFs'!I$237*(1-'Contrib'!I$94)*100/(24*'Input'!$F$58)</f>
        <v>0</v>
      </c>
      <c r="J61" s="31">
        <f>'Multi'!J852*J$11*'LAFs'!J$237*(1-'Contrib'!J$94)*100/(24*'Input'!$F$58)</f>
        <v>0</v>
      </c>
      <c r="K61" s="31">
        <f>'Multi'!B852*K$11*'LAFs'!B$237*(1-'Contrib'!K$94)*100/(24*'Input'!$F$58)</f>
        <v>0</v>
      </c>
      <c r="L61" s="31">
        <f>'Multi'!C852*L$11*'LAFs'!C$237*(1-'Contrib'!L$94)*100/(24*'Input'!$F$58)</f>
        <v>0</v>
      </c>
      <c r="M61" s="31">
        <f>'Multi'!D852*M$11*'LAFs'!D$237*(1-'Contrib'!M$94)*100/(24*'Input'!$F$58)</f>
        <v>0</v>
      </c>
      <c r="N61" s="31">
        <f>'Multi'!E852*N$11*'LAFs'!E$237*(1-'Contrib'!N$94)*100/(24*'Input'!$F$58)</f>
        <v>0</v>
      </c>
      <c r="O61" s="31">
        <f>'Multi'!F852*O$11*'LAFs'!F$237*(1-'Contrib'!O$94)*100/(24*'Input'!$F$58)</f>
        <v>0</v>
      </c>
      <c r="P61" s="31">
        <f>'Multi'!G852*P$11*'LAFs'!G$237*(1-'Contrib'!P$94)*100/(24*'Input'!$F$58)</f>
        <v>0</v>
      </c>
      <c r="Q61" s="31">
        <f>'Multi'!H852*Q$11*'LAFs'!H$237*(1-'Contrib'!Q$94)*100/(24*'Input'!$F$58)</f>
        <v>0</v>
      </c>
      <c r="R61" s="31">
        <f>'Multi'!I852*R$11*'LAFs'!I$237*(1-'Contrib'!R$94)*100/(24*'Input'!$F$58)</f>
        <v>0</v>
      </c>
      <c r="S61" s="31">
        <f>'Multi'!J852*S$11*'LAFs'!J$237*(1-'Contrib'!S$94)*100/(24*'Input'!$F$58)</f>
        <v>0</v>
      </c>
      <c r="T61" s="10"/>
    </row>
    <row r="62" spans="1:20">
      <c r="A62" s="3" t="s">
        <v>175</v>
      </c>
      <c r="B62" s="31">
        <f>'Multi'!B853*B$11*'LAFs'!B$238*(1-'Contrib'!B$95)*100/(24*'Input'!$F$58)</f>
        <v>0</v>
      </c>
      <c r="C62" s="31">
        <f>'Multi'!C853*C$11*'LAFs'!C$238*(1-'Contrib'!C$95)*100/(24*'Input'!$F$58)</f>
        <v>0</v>
      </c>
      <c r="D62" s="31">
        <f>'Multi'!D853*D$11*'LAFs'!D$238*(1-'Contrib'!D$95)*100/(24*'Input'!$F$58)</f>
        <v>0</v>
      </c>
      <c r="E62" s="31">
        <f>'Multi'!E853*E$11*'LAFs'!E$238*(1-'Contrib'!E$95)*100/(24*'Input'!$F$58)</f>
        <v>0</v>
      </c>
      <c r="F62" s="31">
        <f>'Multi'!F853*F$11*'LAFs'!F$238*(1-'Contrib'!F$95)*100/(24*'Input'!$F$58)</f>
        <v>0</v>
      </c>
      <c r="G62" s="31">
        <f>'Multi'!G853*G$11*'LAFs'!G$238*(1-'Contrib'!G$95)*100/(24*'Input'!$F$58)</f>
        <v>0</v>
      </c>
      <c r="H62" s="31">
        <f>'Multi'!H853*H$11*'LAFs'!H$238*(1-'Contrib'!H$95)*100/(24*'Input'!$F$58)</f>
        <v>0</v>
      </c>
      <c r="I62" s="31">
        <f>'Multi'!I853*I$11*'LAFs'!I$238*(1-'Contrib'!I$95)*100/(24*'Input'!$F$58)</f>
        <v>0</v>
      </c>
      <c r="J62" s="31">
        <f>'Multi'!J853*J$11*'LAFs'!J$238*(1-'Contrib'!J$95)*100/(24*'Input'!$F$58)</f>
        <v>0</v>
      </c>
      <c r="K62" s="31">
        <f>'Multi'!B853*K$11*'LAFs'!B$238*(1-'Contrib'!K$95)*100/(24*'Input'!$F$58)</f>
        <v>0</v>
      </c>
      <c r="L62" s="31">
        <f>'Multi'!C853*L$11*'LAFs'!C$238*(1-'Contrib'!L$95)*100/(24*'Input'!$F$58)</f>
        <v>0</v>
      </c>
      <c r="M62" s="31">
        <f>'Multi'!D853*M$11*'LAFs'!D$238*(1-'Contrib'!M$95)*100/(24*'Input'!$F$58)</f>
        <v>0</v>
      </c>
      <c r="N62" s="31">
        <f>'Multi'!E853*N$11*'LAFs'!E$238*(1-'Contrib'!N$95)*100/(24*'Input'!$F$58)</f>
        <v>0</v>
      </c>
      <c r="O62" s="31">
        <f>'Multi'!F853*O$11*'LAFs'!F$238*(1-'Contrib'!O$95)*100/(24*'Input'!$F$58)</f>
        <v>0</v>
      </c>
      <c r="P62" s="31">
        <f>'Multi'!G853*P$11*'LAFs'!G$238*(1-'Contrib'!P$95)*100/(24*'Input'!$F$58)</f>
        <v>0</v>
      </c>
      <c r="Q62" s="31">
        <f>'Multi'!H853*Q$11*'LAFs'!H$238*(1-'Contrib'!Q$95)*100/(24*'Input'!$F$58)</f>
        <v>0</v>
      </c>
      <c r="R62" s="31">
        <f>'Multi'!I853*R$11*'LAFs'!I$238*(1-'Contrib'!R$95)*100/(24*'Input'!$F$58)</f>
        <v>0</v>
      </c>
      <c r="S62" s="31">
        <f>'Multi'!J853*S$11*'LAFs'!J$238*(1-'Contrib'!S$95)*100/(24*'Input'!$F$58)</f>
        <v>0</v>
      </c>
      <c r="T62" s="10"/>
    </row>
    <row r="63" spans="1:20">
      <c r="A63" s="3" t="s">
        <v>214</v>
      </c>
      <c r="B63" s="31">
        <f>'Multi'!B854*B$11*'LAFs'!B$239*(1-'Contrib'!B$96)*100/(24*'Input'!$F$58)</f>
        <v>0</v>
      </c>
      <c r="C63" s="31">
        <f>'Multi'!C854*C$11*'LAFs'!C$239*(1-'Contrib'!C$96)*100/(24*'Input'!$F$58)</f>
        <v>0</v>
      </c>
      <c r="D63" s="31">
        <f>'Multi'!D854*D$11*'LAFs'!D$239*(1-'Contrib'!D$96)*100/(24*'Input'!$F$58)</f>
        <v>0</v>
      </c>
      <c r="E63" s="31">
        <f>'Multi'!E854*E$11*'LAFs'!E$239*(1-'Contrib'!E$96)*100/(24*'Input'!$F$58)</f>
        <v>0</v>
      </c>
      <c r="F63" s="31">
        <f>'Multi'!F854*F$11*'LAFs'!F$239*(1-'Contrib'!F$96)*100/(24*'Input'!$F$58)</f>
        <v>0</v>
      </c>
      <c r="G63" s="31">
        <f>'Multi'!G854*G$11*'LAFs'!G$239*(1-'Contrib'!G$96)*100/(24*'Input'!$F$58)</f>
        <v>0</v>
      </c>
      <c r="H63" s="31">
        <f>'Multi'!H854*H$11*'LAFs'!H$239*(1-'Contrib'!H$96)*100/(24*'Input'!$F$58)</f>
        <v>0</v>
      </c>
      <c r="I63" s="31">
        <f>'Multi'!I854*I$11*'LAFs'!I$239*(1-'Contrib'!I$96)*100/(24*'Input'!$F$58)</f>
        <v>0</v>
      </c>
      <c r="J63" s="31">
        <f>'Multi'!J854*J$11*'LAFs'!J$239*(1-'Contrib'!J$96)*100/(24*'Input'!$F$58)</f>
        <v>0</v>
      </c>
      <c r="K63" s="31">
        <f>'Multi'!B854*K$11*'LAFs'!B$239*(1-'Contrib'!K$96)*100/(24*'Input'!$F$58)</f>
        <v>0</v>
      </c>
      <c r="L63" s="31">
        <f>'Multi'!C854*L$11*'LAFs'!C$239*(1-'Contrib'!L$96)*100/(24*'Input'!$F$58)</f>
        <v>0</v>
      </c>
      <c r="M63" s="31">
        <f>'Multi'!D854*M$11*'LAFs'!D$239*(1-'Contrib'!M$96)*100/(24*'Input'!$F$58)</f>
        <v>0</v>
      </c>
      <c r="N63" s="31">
        <f>'Multi'!E854*N$11*'LAFs'!E$239*(1-'Contrib'!N$96)*100/(24*'Input'!$F$58)</f>
        <v>0</v>
      </c>
      <c r="O63" s="31">
        <f>'Multi'!F854*O$11*'LAFs'!F$239*(1-'Contrib'!O$96)*100/(24*'Input'!$F$58)</f>
        <v>0</v>
      </c>
      <c r="P63" s="31">
        <f>'Multi'!G854*P$11*'LAFs'!G$239*(1-'Contrib'!P$96)*100/(24*'Input'!$F$58)</f>
        <v>0</v>
      </c>
      <c r="Q63" s="31">
        <f>'Multi'!H854*Q$11*'LAFs'!H$239*(1-'Contrib'!Q$96)*100/(24*'Input'!$F$58)</f>
        <v>0</v>
      </c>
      <c r="R63" s="31">
        <f>'Multi'!I854*R$11*'LAFs'!I$239*(1-'Contrib'!R$96)*100/(24*'Input'!$F$58)</f>
        <v>0</v>
      </c>
      <c r="S63" s="31">
        <f>'Multi'!J854*S$11*'LAFs'!J$239*(1-'Contrib'!S$96)*100/(24*'Input'!$F$58)</f>
        <v>0</v>
      </c>
      <c r="T63" s="10"/>
    </row>
    <row r="64" spans="1:20">
      <c r="A64" s="3" t="s">
        <v>176</v>
      </c>
      <c r="B64" s="31">
        <f>'Multi'!B855*B$11*'LAFs'!B$240*(1-'Contrib'!B$97)*100/(24*'Input'!$F$58)</f>
        <v>0</v>
      </c>
      <c r="C64" s="31">
        <f>'Multi'!C855*C$11*'LAFs'!C$240*(1-'Contrib'!C$97)*100/(24*'Input'!$F$58)</f>
        <v>0</v>
      </c>
      <c r="D64" s="31">
        <f>'Multi'!D855*D$11*'LAFs'!D$240*(1-'Contrib'!D$97)*100/(24*'Input'!$F$58)</f>
        <v>0</v>
      </c>
      <c r="E64" s="31">
        <f>'Multi'!E855*E$11*'LAFs'!E$240*(1-'Contrib'!E$97)*100/(24*'Input'!$F$58)</f>
        <v>0</v>
      </c>
      <c r="F64" s="31">
        <f>'Multi'!F855*F$11*'LAFs'!F$240*(1-'Contrib'!F$97)*100/(24*'Input'!$F$58)</f>
        <v>0</v>
      </c>
      <c r="G64" s="31">
        <f>'Multi'!G855*G$11*'LAFs'!G$240*(1-'Contrib'!G$97)*100/(24*'Input'!$F$58)</f>
        <v>0</v>
      </c>
      <c r="H64" s="31">
        <f>'Multi'!H855*H$11*'LAFs'!H$240*(1-'Contrib'!H$97)*100/(24*'Input'!$F$58)</f>
        <v>0</v>
      </c>
      <c r="I64" s="31">
        <f>'Multi'!I855*I$11*'LAFs'!I$240*(1-'Contrib'!I$97)*100/(24*'Input'!$F$58)</f>
        <v>0</v>
      </c>
      <c r="J64" s="31">
        <f>'Multi'!J855*J$11*'LAFs'!J$240*(1-'Contrib'!J$97)*100/(24*'Input'!$F$58)</f>
        <v>0</v>
      </c>
      <c r="K64" s="31">
        <f>'Multi'!B855*K$11*'LAFs'!B$240*(1-'Contrib'!K$97)*100/(24*'Input'!$F$58)</f>
        <v>0</v>
      </c>
      <c r="L64" s="31">
        <f>'Multi'!C855*L$11*'LAFs'!C$240*(1-'Contrib'!L$97)*100/(24*'Input'!$F$58)</f>
        <v>0</v>
      </c>
      <c r="M64" s="31">
        <f>'Multi'!D855*M$11*'LAFs'!D$240*(1-'Contrib'!M$97)*100/(24*'Input'!$F$58)</f>
        <v>0</v>
      </c>
      <c r="N64" s="31">
        <f>'Multi'!E855*N$11*'LAFs'!E$240*(1-'Contrib'!N$97)*100/(24*'Input'!$F$58)</f>
        <v>0</v>
      </c>
      <c r="O64" s="31">
        <f>'Multi'!F855*O$11*'LAFs'!F$240*(1-'Contrib'!O$97)*100/(24*'Input'!$F$58)</f>
        <v>0</v>
      </c>
      <c r="P64" s="31">
        <f>'Multi'!G855*P$11*'LAFs'!G$240*(1-'Contrib'!P$97)*100/(24*'Input'!$F$58)</f>
        <v>0</v>
      </c>
      <c r="Q64" s="31">
        <f>'Multi'!H855*Q$11*'LAFs'!H$240*(1-'Contrib'!Q$97)*100/(24*'Input'!$F$58)</f>
        <v>0</v>
      </c>
      <c r="R64" s="31">
        <f>'Multi'!I855*R$11*'LAFs'!I$240*(1-'Contrib'!R$97)*100/(24*'Input'!$F$58)</f>
        <v>0</v>
      </c>
      <c r="S64" s="31">
        <f>'Multi'!J855*S$11*'LAFs'!J$240*(1-'Contrib'!S$97)*100/(24*'Input'!$F$58)</f>
        <v>0</v>
      </c>
      <c r="T64" s="10"/>
    </row>
    <row r="65" spans="1:20">
      <c r="A65" s="3" t="s">
        <v>177</v>
      </c>
      <c r="B65" s="31">
        <f>'Multi'!B856*B$11*'LAFs'!B$241*(1-'Contrib'!B$98)*100/(24*'Input'!$F$58)</f>
        <v>0</v>
      </c>
      <c r="C65" s="31">
        <f>'Multi'!C856*C$11*'LAFs'!C$241*(1-'Contrib'!C$98)*100/(24*'Input'!$F$58)</f>
        <v>0</v>
      </c>
      <c r="D65" s="31">
        <f>'Multi'!D856*D$11*'LAFs'!D$241*(1-'Contrib'!D$98)*100/(24*'Input'!$F$58)</f>
        <v>0</v>
      </c>
      <c r="E65" s="31">
        <f>'Multi'!E856*E$11*'LAFs'!E$241*(1-'Contrib'!E$98)*100/(24*'Input'!$F$58)</f>
        <v>0</v>
      </c>
      <c r="F65" s="31">
        <f>'Multi'!F856*F$11*'LAFs'!F$241*(1-'Contrib'!F$98)*100/(24*'Input'!$F$58)</f>
        <v>0</v>
      </c>
      <c r="G65" s="31">
        <f>'Multi'!G856*G$11*'LAFs'!G$241*(1-'Contrib'!G$98)*100/(24*'Input'!$F$58)</f>
        <v>0</v>
      </c>
      <c r="H65" s="31">
        <f>'Multi'!H856*H$11*'LAFs'!H$241*(1-'Contrib'!H$98)*100/(24*'Input'!$F$58)</f>
        <v>0</v>
      </c>
      <c r="I65" s="31">
        <f>'Multi'!I856*I$11*'LAFs'!I$241*(1-'Contrib'!I$98)*100/(24*'Input'!$F$58)</f>
        <v>0</v>
      </c>
      <c r="J65" s="31">
        <f>'Multi'!J856*J$11*'LAFs'!J$241*(1-'Contrib'!J$98)*100/(24*'Input'!$F$58)</f>
        <v>0</v>
      </c>
      <c r="K65" s="31">
        <f>'Multi'!B856*K$11*'LAFs'!B$241*(1-'Contrib'!K$98)*100/(24*'Input'!$F$58)</f>
        <v>0</v>
      </c>
      <c r="L65" s="31">
        <f>'Multi'!C856*L$11*'LAFs'!C$241*(1-'Contrib'!L$98)*100/(24*'Input'!$F$58)</f>
        <v>0</v>
      </c>
      <c r="M65" s="31">
        <f>'Multi'!D856*M$11*'LAFs'!D$241*(1-'Contrib'!M$98)*100/(24*'Input'!$F$58)</f>
        <v>0</v>
      </c>
      <c r="N65" s="31">
        <f>'Multi'!E856*N$11*'LAFs'!E$241*(1-'Contrib'!N$98)*100/(24*'Input'!$F$58)</f>
        <v>0</v>
      </c>
      <c r="O65" s="31">
        <f>'Multi'!F856*O$11*'LAFs'!F$241*(1-'Contrib'!O$98)*100/(24*'Input'!$F$58)</f>
        <v>0</v>
      </c>
      <c r="P65" s="31">
        <f>'Multi'!G856*P$11*'LAFs'!G$241*(1-'Contrib'!P$98)*100/(24*'Input'!$F$58)</f>
        <v>0</v>
      </c>
      <c r="Q65" s="31">
        <f>'Multi'!H856*Q$11*'LAFs'!H$241*(1-'Contrib'!Q$98)*100/(24*'Input'!$F$58)</f>
        <v>0</v>
      </c>
      <c r="R65" s="31">
        <f>'Multi'!I856*R$11*'LAFs'!I$241*(1-'Contrib'!R$98)*100/(24*'Input'!$F$58)</f>
        <v>0</v>
      </c>
      <c r="S65" s="31">
        <f>'Multi'!J856*S$11*'LAFs'!J$241*(1-'Contrib'!S$98)*100/(24*'Input'!$F$58)</f>
        <v>0</v>
      </c>
      <c r="T65" s="10"/>
    </row>
    <row r="66" spans="1:20">
      <c r="A66" s="3" t="s">
        <v>215</v>
      </c>
      <c r="B66" s="31">
        <f>'Multi'!B857*B$11*'LAFs'!B$242*(1-'Contrib'!B$99)*100/(24*'Input'!$F$58)</f>
        <v>0</v>
      </c>
      <c r="C66" s="31">
        <f>'Multi'!C857*C$11*'LAFs'!C$242*(1-'Contrib'!C$99)*100/(24*'Input'!$F$58)</f>
        <v>0</v>
      </c>
      <c r="D66" s="31">
        <f>'Multi'!D857*D$11*'LAFs'!D$242*(1-'Contrib'!D$99)*100/(24*'Input'!$F$58)</f>
        <v>0</v>
      </c>
      <c r="E66" s="31">
        <f>'Multi'!E857*E$11*'LAFs'!E$242*(1-'Contrib'!E$99)*100/(24*'Input'!$F$58)</f>
        <v>0</v>
      </c>
      <c r="F66" s="31">
        <f>'Multi'!F857*F$11*'LAFs'!F$242*(1-'Contrib'!F$99)*100/(24*'Input'!$F$58)</f>
        <v>0</v>
      </c>
      <c r="G66" s="31">
        <f>'Multi'!G857*G$11*'LAFs'!G$242*(1-'Contrib'!G$99)*100/(24*'Input'!$F$58)</f>
        <v>0</v>
      </c>
      <c r="H66" s="31">
        <f>'Multi'!H857*H$11*'LAFs'!H$242*(1-'Contrib'!H$99)*100/(24*'Input'!$F$58)</f>
        <v>0</v>
      </c>
      <c r="I66" s="31">
        <f>'Multi'!I857*I$11*'LAFs'!I$242*(1-'Contrib'!I$99)*100/(24*'Input'!$F$58)</f>
        <v>0</v>
      </c>
      <c r="J66" s="31">
        <f>'Multi'!J857*J$11*'LAFs'!J$242*(1-'Contrib'!J$99)*100/(24*'Input'!$F$58)</f>
        <v>0</v>
      </c>
      <c r="K66" s="31">
        <f>'Multi'!B857*K$11*'LAFs'!B$242*(1-'Contrib'!K$99)*100/(24*'Input'!$F$58)</f>
        <v>0</v>
      </c>
      <c r="L66" s="31">
        <f>'Multi'!C857*L$11*'LAFs'!C$242*(1-'Contrib'!L$99)*100/(24*'Input'!$F$58)</f>
        <v>0</v>
      </c>
      <c r="M66" s="31">
        <f>'Multi'!D857*M$11*'LAFs'!D$242*(1-'Contrib'!M$99)*100/(24*'Input'!$F$58)</f>
        <v>0</v>
      </c>
      <c r="N66" s="31">
        <f>'Multi'!E857*N$11*'LAFs'!E$242*(1-'Contrib'!N$99)*100/(24*'Input'!$F$58)</f>
        <v>0</v>
      </c>
      <c r="O66" s="31">
        <f>'Multi'!F857*O$11*'LAFs'!F$242*(1-'Contrib'!O$99)*100/(24*'Input'!$F$58)</f>
        <v>0</v>
      </c>
      <c r="P66" s="31">
        <f>'Multi'!G857*P$11*'LAFs'!G$242*(1-'Contrib'!P$99)*100/(24*'Input'!$F$58)</f>
        <v>0</v>
      </c>
      <c r="Q66" s="31">
        <f>'Multi'!H857*Q$11*'LAFs'!H$242*(1-'Contrib'!Q$99)*100/(24*'Input'!$F$58)</f>
        <v>0</v>
      </c>
      <c r="R66" s="31">
        <f>'Multi'!I857*R$11*'LAFs'!I$242*(1-'Contrib'!R$99)*100/(24*'Input'!$F$58)</f>
        <v>0</v>
      </c>
      <c r="S66" s="31">
        <f>'Multi'!J857*S$11*'LAFs'!J$242*(1-'Contrib'!S$99)*100/(24*'Input'!$F$58)</f>
        <v>0</v>
      </c>
      <c r="T66" s="10"/>
    </row>
    <row r="67" spans="1:20">
      <c r="A67" s="3" t="s">
        <v>178</v>
      </c>
      <c r="B67" s="31">
        <f>'Multi'!B858*B$11*'LAFs'!B$243*(1-'Contrib'!B$100)*100/(24*'Input'!$F$58)</f>
        <v>0</v>
      </c>
      <c r="C67" s="31">
        <f>'Multi'!C858*C$11*'LAFs'!C$243*(1-'Contrib'!C$100)*100/(24*'Input'!$F$58)</f>
        <v>0</v>
      </c>
      <c r="D67" s="31">
        <f>'Multi'!D858*D$11*'LAFs'!D$243*(1-'Contrib'!D$100)*100/(24*'Input'!$F$58)</f>
        <v>0</v>
      </c>
      <c r="E67" s="31">
        <f>'Multi'!E858*E$11*'LAFs'!E$243*(1-'Contrib'!E$100)*100/(24*'Input'!$F$58)</f>
        <v>0</v>
      </c>
      <c r="F67" s="31">
        <f>'Multi'!F858*F$11*'LAFs'!F$243*(1-'Contrib'!F$100)*100/(24*'Input'!$F$58)</f>
        <v>0</v>
      </c>
      <c r="G67" s="31">
        <f>'Multi'!G858*G$11*'LAFs'!G$243*(1-'Contrib'!G$100)*100/(24*'Input'!$F$58)</f>
        <v>0</v>
      </c>
      <c r="H67" s="31">
        <f>'Multi'!H858*H$11*'LAFs'!H$243*(1-'Contrib'!H$100)*100/(24*'Input'!$F$58)</f>
        <v>0</v>
      </c>
      <c r="I67" s="31">
        <f>'Multi'!I858*I$11*'LAFs'!I$243*(1-'Contrib'!I$100)*100/(24*'Input'!$F$58)</f>
        <v>0</v>
      </c>
      <c r="J67" s="31">
        <f>'Multi'!J858*J$11*'LAFs'!J$243*(1-'Contrib'!J$100)*100/(24*'Input'!$F$58)</f>
        <v>0</v>
      </c>
      <c r="K67" s="31">
        <f>'Multi'!B858*K$11*'LAFs'!B$243*(1-'Contrib'!K$100)*100/(24*'Input'!$F$58)</f>
        <v>0</v>
      </c>
      <c r="L67" s="31">
        <f>'Multi'!C858*L$11*'LAFs'!C$243*(1-'Contrib'!L$100)*100/(24*'Input'!$F$58)</f>
        <v>0</v>
      </c>
      <c r="M67" s="31">
        <f>'Multi'!D858*M$11*'LAFs'!D$243*(1-'Contrib'!M$100)*100/(24*'Input'!$F$58)</f>
        <v>0</v>
      </c>
      <c r="N67" s="31">
        <f>'Multi'!E858*N$11*'LAFs'!E$243*(1-'Contrib'!N$100)*100/(24*'Input'!$F$58)</f>
        <v>0</v>
      </c>
      <c r="O67" s="31">
        <f>'Multi'!F858*O$11*'LAFs'!F$243*(1-'Contrib'!O$100)*100/(24*'Input'!$F$58)</f>
        <v>0</v>
      </c>
      <c r="P67" s="31">
        <f>'Multi'!G858*P$11*'LAFs'!G$243*(1-'Contrib'!P$100)*100/(24*'Input'!$F$58)</f>
        <v>0</v>
      </c>
      <c r="Q67" s="31">
        <f>'Multi'!H858*Q$11*'LAFs'!H$243*(1-'Contrib'!Q$100)*100/(24*'Input'!$F$58)</f>
        <v>0</v>
      </c>
      <c r="R67" s="31">
        <f>'Multi'!I858*R$11*'LAFs'!I$243*(1-'Contrib'!R$100)*100/(24*'Input'!$F$58)</f>
        <v>0</v>
      </c>
      <c r="S67" s="31">
        <f>'Multi'!J858*S$11*'LAFs'!J$243*(1-'Contrib'!S$100)*100/(24*'Input'!$F$58)</f>
        <v>0</v>
      </c>
      <c r="T67" s="10"/>
    </row>
    <row r="68" spans="1:20">
      <c r="A68" s="3" t="s">
        <v>179</v>
      </c>
      <c r="B68" s="31">
        <f>'Multi'!B859*B$11*'LAFs'!B$244*(1-'Contrib'!B$101)*100/(24*'Input'!$F$58)</f>
        <v>0</v>
      </c>
      <c r="C68" s="31">
        <f>'Multi'!C859*C$11*'LAFs'!C$244*(1-'Contrib'!C$101)*100/(24*'Input'!$F$58)</f>
        <v>0</v>
      </c>
      <c r="D68" s="31">
        <f>'Multi'!D859*D$11*'LAFs'!D$244*(1-'Contrib'!D$101)*100/(24*'Input'!$F$58)</f>
        <v>0</v>
      </c>
      <c r="E68" s="31">
        <f>'Multi'!E859*E$11*'LAFs'!E$244*(1-'Contrib'!E$101)*100/(24*'Input'!$F$58)</f>
        <v>0</v>
      </c>
      <c r="F68" s="31">
        <f>'Multi'!F859*F$11*'LAFs'!F$244*(1-'Contrib'!F$101)*100/(24*'Input'!$F$58)</f>
        <v>0</v>
      </c>
      <c r="G68" s="31">
        <f>'Multi'!G859*G$11*'LAFs'!G$244*(1-'Contrib'!G$101)*100/(24*'Input'!$F$58)</f>
        <v>0</v>
      </c>
      <c r="H68" s="31">
        <f>'Multi'!H859*H$11*'LAFs'!H$244*(1-'Contrib'!H$101)*100/(24*'Input'!$F$58)</f>
        <v>0</v>
      </c>
      <c r="I68" s="31">
        <f>'Multi'!I859*I$11*'LAFs'!I$244*(1-'Contrib'!I$101)*100/(24*'Input'!$F$58)</f>
        <v>0</v>
      </c>
      <c r="J68" s="31">
        <f>'Multi'!J859*J$11*'LAFs'!J$244*(1-'Contrib'!J$101)*100/(24*'Input'!$F$58)</f>
        <v>0</v>
      </c>
      <c r="K68" s="31">
        <f>'Multi'!B859*K$11*'LAFs'!B$244*(1-'Contrib'!K$101)*100/(24*'Input'!$F$58)</f>
        <v>0</v>
      </c>
      <c r="L68" s="31">
        <f>'Multi'!C859*L$11*'LAFs'!C$244*(1-'Contrib'!L$101)*100/(24*'Input'!$F$58)</f>
        <v>0</v>
      </c>
      <c r="M68" s="31">
        <f>'Multi'!D859*M$11*'LAFs'!D$244*(1-'Contrib'!M$101)*100/(24*'Input'!$F$58)</f>
        <v>0</v>
      </c>
      <c r="N68" s="31">
        <f>'Multi'!E859*N$11*'LAFs'!E$244*(1-'Contrib'!N$101)*100/(24*'Input'!$F$58)</f>
        <v>0</v>
      </c>
      <c r="O68" s="31">
        <f>'Multi'!F859*O$11*'LAFs'!F$244*(1-'Contrib'!O$101)*100/(24*'Input'!$F$58)</f>
        <v>0</v>
      </c>
      <c r="P68" s="31">
        <f>'Multi'!G859*P$11*'LAFs'!G$244*(1-'Contrib'!P$101)*100/(24*'Input'!$F$58)</f>
        <v>0</v>
      </c>
      <c r="Q68" s="31">
        <f>'Multi'!H859*Q$11*'LAFs'!H$244*(1-'Contrib'!Q$101)*100/(24*'Input'!$F$58)</f>
        <v>0</v>
      </c>
      <c r="R68" s="31">
        <f>'Multi'!I859*R$11*'LAFs'!I$244*(1-'Contrib'!R$101)*100/(24*'Input'!$F$58)</f>
        <v>0</v>
      </c>
      <c r="S68" s="31">
        <f>'Multi'!J859*S$11*'LAFs'!J$244*(1-'Contrib'!S$101)*100/(24*'Input'!$F$58)</f>
        <v>0</v>
      </c>
      <c r="T68" s="10"/>
    </row>
    <row r="69" spans="1:20">
      <c r="A69" s="3" t="s">
        <v>195</v>
      </c>
      <c r="B69" s="31">
        <f>'Multi'!B860*B$11*'LAFs'!B$245*(1-'Contrib'!B$102)*100/(24*'Input'!$F$58)</f>
        <v>0</v>
      </c>
      <c r="C69" s="31">
        <f>'Multi'!C860*C$11*'LAFs'!C$245*(1-'Contrib'!C$102)*100/(24*'Input'!$F$58)</f>
        <v>0</v>
      </c>
      <c r="D69" s="31">
        <f>'Multi'!D860*D$11*'LAFs'!D$245*(1-'Contrib'!D$102)*100/(24*'Input'!$F$58)</f>
        <v>0</v>
      </c>
      <c r="E69" s="31">
        <f>'Multi'!E860*E$11*'LAFs'!E$245*(1-'Contrib'!E$102)*100/(24*'Input'!$F$58)</f>
        <v>0</v>
      </c>
      <c r="F69" s="31">
        <f>'Multi'!F860*F$11*'LAFs'!F$245*(1-'Contrib'!F$102)*100/(24*'Input'!$F$58)</f>
        <v>0</v>
      </c>
      <c r="G69" s="31">
        <f>'Multi'!G860*G$11*'LAFs'!G$245*(1-'Contrib'!G$102)*100/(24*'Input'!$F$58)</f>
        <v>0</v>
      </c>
      <c r="H69" s="31">
        <f>'Multi'!H860*H$11*'LAFs'!H$245*(1-'Contrib'!H$102)*100/(24*'Input'!$F$58)</f>
        <v>0</v>
      </c>
      <c r="I69" s="31">
        <f>'Multi'!I860*I$11*'LAFs'!I$245*(1-'Contrib'!I$102)*100/(24*'Input'!$F$58)</f>
        <v>0</v>
      </c>
      <c r="J69" s="31">
        <f>'Multi'!J860*J$11*'LAFs'!J$245*(1-'Contrib'!J$102)*100/(24*'Input'!$F$58)</f>
        <v>0</v>
      </c>
      <c r="K69" s="31">
        <f>'Multi'!B860*K$11*'LAFs'!B$245*(1-'Contrib'!K$102)*100/(24*'Input'!$F$58)</f>
        <v>0</v>
      </c>
      <c r="L69" s="31">
        <f>'Multi'!C860*L$11*'LAFs'!C$245*(1-'Contrib'!L$102)*100/(24*'Input'!$F$58)</f>
        <v>0</v>
      </c>
      <c r="M69" s="31">
        <f>'Multi'!D860*M$11*'LAFs'!D$245*(1-'Contrib'!M$102)*100/(24*'Input'!$F$58)</f>
        <v>0</v>
      </c>
      <c r="N69" s="31">
        <f>'Multi'!E860*N$11*'LAFs'!E$245*(1-'Contrib'!N$102)*100/(24*'Input'!$F$58)</f>
        <v>0</v>
      </c>
      <c r="O69" s="31">
        <f>'Multi'!F860*O$11*'LAFs'!F$245*(1-'Contrib'!O$102)*100/(24*'Input'!$F$58)</f>
        <v>0</v>
      </c>
      <c r="P69" s="31">
        <f>'Multi'!G860*P$11*'LAFs'!G$245*(1-'Contrib'!P$102)*100/(24*'Input'!$F$58)</f>
        <v>0</v>
      </c>
      <c r="Q69" s="31">
        <f>'Multi'!H860*Q$11*'LAFs'!H$245*(1-'Contrib'!Q$102)*100/(24*'Input'!$F$58)</f>
        <v>0</v>
      </c>
      <c r="R69" s="31">
        <f>'Multi'!I860*R$11*'LAFs'!I$245*(1-'Contrib'!R$102)*100/(24*'Input'!$F$58)</f>
        <v>0</v>
      </c>
      <c r="S69" s="31">
        <f>'Multi'!J860*S$11*'LAFs'!J$245*(1-'Contrib'!S$102)*100/(24*'Input'!$F$58)</f>
        <v>0</v>
      </c>
      <c r="T69" s="10"/>
    </row>
    <row r="70" spans="1:20">
      <c r="A70" s="3" t="s">
        <v>180</v>
      </c>
      <c r="B70" s="31">
        <f>'Multi'!B861*B$11*'LAFs'!B$246*(1-'Contrib'!B$103)*100/(24*'Input'!$F$58)</f>
        <v>0</v>
      </c>
      <c r="C70" s="31">
        <f>'Multi'!C861*C$11*'LAFs'!C$246*(1-'Contrib'!C$103)*100/(24*'Input'!$F$58)</f>
        <v>0</v>
      </c>
      <c r="D70" s="31">
        <f>'Multi'!D861*D$11*'LAFs'!D$246*(1-'Contrib'!D$103)*100/(24*'Input'!$F$58)</f>
        <v>0</v>
      </c>
      <c r="E70" s="31">
        <f>'Multi'!E861*E$11*'LAFs'!E$246*(1-'Contrib'!E$103)*100/(24*'Input'!$F$58)</f>
        <v>0</v>
      </c>
      <c r="F70" s="31">
        <f>'Multi'!F861*F$11*'LAFs'!F$246*(1-'Contrib'!F$103)*100/(24*'Input'!$F$58)</f>
        <v>0</v>
      </c>
      <c r="G70" s="31">
        <f>'Multi'!G861*G$11*'LAFs'!G$246*(1-'Contrib'!G$103)*100/(24*'Input'!$F$58)</f>
        <v>0</v>
      </c>
      <c r="H70" s="31">
        <f>'Multi'!H861*H$11*'LAFs'!H$246*(1-'Contrib'!H$103)*100/(24*'Input'!$F$58)</f>
        <v>0</v>
      </c>
      <c r="I70" s="31">
        <f>'Multi'!I861*I$11*'LAFs'!I$246*(1-'Contrib'!I$103)*100/(24*'Input'!$F$58)</f>
        <v>0</v>
      </c>
      <c r="J70" s="31">
        <f>'Multi'!J861*J$11*'LAFs'!J$246*(1-'Contrib'!J$103)*100/(24*'Input'!$F$58)</f>
        <v>0</v>
      </c>
      <c r="K70" s="31">
        <f>'Multi'!B861*K$11*'LAFs'!B$246*(1-'Contrib'!K$103)*100/(24*'Input'!$F$58)</f>
        <v>0</v>
      </c>
      <c r="L70" s="31">
        <f>'Multi'!C861*L$11*'LAFs'!C$246*(1-'Contrib'!L$103)*100/(24*'Input'!$F$58)</f>
        <v>0</v>
      </c>
      <c r="M70" s="31">
        <f>'Multi'!D861*M$11*'LAFs'!D$246*(1-'Contrib'!M$103)*100/(24*'Input'!$F$58)</f>
        <v>0</v>
      </c>
      <c r="N70" s="31">
        <f>'Multi'!E861*N$11*'LAFs'!E$246*(1-'Contrib'!N$103)*100/(24*'Input'!$F$58)</f>
        <v>0</v>
      </c>
      <c r="O70" s="31">
        <f>'Multi'!F861*O$11*'LAFs'!F$246*(1-'Contrib'!O$103)*100/(24*'Input'!$F$58)</f>
        <v>0</v>
      </c>
      <c r="P70" s="31">
        <f>'Multi'!G861*P$11*'LAFs'!G$246*(1-'Contrib'!P$103)*100/(24*'Input'!$F$58)</f>
        <v>0</v>
      </c>
      <c r="Q70" s="31">
        <f>'Multi'!H861*Q$11*'LAFs'!H$246*(1-'Contrib'!Q$103)*100/(24*'Input'!$F$58)</f>
        <v>0</v>
      </c>
      <c r="R70" s="31">
        <f>'Multi'!I861*R$11*'LAFs'!I$246*(1-'Contrib'!R$103)*100/(24*'Input'!$F$58)</f>
        <v>0</v>
      </c>
      <c r="S70" s="31">
        <f>'Multi'!J861*S$11*'LAFs'!J$246*(1-'Contrib'!S$103)*100/(24*'Input'!$F$58)</f>
        <v>0</v>
      </c>
      <c r="T70" s="10"/>
    </row>
    <row r="71" spans="1:20">
      <c r="A71" s="3" t="s">
        <v>181</v>
      </c>
      <c r="B71" s="31">
        <f>'Multi'!B862*B$11*'LAFs'!B$247*(1-'Contrib'!B$104)*100/(24*'Input'!$F$58)</f>
        <v>0</v>
      </c>
      <c r="C71" s="31">
        <f>'Multi'!C862*C$11*'LAFs'!C$247*(1-'Contrib'!C$104)*100/(24*'Input'!$F$58)</f>
        <v>0</v>
      </c>
      <c r="D71" s="31">
        <f>'Multi'!D862*D$11*'LAFs'!D$247*(1-'Contrib'!D$104)*100/(24*'Input'!$F$58)</f>
        <v>0</v>
      </c>
      <c r="E71" s="31">
        <f>'Multi'!E862*E$11*'LAFs'!E$247*(1-'Contrib'!E$104)*100/(24*'Input'!$F$58)</f>
        <v>0</v>
      </c>
      <c r="F71" s="31">
        <f>'Multi'!F862*F$11*'LAFs'!F$247*(1-'Contrib'!F$104)*100/(24*'Input'!$F$58)</f>
        <v>0</v>
      </c>
      <c r="G71" s="31">
        <f>'Multi'!G862*G$11*'LAFs'!G$247*(1-'Contrib'!G$104)*100/(24*'Input'!$F$58)</f>
        <v>0</v>
      </c>
      <c r="H71" s="31">
        <f>'Multi'!H862*H$11*'LAFs'!H$247*(1-'Contrib'!H$104)*100/(24*'Input'!$F$58)</f>
        <v>0</v>
      </c>
      <c r="I71" s="31">
        <f>'Multi'!I862*I$11*'LAFs'!I$247*(1-'Contrib'!I$104)*100/(24*'Input'!$F$58)</f>
        <v>0</v>
      </c>
      <c r="J71" s="31">
        <f>'Multi'!J862*J$11*'LAFs'!J$247*(1-'Contrib'!J$104)*100/(24*'Input'!$F$58)</f>
        <v>0</v>
      </c>
      <c r="K71" s="31">
        <f>'Multi'!B862*K$11*'LAFs'!B$247*(1-'Contrib'!K$104)*100/(24*'Input'!$F$58)</f>
        <v>0</v>
      </c>
      <c r="L71" s="31">
        <f>'Multi'!C862*L$11*'LAFs'!C$247*(1-'Contrib'!L$104)*100/(24*'Input'!$F$58)</f>
        <v>0</v>
      </c>
      <c r="M71" s="31">
        <f>'Multi'!D862*M$11*'LAFs'!D$247*(1-'Contrib'!M$104)*100/(24*'Input'!$F$58)</f>
        <v>0</v>
      </c>
      <c r="N71" s="31">
        <f>'Multi'!E862*N$11*'LAFs'!E$247*(1-'Contrib'!N$104)*100/(24*'Input'!$F$58)</f>
        <v>0</v>
      </c>
      <c r="O71" s="31">
        <f>'Multi'!F862*O$11*'LAFs'!F$247*(1-'Contrib'!O$104)*100/(24*'Input'!$F$58)</f>
        <v>0</v>
      </c>
      <c r="P71" s="31">
        <f>'Multi'!G862*P$11*'LAFs'!G$247*(1-'Contrib'!P$104)*100/(24*'Input'!$F$58)</f>
        <v>0</v>
      </c>
      <c r="Q71" s="31">
        <f>'Multi'!H862*Q$11*'LAFs'!H$247*(1-'Contrib'!Q$104)*100/(24*'Input'!$F$58)</f>
        <v>0</v>
      </c>
      <c r="R71" s="31">
        <f>'Multi'!I862*R$11*'LAFs'!I$247*(1-'Contrib'!R$104)*100/(24*'Input'!$F$58)</f>
        <v>0</v>
      </c>
      <c r="S71" s="31">
        <f>'Multi'!J862*S$11*'LAFs'!J$247*(1-'Contrib'!S$104)*100/(24*'Input'!$F$58)</f>
        <v>0</v>
      </c>
      <c r="T71" s="10"/>
    </row>
    <row r="72" spans="1:20">
      <c r="A72" s="3" t="s">
        <v>182</v>
      </c>
      <c r="B72" s="31">
        <f>'Multi'!B863*B$11*'LAFs'!B$248*(1-'Contrib'!B$105)*100/(24*'Input'!$F$58)</f>
        <v>0</v>
      </c>
      <c r="C72" s="31">
        <f>'Multi'!C863*C$11*'LAFs'!C$248*(1-'Contrib'!C$105)*100/(24*'Input'!$F$58)</f>
        <v>0</v>
      </c>
      <c r="D72" s="31">
        <f>'Multi'!D863*D$11*'LAFs'!D$248*(1-'Contrib'!D$105)*100/(24*'Input'!$F$58)</f>
        <v>0</v>
      </c>
      <c r="E72" s="31">
        <f>'Multi'!E863*E$11*'LAFs'!E$248*(1-'Contrib'!E$105)*100/(24*'Input'!$F$58)</f>
        <v>0</v>
      </c>
      <c r="F72" s="31">
        <f>'Multi'!F863*F$11*'LAFs'!F$248*(1-'Contrib'!F$105)*100/(24*'Input'!$F$58)</f>
        <v>0</v>
      </c>
      <c r="G72" s="31">
        <f>'Multi'!G863*G$11*'LAFs'!G$248*(1-'Contrib'!G$105)*100/(24*'Input'!$F$58)</f>
        <v>0</v>
      </c>
      <c r="H72" s="31">
        <f>'Multi'!H863*H$11*'LAFs'!H$248*(1-'Contrib'!H$105)*100/(24*'Input'!$F$58)</f>
        <v>0</v>
      </c>
      <c r="I72" s="31">
        <f>'Multi'!I863*I$11*'LAFs'!I$248*(1-'Contrib'!I$105)*100/(24*'Input'!$F$58)</f>
        <v>0</v>
      </c>
      <c r="J72" s="31">
        <f>'Multi'!J863*J$11*'LAFs'!J$248*(1-'Contrib'!J$105)*100/(24*'Input'!$F$58)</f>
        <v>0</v>
      </c>
      <c r="K72" s="31">
        <f>'Multi'!B863*K$11*'LAFs'!B$248*(1-'Contrib'!K$105)*100/(24*'Input'!$F$58)</f>
        <v>0</v>
      </c>
      <c r="L72" s="31">
        <f>'Multi'!C863*L$11*'LAFs'!C$248*(1-'Contrib'!L$105)*100/(24*'Input'!$F$58)</f>
        <v>0</v>
      </c>
      <c r="M72" s="31">
        <f>'Multi'!D863*M$11*'LAFs'!D$248*(1-'Contrib'!M$105)*100/(24*'Input'!$F$58)</f>
        <v>0</v>
      </c>
      <c r="N72" s="31">
        <f>'Multi'!E863*N$11*'LAFs'!E$248*(1-'Contrib'!N$105)*100/(24*'Input'!$F$58)</f>
        <v>0</v>
      </c>
      <c r="O72" s="31">
        <f>'Multi'!F863*O$11*'LAFs'!F$248*(1-'Contrib'!O$105)*100/(24*'Input'!$F$58)</f>
        <v>0</v>
      </c>
      <c r="P72" s="31">
        <f>'Multi'!G863*P$11*'LAFs'!G$248*(1-'Contrib'!P$105)*100/(24*'Input'!$F$58)</f>
        <v>0</v>
      </c>
      <c r="Q72" s="31">
        <f>'Multi'!H863*Q$11*'LAFs'!H$248*(1-'Contrib'!Q$105)*100/(24*'Input'!$F$58)</f>
        <v>0</v>
      </c>
      <c r="R72" s="31">
        <f>'Multi'!I863*R$11*'LAFs'!I$248*(1-'Contrib'!R$105)*100/(24*'Input'!$F$58)</f>
        <v>0</v>
      </c>
      <c r="S72" s="31">
        <f>'Multi'!J863*S$11*'LAFs'!J$248*(1-'Contrib'!S$105)*100/(24*'Input'!$F$58)</f>
        <v>0</v>
      </c>
      <c r="T72" s="10"/>
    </row>
    <row r="73" spans="1:20">
      <c r="A73" s="3" t="s">
        <v>183</v>
      </c>
      <c r="B73" s="31">
        <f>'Multi'!B864*B$11*'LAFs'!B$249*(1-'Contrib'!B$106)*100/(24*'Input'!$F$58)</f>
        <v>0</v>
      </c>
      <c r="C73" s="31">
        <f>'Multi'!C864*C$11*'LAFs'!C$249*(1-'Contrib'!C$106)*100/(24*'Input'!$F$58)</f>
        <v>0</v>
      </c>
      <c r="D73" s="31">
        <f>'Multi'!D864*D$11*'LAFs'!D$249*(1-'Contrib'!D$106)*100/(24*'Input'!$F$58)</f>
        <v>0</v>
      </c>
      <c r="E73" s="31">
        <f>'Multi'!E864*E$11*'LAFs'!E$249*(1-'Contrib'!E$106)*100/(24*'Input'!$F$58)</f>
        <v>0</v>
      </c>
      <c r="F73" s="31">
        <f>'Multi'!F864*F$11*'LAFs'!F$249*(1-'Contrib'!F$106)*100/(24*'Input'!$F$58)</f>
        <v>0</v>
      </c>
      <c r="G73" s="31">
        <f>'Multi'!G864*G$11*'LAFs'!G$249*(1-'Contrib'!G$106)*100/(24*'Input'!$F$58)</f>
        <v>0</v>
      </c>
      <c r="H73" s="31">
        <f>'Multi'!H864*H$11*'LAFs'!H$249*(1-'Contrib'!H$106)*100/(24*'Input'!$F$58)</f>
        <v>0</v>
      </c>
      <c r="I73" s="31">
        <f>'Multi'!I864*I$11*'LAFs'!I$249*(1-'Contrib'!I$106)*100/(24*'Input'!$F$58)</f>
        <v>0</v>
      </c>
      <c r="J73" s="31">
        <f>'Multi'!J864*J$11*'LAFs'!J$249*(1-'Contrib'!J$106)*100/(24*'Input'!$F$58)</f>
        <v>0</v>
      </c>
      <c r="K73" s="31">
        <f>'Multi'!B864*K$11*'LAFs'!B$249*(1-'Contrib'!K$106)*100/(24*'Input'!$F$58)</f>
        <v>0</v>
      </c>
      <c r="L73" s="31">
        <f>'Multi'!C864*L$11*'LAFs'!C$249*(1-'Contrib'!L$106)*100/(24*'Input'!$F$58)</f>
        <v>0</v>
      </c>
      <c r="M73" s="31">
        <f>'Multi'!D864*M$11*'LAFs'!D$249*(1-'Contrib'!M$106)*100/(24*'Input'!$F$58)</f>
        <v>0</v>
      </c>
      <c r="N73" s="31">
        <f>'Multi'!E864*N$11*'LAFs'!E$249*(1-'Contrib'!N$106)*100/(24*'Input'!$F$58)</f>
        <v>0</v>
      </c>
      <c r="O73" s="31">
        <f>'Multi'!F864*O$11*'LAFs'!F$249*(1-'Contrib'!O$106)*100/(24*'Input'!$F$58)</f>
        <v>0</v>
      </c>
      <c r="P73" s="31">
        <f>'Multi'!G864*P$11*'LAFs'!G$249*(1-'Contrib'!P$106)*100/(24*'Input'!$F$58)</f>
        <v>0</v>
      </c>
      <c r="Q73" s="31">
        <f>'Multi'!H864*Q$11*'LAFs'!H$249*(1-'Contrib'!Q$106)*100/(24*'Input'!$F$58)</f>
        <v>0</v>
      </c>
      <c r="R73" s="31">
        <f>'Multi'!I864*R$11*'LAFs'!I$249*(1-'Contrib'!R$106)*100/(24*'Input'!$F$58)</f>
        <v>0</v>
      </c>
      <c r="S73" s="31">
        <f>'Multi'!J864*S$11*'LAFs'!J$249*(1-'Contrib'!S$106)*100/(24*'Input'!$F$58)</f>
        <v>0</v>
      </c>
      <c r="T73" s="10"/>
    </row>
    <row r="74" spans="1:20">
      <c r="A74" s="3" t="s">
        <v>196</v>
      </c>
      <c r="B74" s="31">
        <f>'Multi'!B865*B$11*'LAFs'!B$250*(1-'Contrib'!B$107)*100/(24*'Input'!$F$58)</f>
        <v>0</v>
      </c>
      <c r="C74" s="31">
        <f>'Multi'!C865*C$11*'LAFs'!C$250*(1-'Contrib'!C$107)*100/(24*'Input'!$F$58)</f>
        <v>0</v>
      </c>
      <c r="D74" s="31">
        <f>'Multi'!D865*D$11*'LAFs'!D$250*(1-'Contrib'!D$107)*100/(24*'Input'!$F$58)</f>
        <v>0</v>
      </c>
      <c r="E74" s="31">
        <f>'Multi'!E865*E$11*'LAFs'!E$250*(1-'Contrib'!E$107)*100/(24*'Input'!$F$58)</f>
        <v>0</v>
      </c>
      <c r="F74" s="31">
        <f>'Multi'!F865*F$11*'LAFs'!F$250*(1-'Contrib'!F$107)*100/(24*'Input'!$F$58)</f>
        <v>0</v>
      </c>
      <c r="G74" s="31">
        <f>'Multi'!G865*G$11*'LAFs'!G$250*(1-'Contrib'!G$107)*100/(24*'Input'!$F$58)</f>
        <v>0</v>
      </c>
      <c r="H74" s="31">
        <f>'Multi'!H865*H$11*'LAFs'!H$250*(1-'Contrib'!H$107)*100/(24*'Input'!$F$58)</f>
        <v>0</v>
      </c>
      <c r="I74" s="31">
        <f>'Multi'!I865*I$11*'LAFs'!I$250*(1-'Contrib'!I$107)*100/(24*'Input'!$F$58)</f>
        <v>0</v>
      </c>
      <c r="J74" s="31">
        <f>'Multi'!J865*J$11*'LAFs'!J$250*(1-'Contrib'!J$107)*100/(24*'Input'!$F$58)</f>
        <v>0</v>
      </c>
      <c r="K74" s="31">
        <f>'Multi'!B865*K$11*'LAFs'!B$250*(1-'Contrib'!K$107)*100/(24*'Input'!$F$58)</f>
        <v>0</v>
      </c>
      <c r="L74" s="31">
        <f>'Multi'!C865*L$11*'LAFs'!C$250*(1-'Contrib'!L$107)*100/(24*'Input'!$F$58)</f>
        <v>0</v>
      </c>
      <c r="M74" s="31">
        <f>'Multi'!D865*M$11*'LAFs'!D$250*(1-'Contrib'!M$107)*100/(24*'Input'!$F$58)</f>
        <v>0</v>
      </c>
      <c r="N74" s="31">
        <f>'Multi'!E865*N$11*'LAFs'!E$250*(1-'Contrib'!N$107)*100/(24*'Input'!$F$58)</f>
        <v>0</v>
      </c>
      <c r="O74" s="31">
        <f>'Multi'!F865*O$11*'LAFs'!F$250*(1-'Contrib'!O$107)*100/(24*'Input'!$F$58)</f>
        <v>0</v>
      </c>
      <c r="P74" s="31">
        <f>'Multi'!G865*P$11*'LAFs'!G$250*(1-'Contrib'!P$107)*100/(24*'Input'!$F$58)</f>
        <v>0</v>
      </c>
      <c r="Q74" s="31">
        <f>'Multi'!H865*Q$11*'LAFs'!H$250*(1-'Contrib'!Q$107)*100/(24*'Input'!$F$58)</f>
        <v>0</v>
      </c>
      <c r="R74" s="31">
        <f>'Multi'!I865*R$11*'LAFs'!I$250*(1-'Contrib'!R$107)*100/(24*'Input'!$F$58)</f>
        <v>0</v>
      </c>
      <c r="S74" s="31">
        <f>'Multi'!J865*S$11*'LAFs'!J$250*(1-'Contrib'!S$107)*100/(24*'Input'!$F$58)</f>
        <v>0</v>
      </c>
      <c r="T74" s="10"/>
    </row>
    <row r="75" spans="1:20">
      <c r="A75" s="3" t="s">
        <v>216</v>
      </c>
      <c r="B75" s="31">
        <f>'Multi'!B866*B$11*'LAFs'!B$251*(1-'Contrib'!B$108)*100/(24*'Input'!$F$58)</f>
        <v>0</v>
      </c>
      <c r="C75" s="31">
        <f>'Multi'!C866*C$11*'LAFs'!C$251*(1-'Contrib'!C$108)*100/(24*'Input'!$F$58)</f>
        <v>0</v>
      </c>
      <c r="D75" s="31">
        <f>'Multi'!D866*D$11*'LAFs'!D$251*(1-'Contrib'!D$108)*100/(24*'Input'!$F$58)</f>
        <v>0</v>
      </c>
      <c r="E75" s="31">
        <f>'Multi'!E866*E$11*'LAFs'!E$251*(1-'Contrib'!E$108)*100/(24*'Input'!$F$58)</f>
        <v>0</v>
      </c>
      <c r="F75" s="31">
        <f>'Multi'!F866*F$11*'LAFs'!F$251*(1-'Contrib'!F$108)*100/(24*'Input'!$F$58)</f>
        <v>0</v>
      </c>
      <c r="G75" s="31">
        <f>'Multi'!G866*G$11*'LAFs'!G$251*(1-'Contrib'!G$108)*100/(24*'Input'!$F$58)</f>
        <v>0</v>
      </c>
      <c r="H75" s="31">
        <f>'Multi'!H866*H$11*'LAFs'!H$251*(1-'Contrib'!H$108)*100/(24*'Input'!$F$58)</f>
        <v>0</v>
      </c>
      <c r="I75" s="31">
        <f>'Multi'!I866*I$11*'LAFs'!I$251*(1-'Contrib'!I$108)*100/(24*'Input'!$F$58)</f>
        <v>0</v>
      </c>
      <c r="J75" s="31">
        <f>'Multi'!J866*J$11*'LAFs'!J$251*(1-'Contrib'!J$108)*100/(24*'Input'!$F$58)</f>
        <v>0</v>
      </c>
      <c r="K75" s="31">
        <f>'Multi'!B866*K$11*'LAFs'!B$251*(1-'Contrib'!K$108)*100/(24*'Input'!$F$58)</f>
        <v>0</v>
      </c>
      <c r="L75" s="31">
        <f>'Multi'!C866*L$11*'LAFs'!C$251*(1-'Contrib'!L$108)*100/(24*'Input'!$F$58)</f>
        <v>0</v>
      </c>
      <c r="M75" s="31">
        <f>'Multi'!D866*M$11*'LAFs'!D$251*(1-'Contrib'!M$108)*100/(24*'Input'!$F$58)</f>
        <v>0</v>
      </c>
      <c r="N75" s="31">
        <f>'Multi'!E866*N$11*'LAFs'!E$251*(1-'Contrib'!N$108)*100/(24*'Input'!$F$58)</f>
        <v>0</v>
      </c>
      <c r="O75" s="31">
        <f>'Multi'!F866*O$11*'LAFs'!F$251*(1-'Contrib'!O$108)*100/(24*'Input'!$F$58)</f>
        <v>0</v>
      </c>
      <c r="P75" s="31">
        <f>'Multi'!G866*P$11*'LAFs'!G$251*(1-'Contrib'!P$108)*100/(24*'Input'!$F$58)</f>
        <v>0</v>
      </c>
      <c r="Q75" s="31">
        <f>'Multi'!H866*Q$11*'LAFs'!H$251*(1-'Contrib'!Q$108)*100/(24*'Input'!$F$58)</f>
        <v>0</v>
      </c>
      <c r="R75" s="31">
        <f>'Multi'!I866*R$11*'LAFs'!I$251*(1-'Contrib'!R$108)*100/(24*'Input'!$F$58)</f>
        <v>0</v>
      </c>
      <c r="S75" s="31">
        <f>'Multi'!J866*S$11*'LAFs'!J$251*(1-'Contrib'!S$108)*100/(24*'Input'!$F$58)</f>
        <v>0</v>
      </c>
      <c r="T75" s="10"/>
    </row>
    <row r="76" spans="1:20">
      <c r="A76" s="3" t="s">
        <v>217</v>
      </c>
      <c r="B76" s="31">
        <f>'Multi'!B867*B$11*'LAFs'!B$252*(1-'Contrib'!B$109)*100/(24*'Input'!$F$58)</f>
        <v>0</v>
      </c>
      <c r="C76" s="31">
        <f>'Multi'!C867*C$11*'LAFs'!C$252*(1-'Contrib'!C$109)*100/(24*'Input'!$F$58)</f>
        <v>0</v>
      </c>
      <c r="D76" s="31">
        <f>'Multi'!D867*D$11*'LAFs'!D$252*(1-'Contrib'!D$109)*100/(24*'Input'!$F$58)</f>
        <v>0</v>
      </c>
      <c r="E76" s="31">
        <f>'Multi'!E867*E$11*'LAFs'!E$252*(1-'Contrib'!E$109)*100/(24*'Input'!$F$58)</f>
        <v>0</v>
      </c>
      <c r="F76" s="31">
        <f>'Multi'!F867*F$11*'LAFs'!F$252*(1-'Contrib'!F$109)*100/(24*'Input'!$F$58)</f>
        <v>0</v>
      </c>
      <c r="G76" s="31">
        <f>'Multi'!G867*G$11*'LAFs'!G$252*(1-'Contrib'!G$109)*100/(24*'Input'!$F$58)</f>
        <v>0</v>
      </c>
      <c r="H76" s="31">
        <f>'Multi'!H867*H$11*'LAFs'!H$252*(1-'Contrib'!H$109)*100/(24*'Input'!$F$58)</f>
        <v>0</v>
      </c>
      <c r="I76" s="31">
        <f>'Multi'!I867*I$11*'LAFs'!I$252*(1-'Contrib'!I$109)*100/(24*'Input'!$F$58)</f>
        <v>0</v>
      </c>
      <c r="J76" s="31">
        <f>'Multi'!J867*J$11*'LAFs'!J$252*(1-'Contrib'!J$109)*100/(24*'Input'!$F$58)</f>
        <v>0</v>
      </c>
      <c r="K76" s="31">
        <f>'Multi'!B867*K$11*'LAFs'!B$252*(1-'Contrib'!K$109)*100/(24*'Input'!$F$58)</f>
        <v>0</v>
      </c>
      <c r="L76" s="31">
        <f>'Multi'!C867*L$11*'LAFs'!C$252*(1-'Contrib'!L$109)*100/(24*'Input'!$F$58)</f>
        <v>0</v>
      </c>
      <c r="M76" s="31">
        <f>'Multi'!D867*M$11*'LAFs'!D$252*(1-'Contrib'!M$109)*100/(24*'Input'!$F$58)</f>
        <v>0</v>
      </c>
      <c r="N76" s="31">
        <f>'Multi'!E867*N$11*'LAFs'!E$252*(1-'Contrib'!N$109)*100/(24*'Input'!$F$58)</f>
        <v>0</v>
      </c>
      <c r="O76" s="31">
        <f>'Multi'!F867*O$11*'LAFs'!F$252*(1-'Contrib'!O$109)*100/(24*'Input'!$F$58)</f>
        <v>0</v>
      </c>
      <c r="P76" s="31">
        <f>'Multi'!G867*P$11*'LAFs'!G$252*(1-'Contrib'!P$109)*100/(24*'Input'!$F$58)</f>
        <v>0</v>
      </c>
      <c r="Q76" s="31">
        <f>'Multi'!H867*Q$11*'LAFs'!H$252*(1-'Contrib'!Q$109)*100/(24*'Input'!$F$58)</f>
        <v>0</v>
      </c>
      <c r="R76" s="31">
        <f>'Multi'!I867*R$11*'LAFs'!I$252*(1-'Contrib'!R$109)*100/(24*'Input'!$F$58)</f>
        <v>0</v>
      </c>
      <c r="S76" s="31">
        <f>'Multi'!J867*S$11*'LAFs'!J$252*(1-'Contrib'!S$109)*100/(24*'Input'!$F$58)</f>
        <v>0</v>
      </c>
      <c r="T76" s="10"/>
    </row>
    <row r="77" spans="1:20">
      <c r="A77" s="3" t="s">
        <v>218</v>
      </c>
      <c r="B77" s="31">
        <f>'Multi'!B868*B$11*'LAFs'!B$253*(1-'Contrib'!B$110)*100/(24*'Input'!$F$58)</f>
        <v>0</v>
      </c>
      <c r="C77" s="31">
        <f>'Multi'!C868*C$11*'LAFs'!C$253*(1-'Contrib'!C$110)*100/(24*'Input'!$F$58)</f>
        <v>0</v>
      </c>
      <c r="D77" s="31">
        <f>'Multi'!D868*D$11*'LAFs'!D$253*(1-'Contrib'!D$110)*100/(24*'Input'!$F$58)</f>
        <v>0</v>
      </c>
      <c r="E77" s="31">
        <f>'Multi'!E868*E$11*'LAFs'!E$253*(1-'Contrib'!E$110)*100/(24*'Input'!$F$58)</f>
        <v>0</v>
      </c>
      <c r="F77" s="31">
        <f>'Multi'!F868*F$11*'LAFs'!F$253*(1-'Contrib'!F$110)*100/(24*'Input'!$F$58)</f>
        <v>0</v>
      </c>
      <c r="G77" s="31">
        <f>'Multi'!G868*G$11*'LAFs'!G$253*(1-'Contrib'!G$110)*100/(24*'Input'!$F$58)</f>
        <v>0</v>
      </c>
      <c r="H77" s="31">
        <f>'Multi'!H868*H$11*'LAFs'!H$253*(1-'Contrib'!H$110)*100/(24*'Input'!$F$58)</f>
        <v>0</v>
      </c>
      <c r="I77" s="31">
        <f>'Multi'!I868*I$11*'LAFs'!I$253*(1-'Contrib'!I$110)*100/(24*'Input'!$F$58)</f>
        <v>0</v>
      </c>
      <c r="J77" s="31">
        <f>'Multi'!J868*J$11*'LAFs'!J$253*(1-'Contrib'!J$110)*100/(24*'Input'!$F$58)</f>
        <v>0</v>
      </c>
      <c r="K77" s="31">
        <f>'Multi'!B868*K$11*'LAFs'!B$253*(1-'Contrib'!K$110)*100/(24*'Input'!$F$58)</f>
        <v>0</v>
      </c>
      <c r="L77" s="31">
        <f>'Multi'!C868*L$11*'LAFs'!C$253*(1-'Contrib'!L$110)*100/(24*'Input'!$F$58)</f>
        <v>0</v>
      </c>
      <c r="M77" s="31">
        <f>'Multi'!D868*M$11*'LAFs'!D$253*(1-'Contrib'!M$110)*100/(24*'Input'!$F$58)</f>
        <v>0</v>
      </c>
      <c r="N77" s="31">
        <f>'Multi'!E868*N$11*'LAFs'!E$253*(1-'Contrib'!N$110)*100/(24*'Input'!$F$58)</f>
        <v>0</v>
      </c>
      <c r="O77" s="31">
        <f>'Multi'!F868*O$11*'LAFs'!F$253*(1-'Contrib'!O$110)*100/(24*'Input'!$F$58)</f>
        <v>0</v>
      </c>
      <c r="P77" s="31">
        <f>'Multi'!G868*P$11*'LAFs'!G$253*(1-'Contrib'!P$110)*100/(24*'Input'!$F$58)</f>
        <v>0</v>
      </c>
      <c r="Q77" s="31">
        <f>'Multi'!H868*Q$11*'LAFs'!H$253*(1-'Contrib'!Q$110)*100/(24*'Input'!$F$58)</f>
        <v>0</v>
      </c>
      <c r="R77" s="31">
        <f>'Multi'!I868*R$11*'LAFs'!I$253*(1-'Contrib'!R$110)*100/(24*'Input'!$F$58)</f>
        <v>0</v>
      </c>
      <c r="S77" s="31">
        <f>'Multi'!J868*S$11*'LAFs'!J$253*(1-'Contrib'!S$110)*100/(24*'Input'!$F$58)</f>
        <v>0</v>
      </c>
      <c r="T77" s="10"/>
    </row>
    <row r="78" spans="1:20">
      <c r="A78" s="3" t="s">
        <v>219</v>
      </c>
      <c r="B78" s="31">
        <f>'Multi'!B869*B$11*'LAFs'!B$254*(1-'Contrib'!B$111)*100/(24*'Input'!$F$58)</f>
        <v>0</v>
      </c>
      <c r="C78" s="31">
        <f>'Multi'!C869*C$11*'LAFs'!C$254*(1-'Contrib'!C$111)*100/(24*'Input'!$F$58)</f>
        <v>0</v>
      </c>
      <c r="D78" s="31">
        <f>'Multi'!D869*D$11*'LAFs'!D$254*(1-'Contrib'!D$111)*100/(24*'Input'!$F$58)</f>
        <v>0</v>
      </c>
      <c r="E78" s="31">
        <f>'Multi'!E869*E$11*'LAFs'!E$254*(1-'Contrib'!E$111)*100/(24*'Input'!$F$58)</f>
        <v>0</v>
      </c>
      <c r="F78" s="31">
        <f>'Multi'!F869*F$11*'LAFs'!F$254*(1-'Contrib'!F$111)*100/(24*'Input'!$F$58)</f>
        <v>0</v>
      </c>
      <c r="G78" s="31">
        <f>'Multi'!G869*G$11*'LAFs'!G$254*(1-'Contrib'!G$111)*100/(24*'Input'!$F$58)</f>
        <v>0</v>
      </c>
      <c r="H78" s="31">
        <f>'Multi'!H869*H$11*'LAFs'!H$254*(1-'Contrib'!H$111)*100/(24*'Input'!$F$58)</f>
        <v>0</v>
      </c>
      <c r="I78" s="31">
        <f>'Multi'!I869*I$11*'LAFs'!I$254*(1-'Contrib'!I$111)*100/(24*'Input'!$F$58)</f>
        <v>0</v>
      </c>
      <c r="J78" s="31">
        <f>'Multi'!J869*J$11*'LAFs'!J$254*(1-'Contrib'!J$111)*100/(24*'Input'!$F$58)</f>
        <v>0</v>
      </c>
      <c r="K78" s="31">
        <f>'Multi'!B869*K$11*'LAFs'!B$254*(1-'Contrib'!K$111)*100/(24*'Input'!$F$58)</f>
        <v>0</v>
      </c>
      <c r="L78" s="31">
        <f>'Multi'!C869*L$11*'LAFs'!C$254*(1-'Contrib'!L$111)*100/(24*'Input'!$F$58)</f>
        <v>0</v>
      </c>
      <c r="M78" s="31">
        <f>'Multi'!D869*M$11*'LAFs'!D$254*(1-'Contrib'!M$111)*100/(24*'Input'!$F$58)</f>
        <v>0</v>
      </c>
      <c r="N78" s="31">
        <f>'Multi'!E869*N$11*'LAFs'!E$254*(1-'Contrib'!N$111)*100/(24*'Input'!$F$58)</f>
        <v>0</v>
      </c>
      <c r="O78" s="31">
        <f>'Multi'!F869*O$11*'LAFs'!F$254*(1-'Contrib'!O$111)*100/(24*'Input'!$F$58)</f>
        <v>0</v>
      </c>
      <c r="P78" s="31">
        <f>'Multi'!G869*P$11*'LAFs'!G$254*(1-'Contrib'!P$111)*100/(24*'Input'!$F$58)</f>
        <v>0</v>
      </c>
      <c r="Q78" s="31">
        <f>'Multi'!H869*Q$11*'LAFs'!H$254*(1-'Contrib'!Q$111)*100/(24*'Input'!$F$58)</f>
        <v>0</v>
      </c>
      <c r="R78" s="31">
        <f>'Multi'!I869*R$11*'LAFs'!I$254*(1-'Contrib'!R$111)*100/(24*'Input'!$F$58)</f>
        <v>0</v>
      </c>
      <c r="S78" s="31">
        <f>'Multi'!J869*S$11*'LAFs'!J$254*(1-'Contrib'!S$111)*100/(24*'Input'!$F$58)</f>
        <v>0</v>
      </c>
      <c r="T78" s="10"/>
    </row>
    <row r="79" spans="1:20">
      <c r="A79" s="3" t="s">
        <v>220</v>
      </c>
      <c r="B79" s="31">
        <f>'Multi'!B870*B$11*'LAFs'!B$255*(1-'Contrib'!B$112)*100/(24*'Input'!$F$58)</f>
        <v>0</v>
      </c>
      <c r="C79" s="31">
        <f>'Multi'!C870*C$11*'LAFs'!C$255*(1-'Contrib'!C$112)*100/(24*'Input'!$F$58)</f>
        <v>0</v>
      </c>
      <c r="D79" s="31">
        <f>'Multi'!D870*D$11*'LAFs'!D$255*(1-'Contrib'!D$112)*100/(24*'Input'!$F$58)</f>
        <v>0</v>
      </c>
      <c r="E79" s="31">
        <f>'Multi'!E870*E$11*'LAFs'!E$255*(1-'Contrib'!E$112)*100/(24*'Input'!$F$58)</f>
        <v>0</v>
      </c>
      <c r="F79" s="31">
        <f>'Multi'!F870*F$11*'LAFs'!F$255*(1-'Contrib'!F$112)*100/(24*'Input'!$F$58)</f>
        <v>0</v>
      </c>
      <c r="G79" s="31">
        <f>'Multi'!G870*G$11*'LAFs'!G$255*(1-'Contrib'!G$112)*100/(24*'Input'!$F$58)</f>
        <v>0</v>
      </c>
      <c r="H79" s="31">
        <f>'Multi'!H870*H$11*'LAFs'!H$255*(1-'Contrib'!H$112)*100/(24*'Input'!$F$58)</f>
        <v>0</v>
      </c>
      <c r="I79" s="31">
        <f>'Multi'!I870*I$11*'LAFs'!I$255*(1-'Contrib'!I$112)*100/(24*'Input'!$F$58)</f>
        <v>0</v>
      </c>
      <c r="J79" s="31">
        <f>'Multi'!J870*J$11*'LAFs'!J$255*(1-'Contrib'!J$112)*100/(24*'Input'!$F$58)</f>
        <v>0</v>
      </c>
      <c r="K79" s="31">
        <f>'Multi'!B870*K$11*'LAFs'!B$255*(1-'Contrib'!K$112)*100/(24*'Input'!$F$58)</f>
        <v>0</v>
      </c>
      <c r="L79" s="31">
        <f>'Multi'!C870*L$11*'LAFs'!C$255*(1-'Contrib'!L$112)*100/(24*'Input'!$F$58)</f>
        <v>0</v>
      </c>
      <c r="M79" s="31">
        <f>'Multi'!D870*M$11*'LAFs'!D$255*(1-'Contrib'!M$112)*100/(24*'Input'!$F$58)</f>
        <v>0</v>
      </c>
      <c r="N79" s="31">
        <f>'Multi'!E870*N$11*'LAFs'!E$255*(1-'Contrib'!N$112)*100/(24*'Input'!$F$58)</f>
        <v>0</v>
      </c>
      <c r="O79" s="31">
        <f>'Multi'!F870*O$11*'LAFs'!F$255*(1-'Contrib'!O$112)*100/(24*'Input'!$F$58)</f>
        <v>0</v>
      </c>
      <c r="P79" s="31">
        <f>'Multi'!G870*P$11*'LAFs'!G$255*(1-'Contrib'!P$112)*100/(24*'Input'!$F$58)</f>
        <v>0</v>
      </c>
      <c r="Q79" s="31">
        <f>'Multi'!H870*Q$11*'LAFs'!H$255*(1-'Contrib'!Q$112)*100/(24*'Input'!$F$58)</f>
        <v>0</v>
      </c>
      <c r="R79" s="31">
        <f>'Multi'!I870*R$11*'LAFs'!I$255*(1-'Contrib'!R$112)*100/(24*'Input'!$F$58)</f>
        <v>0</v>
      </c>
      <c r="S79" s="31">
        <f>'Multi'!J870*S$11*'LAFs'!J$255*(1-'Contrib'!S$112)*100/(24*'Input'!$F$58)</f>
        <v>0</v>
      </c>
      <c r="T79" s="10"/>
    </row>
    <row r="80" spans="1:20">
      <c r="A80" s="3" t="s">
        <v>187</v>
      </c>
      <c r="B80" s="31">
        <f>'Multi'!B871*B$11*'LAFs'!B$259*(1-'Contrib'!B$116)*100/(24*'Input'!$F$58)</f>
        <v>0</v>
      </c>
      <c r="C80" s="31">
        <f>'Multi'!C871*C$11*'LAFs'!C$259*(1-'Contrib'!C$116)*100/(24*'Input'!$F$58)</f>
        <v>0</v>
      </c>
      <c r="D80" s="31">
        <f>'Multi'!D871*D$11*'LAFs'!D$259*(1-'Contrib'!D$116)*100/(24*'Input'!$F$58)</f>
        <v>0</v>
      </c>
      <c r="E80" s="31">
        <f>'Multi'!E871*E$11*'LAFs'!E$259*(1-'Contrib'!E$116)*100/(24*'Input'!$F$58)</f>
        <v>0</v>
      </c>
      <c r="F80" s="31">
        <f>'Multi'!F871*F$11*'LAFs'!F$259*(1-'Contrib'!F$116)*100/(24*'Input'!$F$58)</f>
        <v>0</v>
      </c>
      <c r="G80" s="31">
        <f>'Multi'!G871*G$11*'LAFs'!G$259*(1-'Contrib'!G$116)*100/(24*'Input'!$F$58)</f>
        <v>0</v>
      </c>
      <c r="H80" s="31">
        <f>'Multi'!H871*H$11*'LAFs'!H$259*(1-'Contrib'!H$116)*100/(24*'Input'!$F$58)</f>
        <v>0</v>
      </c>
      <c r="I80" s="31">
        <f>'Multi'!I871*I$11*'LAFs'!I$259*(1-'Contrib'!I$116)*100/(24*'Input'!$F$58)</f>
        <v>0</v>
      </c>
      <c r="J80" s="31">
        <f>'Multi'!J871*J$11*'LAFs'!J$259*(1-'Contrib'!J$116)*100/(24*'Input'!$F$58)</f>
        <v>0</v>
      </c>
      <c r="K80" s="31">
        <f>'Multi'!B871*K$11*'LAFs'!B$259*(1-'Contrib'!K$116)*100/(24*'Input'!$F$58)</f>
        <v>0</v>
      </c>
      <c r="L80" s="31">
        <f>'Multi'!C871*L$11*'LAFs'!C$259*(1-'Contrib'!L$116)*100/(24*'Input'!$F$58)</f>
        <v>0</v>
      </c>
      <c r="M80" s="31">
        <f>'Multi'!D871*M$11*'LAFs'!D$259*(1-'Contrib'!M$116)*100/(24*'Input'!$F$58)</f>
        <v>0</v>
      </c>
      <c r="N80" s="31">
        <f>'Multi'!E871*N$11*'LAFs'!E$259*(1-'Contrib'!N$116)*100/(24*'Input'!$F$58)</f>
        <v>0</v>
      </c>
      <c r="O80" s="31">
        <f>'Multi'!F871*O$11*'LAFs'!F$259*(1-'Contrib'!O$116)*100/(24*'Input'!$F$58)</f>
        <v>0</v>
      </c>
      <c r="P80" s="31">
        <f>'Multi'!G871*P$11*'LAFs'!G$259*(1-'Contrib'!P$116)*100/(24*'Input'!$F$58)</f>
        <v>0</v>
      </c>
      <c r="Q80" s="31">
        <f>'Multi'!H871*Q$11*'LAFs'!H$259*(1-'Contrib'!Q$116)*100/(24*'Input'!$F$58)</f>
        <v>0</v>
      </c>
      <c r="R80" s="31">
        <f>'Multi'!I871*R$11*'LAFs'!I$259*(1-'Contrib'!R$116)*100/(24*'Input'!$F$58)</f>
        <v>0</v>
      </c>
      <c r="S80" s="31">
        <f>'Multi'!J871*S$11*'LAFs'!J$259*(1-'Contrib'!S$116)*100/(24*'Input'!$F$58)</f>
        <v>0</v>
      </c>
      <c r="T80" s="10"/>
    </row>
    <row r="81" spans="1:20">
      <c r="A81" s="3" t="s">
        <v>189</v>
      </c>
      <c r="B81" s="31">
        <f>'Multi'!B872*B$11*'LAFs'!B$261*(1-'Contrib'!B$118)*100/(24*'Input'!$F$58)</f>
        <v>0</v>
      </c>
      <c r="C81" s="31">
        <f>'Multi'!C872*C$11*'LAFs'!C$261*(1-'Contrib'!C$118)*100/(24*'Input'!$F$58)</f>
        <v>0</v>
      </c>
      <c r="D81" s="31">
        <f>'Multi'!D872*D$11*'LAFs'!D$261*(1-'Contrib'!D$118)*100/(24*'Input'!$F$58)</f>
        <v>0</v>
      </c>
      <c r="E81" s="31">
        <f>'Multi'!E872*E$11*'LAFs'!E$261*(1-'Contrib'!E$118)*100/(24*'Input'!$F$58)</f>
        <v>0</v>
      </c>
      <c r="F81" s="31">
        <f>'Multi'!F872*F$11*'LAFs'!F$261*(1-'Contrib'!F$118)*100/(24*'Input'!$F$58)</f>
        <v>0</v>
      </c>
      <c r="G81" s="31">
        <f>'Multi'!G872*G$11*'LAFs'!G$261*(1-'Contrib'!G$118)*100/(24*'Input'!$F$58)</f>
        <v>0</v>
      </c>
      <c r="H81" s="31">
        <f>'Multi'!H872*H$11*'LAFs'!H$261*(1-'Contrib'!H$118)*100/(24*'Input'!$F$58)</f>
        <v>0</v>
      </c>
      <c r="I81" s="31">
        <f>'Multi'!I872*I$11*'LAFs'!I$261*(1-'Contrib'!I$118)*100/(24*'Input'!$F$58)</f>
        <v>0</v>
      </c>
      <c r="J81" s="31">
        <f>'Multi'!J872*J$11*'LAFs'!J$261*(1-'Contrib'!J$118)*100/(24*'Input'!$F$58)</f>
        <v>0</v>
      </c>
      <c r="K81" s="31">
        <f>'Multi'!B872*K$11*'LAFs'!B$261*(1-'Contrib'!K$118)*100/(24*'Input'!$F$58)</f>
        <v>0</v>
      </c>
      <c r="L81" s="31">
        <f>'Multi'!C872*L$11*'LAFs'!C$261*(1-'Contrib'!L$118)*100/(24*'Input'!$F$58)</f>
        <v>0</v>
      </c>
      <c r="M81" s="31">
        <f>'Multi'!D872*M$11*'LAFs'!D$261*(1-'Contrib'!M$118)*100/(24*'Input'!$F$58)</f>
        <v>0</v>
      </c>
      <c r="N81" s="31">
        <f>'Multi'!E872*N$11*'LAFs'!E$261*(1-'Contrib'!N$118)*100/(24*'Input'!$F$58)</f>
        <v>0</v>
      </c>
      <c r="O81" s="31">
        <f>'Multi'!F872*O$11*'LAFs'!F$261*(1-'Contrib'!O$118)*100/(24*'Input'!$F$58)</f>
        <v>0</v>
      </c>
      <c r="P81" s="31">
        <f>'Multi'!G872*P$11*'LAFs'!G$261*(1-'Contrib'!P$118)*100/(24*'Input'!$F$58)</f>
        <v>0</v>
      </c>
      <c r="Q81" s="31">
        <f>'Multi'!H872*Q$11*'LAFs'!H$261*(1-'Contrib'!Q$118)*100/(24*'Input'!$F$58)</f>
        <v>0</v>
      </c>
      <c r="R81" s="31">
        <f>'Multi'!I872*R$11*'LAFs'!I$261*(1-'Contrib'!R$118)*100/(24*'Input'!$F$58)</f>
        <v>0</v>
      </c>
      <c r="S81" s="31">
        <f>'Multi'!J872*S$11*'LAFs'!J$261*(1-'Contrib'!S$118)*100/(24*'Input'!$F$58)</f>
        <v>0</v>
      </c>
      <c r="T81" s="10"/>
    </row>
    <row r="82" spans="1:20">
      <c r="A82" s="3" t="s">
        <v>198</v>
      </c>
      <c r="B82" s="31">
        <f>'Multi'!B873*B$11*'LAFs'!B$263*(1-'Contrib'!B$120)*100/(24*'Input'!$F$58)</f>
        <v>0</v>
      </c>
      <c r="C82" s="31">
        <f>'Multi'!C873*C$11*'LAFs'!C$263*(1-'Contrib'!C$120)*100/(24*'Input'!$F$58)</f>
        <v>0</v>
      </c>
      <c r="D82" s="31">
        <f>'Multi'!D873*D$11*'LAFs'!D$263*(1-'Contrib'!D$120)*100/(24*'Input'!$F$58)</f>
        <v>0</v>
      </c>
      <c r="E82" s="31">
        <f>'Multi'!E873*E$11*'LAFs'!E$263*(1-'Contrib'!E$120)*100/(24*'Input'!$F$58)</f>
        <v>0</v>
      </c>
      <c r="F82" s="31">
        <f>'Multi'!F873*F$11*'LAFs'!F$263*(1-'Contrib'!F$120)*100/(24*'Input'!$F$58)</f>
        <v>0</v>
      </c>
      <c r="G82" s="31">
        <f>'Multi'!G873*G$11*'LAFs'!G$263*(1-'Contrib'!G$120)*100/(24*'Input'!$F$58)</f>
        <v>0</v>
      </c>
      <c r="H82" s="31">
        <f>'Multi'!H873*H$11*'LAFs'!H$263*(1-'Contrib'!H$120)*100/(24*'Input'!$F$58)</f>
        <v>0</v>
      </c>
      <c r="I82" s="31">
        <f>'Multi'!I873*I$11*'LAFs'!I$263*(1-'Contrib'!I$120)*100/(24*'Input'!$F$58)</f>
        <v>0</v>
      </c>
      <c r="J82" s="31">
        <f>'Multi'!J873*J$11*'LAFs'!J$263*(1-'Contrib'!J$120)*100/(24*'Input'!$F$58)</f>
        <v>0</v>
      </c>
      <c r="K82" s="31">
        <f>'Multi'!B873*K$11*'LAFs'!B$263*(1-'Contrib'!K$120)*100/(24*'Input'!$F$58)</f>
        <v>0</v>
      </c>
      <c r="L82" s="31">
        <f>'Multi'!C873*L$11*'LAFs'!C$263*(1-'Contrib'!L$120)*100/(24*'Input'!$F$58)</f>
        <v>0</v>
      </c>
      <c r="M82" s="31">
        <f>'Multi'!D873*M$11*'LAFs'!D$263*(1-'Contrib'!M$120)*100/(24*'Input'!$F$58)</f>
        <v>0</v>
      </c>
      <c r="N82" s="31">
        <f>'Multi'!E873*N$11*'LAFs'!E$263*(1-'Contrib'!N$120)*100/(24*'Input'!$F$58)</f>
        <v>0</v>
      </c>
      <c r="O82" s="31">
        <f>'Multi'!F873*O$11*'LAFs'!F$263*(1-'Contrib'!O$120)*100/(24*'Input'!$F$58)</f>
        <v>0</v>
      </c>
      <c r="P82" s="31">
        <f>'Multi'!G873*P$11*'LAFs'!G$263*(1-'Contrib'!P$120)*100/(24*'Input'!$F$58)</f>
        <v>0</v>
      </c>
      <c r="Q82" s="31">
        <f>'Multi'!H873*Q$11*'LAFs'!H$263*(1-'Contrib'!Q$120)*100/(24*'Input'!$F$58)</f>
        <v>0</v>
      </c>
      <c r="R82" s="31">
        <f>'Multi'!I873*R$11*'LAFs'!I$263*(1-'Contrib'!R$120)*100/(24*'Input'!$F$58)</f>
        <v>0</v>
      </c>
      <c r="S82" s="31">
        <f>'Multi'!J873*S$11*'LAFs'!J$263*(1-'Contrib'!S$120)*100/(24*'Input'!$F$58)</f>
        <v>0</v>
      </c>
      <c r="T82" s="10"/>
    </row>
    <row r="84" spans="1:20" ht="21" customHeight="1">
      <c r="A84" s="1" t="s">
        <v>995</v>
      </c>
    </row>
    <row r="85" spans="1:20">
      <c r="A85" s="2" t="s">
        <v>361</v>
      </c>
    </row>
    <row r="86" spans="1:20">
      <c r="A86" s="11" t="s">
        <v>996</v>
      </c>
    </row>
    <row r="87" spans="1:20">
      <c r="A87" s="11" t="s">
        <v>993</v>
      </c>
    </row>
    <row r="88" spans="1:20">
      <c r="A88" s="11" t="s">
        <v>812</v>
      </c>
    </row>
    <row r="89" spans="1:20">
      <c r="A89" s="11" t="s">
        <v>989</v>
      </c>
    </row>
    <row r="90" spans="1:20">
      <c r="A90" s="11" t="s">
        <v>755</v>
      </c>
    </row>
    <row r="91" spans="1:20">
      <c r="A91" s="2" t="s">
        <v>994</v>
      </c>
    </row>
    <row r="93" spans="1:20">
      <c r="B93" s="12" t="s">
        <v>142</v>
      </c>
      <c r="C93" s="12" t="s">
        <v>315</v>
      </c>
      <c r="D93" s="12" t="s">
        <v>316</v>
      </c>
      <c r="E93" s="12" t="s">
        <v>317</v>
      </c>
      <c r="F93" s="12" t="s">
        <v>318</v>
      </c>
      <c r="G93" s="12" t="s">
        <v>319</v>
      </c>
      <c r="H93" s="12" t="s">
        <v>320</v>
      </c>
      <c r="I93" s="12" t="s">
        <v>321</v>
      </c>
      <c r="J93" s="12" t="s">
        <v>322</v>
      </c>
      <c r="K93" s="12" t="s">
        <v>303</v>
      </c>
      <c r="L93" s="12" t="s">
        <v>893</v>
      </c>
      <c r="M93" s="12" t="s">
        <v>894</v>
      </c>
      <c r="N93" s="12" t="s">
        <v>895</v>
      </c>
      <c r="O93" s="12" t="s">
        <v>896</v>
      </c>
      <c r="P93" s="12" t="s">
        <v>897</v>
      </c>
      <c r="Q93" s="12" t="s">
        <v>898</v>
      </c>
      <c r="R93" s="12" t="s">
        <v>899</v>
      </c>
      <c r="S93" s="12" t="s">
        <v>900</v>
      </c>
    </row>
    <row r="94" spans="1:20">
      <c r="A94" s="3" t="s">
        <v>175</v>
      </c>
      <c r="B94" s="31">
        <f>'Multi'!B882*B$11*'LAFs'!B$238*(1-'Contrib'!B$95)*100/(24*'Input'!$F$58)</f>
        <v>0</v>
      </c>
      <c r="C94" s="31">
        <f>'Multi'!C882*C$11*'LAFs'!C$238*(1-'Contrib'!C$95)*100/(24*'Input'!$F$58)</f>
        <v>0</v>
      </c>
      <c r="D94" s="31">
        <f>'Multi'!D882*D$11*'LAFs'!D$238*(1-'Contrib'!D$95)*100/(24*'Input'!$F$58)</f>
        <v>0</v>
      </c>
      <c r="E94" s="31">
        <f>'Multi'!E882*E$11*'LAFs'!E$238*(1-'Contrib'!E$95)*100/(24*'Input'!$F$58)</f>
        <v>0</v>
      </c>
      <c r="F94" s="31">
        <f>'Multi'!F882*F$11*'LAFs'!F$238*(1-'Contrib'!F$95)*100/(24*'Input'!$F$58)</f>
        <v>0</v>
      </c>
      <c r="G94" s="31">
        <f>'Multi'!G882*G$11*'LAFs'!G$238*(1-'Contrib'!G$95)*100/(24*'Input'!$F$58)</f>
        <v>0</v>
      </c>
      <c r="H94" s="31">
        <f>'Multi'!H882*H$11*'LAFs'!H$238*(1-'Contrib'!H$95)*100/(24*'Input'!$F$58)</f>
        <v>0</v>
      </c>
      <c r="I94" s="31">
        <f>'Multi'!I882*I$11*'LAFs'!I$238*(1-'Contrib'!I$95)*100/(24*'Input'!$F$58)</f>
        <v>0</v>
      </c>
      <c r="J94" s="31">
        <f>'Multi'!J882*J$11*'LAFs'!J$238*(1-'Contrib'!J$95)*100/(24*'Input'!$F$58)</f>
        <v>0</v>
      </c>
      <c r="K94" s="31">
        <f>'Multi'!B882*K$11*'LAFs'!B$238*(1-'Contrib'!K$95)*100/(24*'Input'!$F$58)</f>
        <v>0</v>
      </c>
      <c r="L94" s="31">
        <f>'Multi'!C882*L$11*'LAFs'!C$238*(1-'Contrib'!L$95)*100/(24*'Input'!$F$58)</f>
        <v>0</v>
      </c>
      <c r="M94" s="31">
        <f>'Multi'!D882*M$11*'LAFs'!D$238*(1-'Contrib'!M$95)*100/(24*'Input'!$F$58)</f>
        <v>0</v>
      </c>
      <c r="N94" s="31">
        <f>'Multi'!E882*N$11*'LAFs'!E$238*(1-'Contrib'!N$95)*100/(24*'Input'!$F$58)</f>
        <v>0</v>
      </c>
      <c r="O94" s="31">
        <f>'Multi'!F882*O$11*'LAFs'!F$238*(1-'Contrib'!O$95)*100/(24*'Input'!$F$58)</f>
        <v>0</v>
      </c>
      <c r="P94" s="31">
        <f>'Multi'!G882*P$11*'LAFs'!G$238*(1-'Contrib'!P$95)*100/(24*'Input'!$F$58)</f>
        <v>0</v>
      </c>
      <c r="Q94" s="31">
        <f>'Multi'!H882*Q$11*'LAFs'!H$238*(1-'Contrib'!Q$95)*100/(24*'Input'!$F$58)</f>
        <v>0</v>
      </c>
      <c r="R94" s="31">
        <f>'Multi'!I882*R$11*'LAFs'!I$238*(1-'Contrib'!R$95)*100/(24*'Input'!$F$58)</f>
        <v>0</v>
      </c>
      <c r="S94" s="31">
        <f>'Multi'!J882*S$11*'LAFs'!J$238*(1-'Contrib'!S$95)*100/(24*'Input'!$F$58)</f>
        <v>0</v>
      </c>
      <c r="T94" s="10"/>
    </row>
    <row r="95" spans="1:20">
      <c r="A95" s="3" t="s">
        <v>177</v>
      </c>
      <c r="B95" s="31">
        <f>'Multi'!B883*B$11*'LAFs'!B$241*(1-'Contrib'!B$98)*100/(24*'Input'!$F$58)</f>
        <v>0</v>
      </c>
      <c r="C95" s="31">
        <f>'Multi'!C883*C$11*'LAFs'!C$241*(1-'Contrib'!C$98)*100/(24*'Input'!$F$58)</f>
        <v>0</v>
      </c>
      <c r="D95" s="31">
        <f>'Multi'!D883*D$11*'LAFs'!D$241*(1-'Contrib'!D$98)*100/(24*'Input'!$F$58)</f>
        <v>0</v>
      </c>
      <c r="E95" s="31">
        <f>'Multi'!E883*E$11*'LAFs'!E$241*(1-'Contrib'!E$98)*100/(24*'Input'!$F$58)</f>
        <v>0</v>
      </c>
      <c r="F95" s="31">
        <f>'Multi'!F883*F$11*'LAFs'!F$241*(1-'Contrib'!F$98)*100/(24*'Input'!$F$58)</f>
        <v>0</v>
      </c>
      <c r="G95" s="31">
        <f>'Multi'!G883*G$11*'LAFs'!G$241*(1-'Contrib'!G$98)*100/(24*'Input'!$F$58)</f>
        <v>0</v>
      </c>
      <c r="H95" s="31">
        <f>'Multi'!H883*H$11*'LAFs'!H$241*(1-'Contrib'!H$98)*100/(24*'Input'!$F$58)</f>
        <v>0</v>
      </c>
      <c r="I95" s="31">
        <f>'Multi'!I883*I$11*'LAFs'!I$241*(1-'Contrib'!I$98)*100/(24*'Input'!$F$58)</f>
        <v>0</v>
      </c>
      <c r="J95" s="31">
        <f>'Multi'!J883*J$11*'LAFs'!J$241*(1-'Contrib'!J$98)*100/(24*'Input'!$F$58)</f>
        <v>0</v>
      </c>
      <c r="K95" s="31">
        <f>'Multi'!B883*K$11*'LAFs'!B$241*(1-'Contrib'!K$98)*100/(24*'Input'!$F$58)</f>
        <v>0</v>
      </c>
      <c r="L95" s="31">
        <f>'Multi'!C883*L$11*'LAFs'!C$241*(1-'Contrib'!L$98)*100/(24*'Input'!$F$58)</f>
        <v>0</v>
      </c>
      <c r="M95" s="31">
        <f>'Multi'!D883*M$11*'LAFs'!D$241*(1-'Contrib'!M$98)*100/(24*'Input'!$F$58)</f>
        <v>0</v>
      </c>
      <c r="N95" s="31">
        <f>'Multi'!E883*N$11*'LAFs'!E$241*(1-'Contrib'!N$98)*100/(24*'Input'!$F$58)</f>
        <v>0</v>
      </c>
      <c r="O95" s="31">
        <f>'Multi'!F883*O$11*'LAFs'!F$241*(1-'Contrib'!O$98)*100/(24*'Input'!$F$58)</f>
        <v>0</v>
      </c>
      <c r="P95" s="31">
        <f>'Multi'!G883*P$11*'LAFs'!G$241*(1-'Contrib'!P$98)*100/(24*'Input'!$F$58)</f>
        <v>0</v>
      </c>
      <c r="Q95" s="31">
        <f>'Multi'!H883*Q$11*'LAFs'!H$241*(1-'Contrib'!Q$98)*100/(24*'Input'!$F$58)</f>
        <v>0</v>
      </c>
      <c r="R95" s="31">
        <f>'Multi'!I883*R$11*'LAFs'!I$241*(1-'Contrib'!R$98)*100/(24*'Input'!$F$58)</f>
        <v>0</v>
      </c>
      <c r="S95" s="31">
        <f>'Multi'!J883*S$11*'LAFs'!J$241*(1-'Contrib'!S$98)*100/(24*'Input'!$F$58)</f>
        <v>0</v>
      </c>
      <c r="T95" s="10"/>
    </row>
    <row r="96" spans="1:20">
      <c r="A96" s="3" t="s">
        <v>178</v>
      </c>
      <c r="B96" s="31">
        <f>'Multi'!B884*B$11*'LAFs'!B$243*(1-'Contrib'!B$100)*100/(24*'Input'!$F$58)</f>
        <v>0</v>
      </c>
      <c r="C96" s="31">
        <f>'Multi'!C884*C$11*'LAFs'!C$243*(1-'Contrib'!C$100)*100/(24*'Input'!$F$58)</f>
        <v>0</v>
      </c>
      <c r="D96" s="31">
        <f>'Multi'!D884*D$11*'LAFs'!D$243*(1-'Contrib'!D$100)*100/(24*'Input'!$F$58)</f>
        <v>0</v>
      </c>
      <c r="E96" s="31">
        <f>'Multi'!E884*E$11*'LAFs'!E$243*(1-'Contrib'!E$100)*100/(24*'Input'!$F$58)</f>
        <v>0</v>
      </c>
      <c r="F96" s="31">
        <f>'Multi'!F884*F$11*'LAFs'!F$243*(1-'Contrib'!F$100)*100/(24*'Input'!$F$58)</f>
        <v>0</v>
      </c>
      <c r="G96" s="31">
        <f>'Multi'!G884*G$11*'LAFs'!G$243*(1-'Contrib'!G$100)*100/(24*'Input'!$F$58)</f>
        <v>0</v>
      </c>
      <c r="H96" s="31">
        <f>'Multi'!H884*H$11*'LAFs'!H$243*(1-'Contrib'!H$100)*100/(24*'Input'!$F$58)</f>
        <v>0</v>
      </c>
      <c r="I96" s="31">
        <f>'Multi'!I884*I$11*'LAFs'!I$243*(1-'Contrib'!I$100)*100/(24*'Input'!$F$58)</f>
        <v>0</v>
      </c>
      <c r="J96" s="31">
        <f>'Multi'!J884*J$11*'LAFs'!J$243*(1-'Contrib'!J$100)*100/(24*'Input'!$F$58)</f>
        <v>0</v>
      </c>
      <c r="K96" s="31">
        <f>'Multi'!B884*K$11*'LAFs'!B$243*(1-'Contrib'!K$100)*100/(24*'Input'!$F$58)</f>
        <v>0</v>
      </c>
      <c r="L96" s="31">
        <f>'Multi'!C884*L$11*'LAFs'!C$243*(1-'Contrib'!L$100)*100/(24*'Input'!$F$58)</f>
        <v>0</v>
      </c>
      <c r="M96" s="31">
        <f>'Multi'!D884*M$11*'LAFs'!D$243*(1-'Contrib'!M$100)*100/(24*'Input'!$F$58)</f>
        <v>0</v>
      </c>
      <c r="N96" s="31">
        <f>'Multi'!E884*N$11*'LAFs'!E$243*(1-'Contrib'!N$100)*100/(24*'Input'!$F$58)</f>
        <v>0</v>
      </c>
      <c r="O96" s="31">
        <f>'Multi'!F884*O$11*'LAFs'!F$243*(1-'Contrib'!O$100)*100/(24*'Input'!$F$58)</f>
        <v>0</v>
      </c>
      <c r="P96" s="31">
        <f>'Multi'!G884*P$11*'LAFs'!G$243*(1-'Contrib'!P$100)*100/(24*'Input'!$F$58)</f>
        <v>0</v>
      </c>
      <c r="Q96" s="31">
        <f>'Multi'!H884*Q$11*'LAFs'!H$243*(1-'Contrib'!Q$100)*100/(24*'Input'!$F$58)</f>
        <v>0</v>
      </c>
      <c r="R96" s="31">
        <f>'Multi'!I884*R$11*'LAFs'!I$243*(1-'Contrib'!R$100)*100/(24*'Input'!$F$58)</f>
        <v>0</v>
      </c>
      <c r="S96" s="31">
        <f>'Multi'!J884*S$11*'LAFs'!J$243*(1-'Contrib'!S$100)*100/(24*'Input'!$F$58)</f>
        <v>0</v>
      </c>
      <c r="T96" s="10"/>
    </row>
    <row r="97" spans="1:20">
      <c r="A97" s="3" t="s">
        <v>179</v>
      </c>
      <c r="B97" s="31">
        <f>'Multi'!B885*B$11*'LAFs'!B$244*(1-'Contrib'!B$101)*100/(24*'Input'!$F$58)</f>
        <v>0</v>
      </c>
      <c r="C97" s="31">
        <f>'Multi'!C885*C$11*'LAFs'!C$244*(1-'Contrib'!C$101)*100/(24*'Input'!$F$58)</f>
        <v>0</v>
      </c>
      <c r="D97" s="31">
        <f>'Multi'!D885*D$11*'LAFs'!D$244*(1-'Contrib'!D$101)*100/(24*'Input'!$F$58)</f>
        <v>0</v>
      </c>
      <c r="E97" s="31">
        <f>'Multi'!E885*E$11*'LAFs'!E$244*(1-'Contrib'!E$101)*100/(24*'Input'!$F$58)</f>
        <v>0</v>
      </c>
      <c r="F97" s="31">
        <f>'Multi'!F885*F$11*'LAFs'!F$244*(1-'Contrib'!F$101)*100/(24*'Input'!$F$58)</f>
        <v>0</v>
      </c>
      <c r="G97" s="31">
        <f>'Multi'!G885*G$11*'LAFs'!G$244*(1-'Contrib'!G$101)*100/(24*'Input'!$F$58)</f>
        <v>0</v>
      </c>
      <c r="H97" s="31">
        <f>'Multi'!H885*H$11*'LAFs'!H$244*(1-'Contrib'!H$101)*100/(24*'Input'!$F$58)</f>
        <v>0</v>
      </c>
      <c r="I97" s="31">
        <f>'Multi'!I885*I$11*'LAFs'!I$244*(1-'Contrib'!I$101)*100/(24*'Input'!$F$58)</f>
        <v>0</v>
      </c>
      <c r="J97" s="31">
        <f>'Multi'!J885*J$11*'LAFs'!J$244*(1-'Contrib'!J$101)*100/(24*'Input'!$F$58)</f>
        <v>0</v>
      </c>
      <c r="K97" s="31">
        <f>'Multi'!B885*K$11*'LAFs'!B$244*(1-'Contrib'!K$101)*100/(24*'Input'!$F$58)</f>
        <v>0</v>
      </c>
      <c r="L97" s="31">
        <f>'Multi'!C885*L$11*'LAFs'!C$244*(1-'Contrib'!L$101)*100/(24*'Input'!$F$58)</f>
        <v>0</v>
      </c>
      <c r="M97" s="31">
        <f>'Multi'!D885*M$11*'LAFs'!D$244*(1-'Contrib'!M$101)*100/(24*'Input'!$F$58)</f>
        <v>0</v>
      </c>
      <c r="N97" s="31">
        <f>'Multi'!E885*N$11*'LAFs'!E$244*(1-'Contrib'!N$101)*100/(24*'Input'!$F$58)</f>
        <v>0</v>
      </c>
      <c r="O97" s="31">
        <f>'Multi'!F885*O$11*'LAFs'!F$244*(1-'Contrib'!O$101)*100/(24*'Input'!$F$58)</f>
        <v>0</v>
      </c>
      <c r="P97" s="31">
        <f>'Multi'!G885*P$11*'LAFs'!G$244*(1-'Contrib'!P$101)*100/(24*'Input'!$F$58)</f>
        <v>0</v>
      </c>
      <c r="Q97" s="31">
        <f>'Multi'!H885*Q$11*'LAFs'!H$244*(1-'Contrib'!Q$101)*100/(24*'Input'!$F$58)</f>
        <v>0</v>
      </c>
      <c r="R97" s="31">
        <f>'Multi'!I885*R$11*'LAFs'!I$244*(1-'Contrib'!R$101)*100/(24*'Input'!$F$58)</f>
        <v>0</v>
      </c>
      <c r="S97" s="31">
        <f>'Multi'!J885*S$11*'LAFs'!J$244*(1-'Contrib'!S$101)*100/(24*'Input'!$F$58)</f>
        <v>0</v>
      </c>
      <c r="T97" s="10"/>
    </row>
    <row r="98" spans="1:20">
      <c r="A98" s="3" t="s">
        <v>195</v>
      </c>
      <c r="B98" s="31">
        <f>'Multi'!B886*B$11*'LAFs'!B$245*(1-'Contrib'!B$102)*100/(24*'Input'!$F$58)</f>
        <v>0</v>
      </c>
      <c r="C98" s="31">
        <f>'Multi'!C886*C$11*'LAFs'!C$245*(1-'Contrib'!C$102)*100/(24*'Input'!$F$58)</f>
        <v>0</v>
      </c>
      <c r="D98" s="31">
        <f>'Multi'!D886*D$11*'LAFs'!D$245*(1-'Contrib'!D$102)*100/(24*'Input'!$F$58)</f>
        <v>0</v>
      </c>
      <c r="E98" s="31">
        <f>'Multi'!E886*E$11*'LAFs'!E$245*(1-'Contrib'!E$102)*100/(24*'Input'!$F$58)</f>
        <v>0</v>
      </c>
      <c r="F98" s="31">
        <f>'Multi'!F886*F$11*'LAFs'!F$245*(1-'Contrib'!F$102)*100/(24*'Input'!$F$58)</f>
        <v>0</v>
      </c>
      <c r="G98" s="31">
        <f>'Multi'!G886*G$11*'LAFs'!G$245*(1-'Contrib'!G$102)*100/(24*'Input'!$F$58)</f>
        <v>0</v>
      </c>
      <c r="H98" s="31">
        <f>'Multi'!H886*H$11*'LAFs'!H$245*(1-'Contrib'!H$102)*100/(24*'Input'!$F$58)</f>
        <v>0</v>
      </c>
      <c r="I98" s="31">
        <f>'Multi'!I886*I$11*'LAFs'!I$245*(1-'Contrib'!I$102)*100/(24*'Input'!$F$58)</f>
        <v>0</v>
      </c>
      <c r="J98" s="31">
        <f>'Multi'!J886*J$11*'LAFs'!J$245*(1-'Contrib'!J$102)*100/(24*'Input'!$F$58)</f>
        <v>0</v>
      </c>
      <c r="K98" s="31">
        <f>'Multi'!B886*K$11*'LAFs'!B$245*(1-'Contrib'!K$102)*100/(24*'Input'!$F$58)</f>
        <v>0</v>
      </c>
      <c r="L98" s="31">
        <f>'Multi'!C886*L$11*'LAFs'!C$245*(1-'Contrib'!L$102)*100/(24*'Input'!$F$58)</f>
        <v>0</v>
      </c>
      <c r="M98" s="31">
        <f>'Multi'!D886*M$11*'LAFs'!D$245*(1-'Contrib'!M$102)*100/(24*'Input'!$F$58)</f>
        <v>0</v>
      </c>
      <c r="N98" s="31">
        <f>'Multi'!E886*N$11*'LAFs'!E$245*(1-'Contrib'!N$102)*100/(24*'Input'!$F$58)</f>
        <v>0</v>
      </c>
      <c r="O98" s="31">
        <f>'Multi'!F886*O$11*'LAFs'!F$245*(1-'Contrib'!O$102)*100/(24*'Input'!$F$58)</f>
        <v>0</v>
      </c>
      <c r="P98" s="31">
        <f>'Multi'!G886*P$11*'LAFs'!G$245*(1-'Contrib'!P$102)*100/(24*'Input'!$F$58)</f>
        <v>0</v>
      </c>
      <c r="Q98" s="31">
        <f>'Multi'!H886*Q$11*'LAFs'!H$245*(1-'Contrib'!Q$102)*100/(24*'Input'!$F$58)</f>
        <v>0</v>
      </c>
      <c r="R98" s="31">
        <f>'Multi'!I886*R$11*'LAFs'!I$245*(1-'Contrib'!R$102)*100/(24*'Input'!$F$58)</f>
        <v>0</v>
      </c>
      <c r="S98" s="31">
        <f>'Multi'!J886*S$11*'LAFs'!J$245*(1-'Contrib'!S$102)*100/(24*'Input'!$F$58)</f>
        <v>0</v>
      </c>
      <c r="T98" s="10"/>
    </row>
    <row r="99" spans="1:20">
      <c r="A99" s="3" t="s">
        <v>180</v>
      </c>
      <c r="B99" s="31">
        <f>'Multi'!B887*B$11*'LAFs'!B$246*(1-'Contrib'!B$103)*100/(24*'Input'!$F$58)</f>
        <v>0</v>
      </c>
      <c r="C99" s="31">
        <f>'Multi'!C887*C$11*'LAFs'!C$246*(1-'Contrib'!C$103)*100/(24*'Input'!$F$58)</f>
        <v>0</v>
      </c>
      <c r="D99" s="31">
        <f>'Multi'!D887*D$11*'LAFs'!D$246*(1-'Contrib'!D$103)*100/(24*'Input'!$F$58)</f>
        <v>0</v>
      </c>
      <c r="E99" s="31">
        <f>'Multi'!E887*E$11*'LAFs'!E$246*(1-'Contrib'!E$103)*100/(24*'Input'!$F$58)</f>
        <v>0</v>
      </c>
      <c r="F99" s="31">
        <f>'Multi'!F887*F$11*'LAFs'!F$246*(1-'Contrib'!F$103)*100/(24*'Input'!$F$58)</f>
        <v>0</v>
      </c>
      <c r="G99" s="31">
        <f>'Multi'!G887*G$11*'LAFs'!G$246*(1-'Contrib'!G$103)*100/(24*'Input'!$F$58)</f>
        <v>0</v>
      </c>
      <c r="H99" s="31">
        <f>'Multi'!H887*H$11*'LAFs'!H$246*(1-'Contrib'!H$103)*100/(24*'Input'!$F$58)</f>
        <v>0</v>
      </c>
      <c r="I99" s="31">
        <f>'Multi'!I887*I$11*'LAFs'!I$246*(1-'Contrib'!I$103)*100/(24*'Input'!$F$58)</f>
        <v>0</v>
      </c>
      <c r="J99" s="31">
        <f>'Multi'!J887*J$11*'LAFs'!J$246*(1-'Contrib'!J$103)*100/(24*'Input'!$F$58)</f>
        <v>0</v>
      </c>
      <c r="K99" s="31">
        <f>'Multi'!B887*K$11*'LAFs'!B$246*(1-'Contrib'!K$103)*100/(24*'Input'!$F$58)</f>
        <v>0</v>
      </c>
      <c r="L99" s="31">
        <f>'Multi'!C887*L$11*'LAFs'!C$246*(1-'Contrib'!L$103)*100/(24*'Input'!$F$58)</f>
        <v>0</v>
      </c>
      <c r="M99" s="31">
        <f>'Multi'!D887*M$11*'LAFs'!D$246*(1-'Contrib'!M$103)*100/(24*'Input'!$F$58)</f>
        <v>0</v>
      </c>
      <c r="N99" s="31">
        <f>'Multi'!E887*N$11*'LAFs'!E$246*(1-'Contrib'!N$103)*100/(24*'Input'!$F$58)</f>
        <v>0</v>
      </c>
      <c r="O99" s="31">
        <f>'Multi'!F887*O$11*'LAFs'!F$246*(1-'Contrib'!O$103)*100/(24*'Input'!$F$58)</f>
        <v>0</v>
      </c>
      <c r="P99" s="31">
        <f>'Multi'!G887*P$11*'LAFs'!G$246*(1-'Contrib'!P$103)*100/(24*'Input'!$F$58)</f>
        <v>0</v>
      </c>
      <c r="Q99" s="31">
        <f>'Multi'!H887*Q$11*'LAFs'!H$246*(1-'Contrib'!Q$103)*100/(24*'Input'!$F$58)</f>
        <v>0</v>
      </c>
      <c r="R99" s="31">
        <f>'Multi'!I887*R$11*'LAFs'!I$246*(1-'Contrib'!R$103)*100/(24*'Input'!$F$58)</f>
        <v>0</v>
      </c>
      <c r="S99" s="31">
        <f>'Multi'!J887*S$11*'LAFs'!J$246*(1-'Contrib'!S$103)*100/(24*'Input'!$F$58)</f>
        <v>0</v>
      </c>
      <c r="T99" s="10"/>
    </row>
    <row r="100" spans="1:20">
      <c r="A100" s="3" t="s">
        <v>181</v>
      </c>
      <c r="B100" s="31">
        <f>'Multi'!B888*B$11*'LAFs'!B$247*(1-'Contrib'!B$104)*100/(24*'Input'!$F$58)</f>
        <v>0</v>
      </c>
      <c r="C100" s="31">
        <f>'Multi'!C888*C$11*'LAFs'!C$247*(1-'Contrib'!C$104)*100/(24*'Input'!$F$58)</f>
        <v>0</v>
      </c>
      <c r="D100" s="31">
        <f>'Multi'!D888*D$11*'LAFs'!D$247*(1-'Contrib'!D$104)*100/(24*'Input'!$F$58)</f>
        <v>0</v>
      </c>
      <c r="E100" s="31">
        <f>'Multi'!E888*E$11*'LAFs'!E$247*(1-'Contrib'!E$104)*100/(24*'Input'!$F$58)</f>
        <v>0</v>
      </c>
      <c r="F100" s="31">
        <f>'Multi'!F888*F$11*'LAFs'!F$247*(1-'Contrib'!F$104)*100/(24*'Input'!$F$58)</f>
        <v>0</v>
      </c>
      <c r="G100" s="31">
        <f>'Multi'!G888*G$11*'LAFs'!G$247*(1-'Contrib'!G$104)*100/(24*'Input'!$F$58)</f>
        <v>0</v>
      </c>
      <c r="H100" s="31">
        <f>'Multi'!H888*H$11*'LAFs'!H$247*(1-'Contrib'!H$104)*100/(24*'Input'!$F$58)</f>
        <v>0</v>
      </c>
      <c r="I100" s="31">
        <f>'Multi'!I888*I$11*'LAFs'!I$247*(1-'Contrib'!I$104)*100/(24*'Input'!$F$58)</f>
        <v>0</v>
      </c>
      <c r="J100" s="31">
        <f>'Multi'!J888*J$11*'LAFs'!J$247*(1-'Contrib'!J$104)*100/(24*'Input'!$F$58)</f>
        <v>0</v>
      </c>
      <c r="K100" s="31">
        <f>'Multi'!B888*K$11*'LAFs'!B$247*(1-'Contrib'!K$104)*100/(24*'Input'!$F$58)</f>
        <v>0</v>
      </c>
      <c r="L100" s="31">
        <f>'Multi'!C888*L$11*'LAFs'!C$247*(1-'Contrib'!L$104)*100/(24*'Input'!$F$58)</f>
        <v>0</v>
      </c>
      <c r="M100" s="31">
        <f>'Multi'!D888*M$11*'LAFs'!D$247*(1-'Contrib'!M$104)*100/(24*'Input'!$F$58)</f>
        <v>0</v>
      </c>
      <c r="N100" s="31">
        <f>'Multi'!E888*N$11*'LAFs'!E$247*(1-'Contrib'!N$104)*100/(24*'Input'!$F$58)</f>
        <v>0</v>
      </c>
      <c r="O100" s="31">
        <f>'Multi'!F888*O$11*'LAFs'!F$247*(1-'Contrib'!O$104)*100/(24*'Input'!$F$58)</f>
        <v>0</v>
      </c>
      <c r="P100" s="31">
        <f>'Multi'!G888*P$11*'LAFs'!G$247*(1-'Contrib'!P$104)*100/(24*'Input'!$F$58)</f>
        <v>0</v>
      </c>
      <c r="Q100" s="31">
        <f>'Multi'!H888*Q$11*'LAFs'!H$247*(1-'Contrib'!Q$104)*100/(24*'Input'!$F$58)</f>
        <v>0</v>
      </c>
      <c r="R100" s="31">
        <f>'Multi'!I888*R$11*'LAFs'!I$247*(1-'Contrib'!R$104)*100/(24*'Input'!$F$58)</f>
        <v>0</v>
      </c>
      <c r="S100" s="31">
        <f>'Multi'!J888*S$11*'LAFs'!J$247*(1-'Contrib'!S$104)*100/(24*'Input'!$F$58)</f>
        <v>0</v>
      </c>
      <c r="T100" s="10"/>
    </row>
    <row r="101" spans="1:20">
      <c r="A101" s="3" t="s">
        <v>182</v>
      </c>
      <c r="B101" s="31">
        <f>'Multi'!B889*B$11*'LAFs'!B$248*(1-'Contrib'!B$105)*100/(24*'Input'!$F$58)</f>
        <v>0</v>
      </c>
      <c r="C101" s="31">
        <f>'Multi'!C889*C$11*'LAFs'!C$248*(1-'Contrib'!C$105)*100/(24*'Input'!$F$58)</f>
        <v>0</v>
      </c>
      <c r="D101" s="31">
        <f>'Multi'!D889*D$11*'LAFs'!D$248*(1-'Contrib'!D$105)*100/(24*'Input'!$F$58)</f>
        <v>0</v>
      </c>
      <c r="E101" s="31">
        <f>'Multi'!E889*E$11*'LAFs'!E$248*(1-'Contrib'!E$105)*100/(24*'Input'!$F$58)</f>
        <v>0</v>
      </c>
      <c r="F101" s="31">
        <f>'Multi'!F889*F$11*'LAFs'!F$248*(1-'Contrib'!F$105)*100/(24*'Input'!$F$58)</f>
        <v>0</v>
      </c>
      <c r="G101" s="31">
        <f>'Multi'!G889*G$11*'LAFs'!G$248*(1-'Contrib'!G$105)*100/(24*'Input'!$F$58)</f>
        <v>0</v>
      </c>
      <c r="H101" s="31">
        <f>'Multi'!H889*H$11*'LAFs'!H$248*(1-'Contrib'!H$105)*100/(24*'Input'!$F$58)</f>
        <v>0</v>
      </c>
      <c r="I101" s="31">
        <f>'Multi'!I889*I$11*'LAFs'!I$248*(1-'Contrib'!I$105)*100/(24*'Input'!$F$58)</f>
        <v>0</v>
      </c>
      <c r="J101" s="31">
        <f>'Multi'!J889*J$11*'LAFs'!J$248*(1-'Contrib'!J$105)*100/(24*'Input'!$F$58)</f>
        <v>0</v>
      </c>
      <c r="K101" s="31">
        <f>'Multi'!B889*K$11*'LAFs'!B$248*(1-'Contrib'!K$105)*100/(24*'Input'!$F$58)</f>
        <v>0</v>
      </c>
      <c r="L101" s="31">
        <f>'Multi'!C889*L$11*'LAFs'!C$248*(1-'Contrib'!L$105)*100/(24*'Input'!$F$58)</f>
        <v>0</v>
      </c>
      <c r="M101" s="31">
        <f>'Multi'!D889*M$11*'LAFs'!D$248*(1-'Contrib'!M$105)*100/(24*'Input'!$F$58)</f>
        <v>0</v>
      </c>
      <c r="N101" s="31">
        <f>'Multi'!E889*N$11*'LAFs'!E$248*(1-'Contrib'!N$105)*100/(24*'Input'!$F$58)</f>
        <v>0</v>
      </c>
      <c r="O101" s="31">
        <f>'Multi'!F889*O$11*'LAFs'!F$248*(1-'Contrib'!O$105)*100/(24*'Input'!$F$58)</f>
        <v>0</v>
      </c>
      <c r="P101" s="31">
        <f>'Multi'!G889*P$11*'LAFs'!G$248*(1-'Contrib'!P$105)*100/(24*'Input'!$F$58)</f>
        <v>0</v>
      </c>
      <c r="Q101" s="31">
        <f>'Multi'!H889*Q$11*'LAFs'!H$248*(1-'Contrib'!Q$105)*100/(24*'Input'!$F$58)</f>
        <v>0</v>
      </c>
      <c r="R101" s="31">
        <f>'Multi'!I889*R$11*'LAFs'!I$248*(1-'Contrib'!R$105)*100/(24*'Input'!$F$58)</f>
        <v>0</v>
      </c>
      <c r="S101" s="31">
        <f>'Multi'!J889*S$11*'LAFs'!J$248*(1-'Contrib'!S$105)*100/(24*'Input'!$F$58)</f>
        <v>0</v>
      </c>
      <c r="T101" s="10"/>
    </row>
    <row r="102" spans="1:20">
      <c r="A102" s="3" t="s">
        <v>183</v>
      </c>
      <c r="B102" s="31">
        <f>'Multi'!B890*B$11*'LAFs'!B$249*(1-'Contrib'!B$106)*100/(24*'Input'!$F$58)</f>
        <v>0</v>
      </c>
      <c r="C102" s="31">
        <f>'Multi'!C890*C$11*'LAFs'!C$249*(1-'Contrib'!C$106)*100/(24*'Input'!$F$58)</f>
        <v>0</v>
      </c>
      <c r="D102" s="31">
        <f>'Multi'!D890*D$11*'LAFs'!D$249*(1-'Contrib'!D$106)*100/(24*'Input'!$F$58)</f>
        <v>0</v>
      </c>
      <c r="E102" s="31">
        <f>'Multi'!E890*E$11*'LAFs'!E$249*(1-'Contrib'!E$106)*100/(24*'Input'!$F$58)</f>
        <v>0</v>
      </c>
      <c r="F102" s="31">
        <f>'Multi'!F890*F$11*'LAFs'!F$249*(1-'Contrib'!F$106)*100/(24*'Input'!$F$58)</f>
        <v>0</v>
      </c>
      <c r="G102" s="31">
        <f>'Multi'!G890*G$11*'LAFs'!G$249*(1-'Contrib'!G$106)*100/(24*'Input'!$F$58)</f>
        <v>0</v>
      </c>
      <c r="H102" s="31">
        <f>'Multi'!H890*H$11*'LAFs'!H$249*(1-'Contrib'!H$106)*100/(24*'Input'!$F$58)</f>
        <v>0</v>
      </c>
      <c r="I102" s="31">
        <f>'Multi'!I890*I$11*'LAFs'!I$249*(1-'Contrib'!I$106)*100/(24*'Input'!$F$58)</f>
        <v>0</v>
      </c>
      <c r="J102" s="31">
        <f>'Multi'!J890*J$11*'LAFs'!J$249*(1-'Contrib'!J$106)*100/(24*'Input'!$F$58)</f>
        <v>0</v>
      </c>
      <c r="K102" s="31">
        <f>'Multi'!B890*K$11*'LAFs'!B$249*(1-'Contrib'!K$106)*100/(24*'Input'!$F$58)</f>
        <v>0</v>
      </c>
      <c r="L102" s="31">
        <f>'Multi'!C890*L$11*'LAFs'!C$249*(1-'Contrib'!L$106)*100/(24*'Input'!$F$58)</f>
        <v>0</v>
      </c>
      <c r="M102" s="31">
        <f>'Multi'!D890*M$11*'LAFs'!D$249*(1-'Contrib'!M$106)*100/(24*'Input'!$F$58)</f>
        <v>0</v>
      </c>
      <c r="N102" s="31">
        <f>'Multi'!E890*N$11*'LAFs'!E$249*(1-'Contrib'!N$106)*100/(24*'Input'!$F$58)</f>
        <v>0</v>
      </c>
      <c r="O102" s="31">
        <f>'Multi'!F890*O$11*'LAFs'!F$249*(1-'Contrib'!O$106)*100/(24*'Input'!$F$58)</f>
        <v>0</v>
      </c>
      <c r="P102" s="31">
        <f>'Multi'!G890*P$11*'LAFs'!G$249*(1-'Contrib'!P$106)*100/(24*'Input'!$F$58)</f>
        <v>0</v>
      </c>
      <c r="Q102" s="31">
        <f>'Multi'!H890*Q$11*'LAFs'!H$249*(1-'Contrib'!Q$106)*100/(24*'Input'!$F$58)</f>
        <v>0</v>
      </c>
      <c r="R102" s="31">
        <f>'Multi'!I890*R$11*'LAFs'!I$249*(1-'Contrib'!R$106)*100/(24*'Input'!$F$58)</f>
        <v>0</v>
      </c>
      <c r="S102" s="31">
        <f>'Multi'!J890*S$11*'LAFs'!J$249*(1-'Contrib'!S$106)*100/(24*'Input'!$F$58)</f>
        <v>0</v>
      </c>
      <c r="T102" s="10"/>
    </row>
    <row r="103" spans="1:20">
      <c r="A103" s="3" t="s">
        <v>196</v>
      </c>
      <c r="B103" s="31">
        <f>'Multi'!B891*B$11*'LAFs'!B$250*(1-'Contrib'!B$107)*100/(24*'Input'!$F$58)</f>
        <v>0</v>
      </c>
      <c r="C103" s="31">
        <f>'Multi'!C891*C$11*'LAFs'!C$250*(1-'Contrib'!C$107)*100/(24*'Input'!$F$58)</f>
        <v>0</v>
      </c>
      <c r="D103" s="31">
        <f>'Multi'!D891*D$11*'LAFs'!D$250*(1-'Contrib'!D$107)*100/(24*'Input'!$F$58)</f>
        <v>0</v>
      </c>
      <c r="E103" s="31">
        <f>'Multi'!E891*E$11*'LAFs'!E$250*(1-'Contrib'!E$107)*100/(24*'Input'!$F$58)</f>
        <v>0</v>
      </c>
      <c r="F103" s="31">
        <f>'Multi'!F891*F$11*'LAFs'!F$250*(1-'Contrib'!F$107)*100/(24*'Input'!$F$58)</f>
        <v>0</v>
      </c>
      <c r="G103" s="31">
        <f>'Multi'!G891*G$11*'LAFs'!G$250*(1-'Contrib'!G$107)*100/(24*'Input'!$F$58)</f>
        <v>0</v>
      </c>
      <c r="H103" s="31">
        <f>'Multi'!H891*H$11*'LAFs'!H$250*(1-'Contrib'!H$107)*100/(24*'Input'!$F$58)</f>
        <v>0</v>
      </c>
      <c r="I103" s="31">
        <f>'Multi'!I891*I$11*'LAFs'!I$250*(1-'Contrib'!I$107)*100/(24*'Input'!$F$58)</f>
        <v>0</v>
      </c>
      <c r="J103" s="31">
        <f>'Multi'!J891*J$11*'LAFs'!J$250*(1-'Contrib'!J$107)*100/(24*'Input'!$F$58)</f>
        <v>0</v>
      </c>
      <c r="K103" s="31">
        <f>'Multi'!B891*K$11*'LAFs'!B$250*(1-'Contrib'!K$107)*100/(24*'Input'!$F$58)</f>
        <v>0</v>
      </c>
      <c r="L103" s="31">
        <f>'Multi'!C891*L$11*'LAFs'!C$250*(1-'Contrib'!L$107)*100/(24*'Input'!$F$58)</f>
        <v>0</v>
      </c>
      <c r="M103" s="31">
        <f>'Multi'!D891*M$11*'LAFs'!D$250*(1-'Contrib'!M$107)*100/(24*'Input'!$F$58)</f>
        <v>0</v>
      </c>
      <c r="N103" s="31">
        <f>'Multi'!E891*N$11*'LAFs'!E$250*(1-'Contrib'!N$107)*100/(24*'Input'!$F$58)</f>
        <v>0</v>
      </c>
      <c r="O103" s="31">
        <f>'Multi'!F891*O$11*'LAFs'!F$250*(1-'Contrib'!O$107)*100/(24*'Input'!$F$58)</f>
        <v>0</v>
      </c>
      <c r="P103" s="31">
        <f>'Multi'!G891*P$11*'LAFs'!G$250*(1-'Contrib'!P$107)*100/(24*'Input'!$F$58)</f>
        <v>0</v>
      </c>
      <c r="Q103" s="31">
        <f>'Multi'!H891*Q$11*'LAFs'!H$250*(1-'Contrib'!Q$107)*100/(24*'Input'!$F$58)</f>
        <v>0</v>
      </c>
      <c r="R103" s="31">
        <f>'Multi'!I891*R$11*'LAFs'!I$250*(1-'Contrib'!R$107)*100/(24*'Input'!$F$58)</f>
        <v>0</v>
      </c>
      <c r="S103" s="31">
        <f>'Multi'!J891*S$11*'LAFs'!J$250*(1-'Contrib'!S$107)*100/(24*'Input'!$F$58)</f>
        <v>0</v>
      </c>
      <c r="T103" s="10"/>
    </row>
    <row r="104" spans="1:20">
      <c r="A104" s="3" t="s">
        <v>220</v>
      </c>
      <c r="B104" s="31">
        <f>'Multi'!B892*B$11*'LAFs'!B$255*(1-'Contrib'!B$112)*100/(24*'Input'!$F$58)</f>
        <v>0</v>
      </c>
      <c r="C104" s="31">
        <f>'Multi'!C892*C$11*'LAFs'!C$255*(1-'Contrib'!C$112)*100/(24*'Input'!$F$58)</f>
        <v>0</v>
      </c>
      <c r="D104" s="31">
        <f>'Multi'!D892*D$11*'LAFs'!D$255*(1-'Contrib'!D$112)*100/(24*'Input'!$F$58)</f>
        <v>0</v>
      </c>
      <c r="E104" s="31">
        <f>'Multi'!E892*E$11*'LAFs'!E$255*(1-'Contrib'!E$112)*100/(24*'Input'!$F$58)</f>
        <v>0</v>
      </c>
      <c r="F104" s="31">
        <f>'Multi'!F892*F$11*'LAFs'!F$255*(1-'Contrib'!F$112)*100/(24*'Input'!$F$58)</f>
        <v>0</v>
      </c>
      <c r="G104" s="31">
        <f>'Multi'!G892*G$11*'LAFs'!G$255*(1-'Contrib'!G$112)*100/(24*'Input'!$F$58)</f>
        <v>0</v>
      </c>
      <c r="H104" s="31">
        <f>'Multi'!H892*H$11*'LAFs'!H$255*(1-'Contrib'!H$112)*100/(24*'Input'!$F$58)</f>
        <v>0</v>
      </c>
      <c r="I104" s="31">
        <f>'Multi'!I892*I$11*'LAFs'!I$255*(1-'Contrib'!I$112)*100/(24*'Input'!$F$58)</f>
        <v>0</v>
      </c>
      <c r="J104" s="31">
        <f>'Multi'!J892*J$11*'LAFs'!J$255*(1-'Contrib'!J$112)*100/(24*'Input'!$F$58)</f>
        <v>0</v>
      </c>
      <c r="K104" s="31">
        <f>'Multi'!B892*K$11*'LAFs'!B$255*(1-'Contrib'!K$112)*100/(24*'Input'!$F$58)</f>
        <v>0</v>
      </c>
      <c r="L104" s="31">
        <f>'Multi'!C892*L$11*'LAFs'!C$255*(1-'Contrib'!L$112)*100/(24*'Input'!$F$58)</f>
        <v>0</v>
      </c>
      <c r="M104" s="31">
        <f>'Multi'!D892*M$11*'LAFs'!D$255*(1-'Contrib'!M$112)*100/(24*'Input'!$F$58)</f>
        <v>0</v>
      </c>
      <c r="N104" s="31">
        <f>'Multi'!E892*N$11*'LAFs'!E$255*(1-'Contrib'!N$112)*100/(24*'Input'!$F$58)</f>
        <v>0</v>
      </c>
      <c r="O104" s="31">
        <f>'Multi'!F892*O$11*'LAFs'!F$255*(1-'Contrib'!O$112)*100/(24*'Input'!$F$58)</f>
        <v>0</v>
      </c>
      <c r="P104" s="31">
        <f>'Multi'!G892*P$11*'LAFs'!G$255*(1-'Contrib'!P$112)*100/(24*'Input'!$F$58)</f>
        <v>0</v>
      </c>
      <c r="Q104" s="31">
        <f>'Multi'!H892*Q$11*'LAFs'!H$255*(1-'Contrib'!Q$112)*100/(24*'Input'!$F$58)</f>
        <v>0</v>
      </c>
      <c r="R104" s="31">
        <f>'Multi'!I892*R$11*'LAFs'!I$255*(1-'Contrib'!R$112)*100/(24*'Input'!$F$58)</f>
        <v>0</v>
      </c>
      <c r="S104" s="31">
        <f>'Multi'!J892*S$11*'LAFs'!J$255*(1-'Contrib'!S$112)*100/(24*'Input'!$F$58)</f>
        <v>0</v>
      </c>
      <c r="T104" s="10"/>
    </row>
    <row r="105" spans="1:20">
      <c r="A105" s="3" t="s">
        <v>187</v>
      </c>
      <c r="B105" s="31">
        <f>'Multi'!B893*B$11*'LAFs'!B$259*(1-'Contrib'!B$116)*100/(24*'Input'!$F$58)</f>
        <v>0</v>
      </c>
      <c r="C105" s="31">
        <f>'Multi'!C893*C$11*'LAFs'!C$259*(1-'Contrib'!C$116)*100/(24*'Input'!$F$58)</f>
        <v>0</v>
      </c>
      <c r="D105" s="31">
        <f>'Multi'!D893*D$11*'LAFs'!D$259*(1-'Contrib'!D$116)*100/(24*'Input'!$F$58)</f>
        <v>0</v>
      </c>
      <c r="E105" s="31">
        <f>'Multi'!E893*E$11*'LAFs'!E$259*(1-'Contrib'!E$116)*100/(24*'Input'!$F$58)</f>
        <v>0</v>
      </c>
      <c r="F105" s="31">
        <f>'Multi'!F893*F$11*'LAFs'!F$259*(1-'Contrib'!F$116)*100/(24*'Input'!$F$58)</f>
        <v>0</v>
      </c>
      <c r="G105" s="31">
        <f>'Multi'!G893*G$11*'LAFs'!G$259*(1-'Contrib'!G$116)*100/(24*'Input'!$F$58)</f>
        <v>0</v>
      </c>
      <c r="H105" s="31">
        <f>'Multi'!H893*H$11*'LAFs'!H$259*(1-'Contrib'!H$116)*100/(24*'Input'!$F$58)</f>
        <v>0</v>
      </c>
      <c r="I105" s="31">
        <f>'Multi'!I893*I$11*'LAFs'!I$259*(1-'Contrib'!I$116)*100/(24*'Input'!$F$58)</f>
        <v>0</v>
      </c>
      <c r="J105" s="31">
        <f>'Multi'!J893*J$11*'LAFs'!J$259*(1-'Contrib'!J$116)*100/(24*'Input'!$F$58)</f>
        <v>0</v>
      </c>
      <c r="K105" s="31">
        <f>'Multi'!B893*K$11*'LAFs'!B$259*(1-'Contrib'!K$116)*100/(24*'Input'!$F$58)</f>
        <v>0</v>
      </c>
      <c r="L105" s="31">
        <f>'Multi'!C893*L$11*'LAFs'!C$259*(1-'Contrib'!L$116)*100/(24*'Input'!$F$58)</f>
        <v>0</v>
      </c>
      <c r="M105" s="31">
        <f>'Multi'!D893*M$11*'LAFs'!D$259*(1-'Contrib'!M$116)*100/(24*'Input'!$F$58)</f>
        <v>0</v>
      </c>
      <c r="N105" s="31">
        <f>'Multi'!E893*N$11*'LAFs'!E$259*(1-'Contrib'!N$116)*100/(24*'Input'!$F$58)</f>
        <v>0</v>
      </c>
      <c r="O105" s="31">
        <f>'Multi'!F893*O$11*'LAFs'!F$259*(1-'Contrib'!O$116)*100/(24*'Input'!$F$58)</f>
        <v>0</v>
      </c>
      <c r="P105" s="31">
        <f>'Multi'!G893*P$11*'LAFs'!G$259*(1-'Contrib'!P$116)*100/(24*'Input'!$F$58)</f>
        <v>0</v>
      </c>
      <c r="Q105" s="31">
        <f>'Multi'!H893*Q$11*'LAFs'!H$259*(1-'Contrib'!Q$116)*100/(24*'Input'!$F$58)</f>
        <v>0</v>
      </c>
      <c r="R105" s="31">
        <f>'Multi'!I893*R$11*'LAFs'!I$259*(1-'Contrib'!R$116)*100/(24*'Input'!$F$58)</f>
        <v>0</v>
      </c>
      <c r="S105" s="31">
        <f>'Multi'!J893*S$11*'LAFs'!J$259*(1-'Contrib'!S$116)*100/(24*'Input'!$F$58)</f>
        <v>0</v>
      </c>
      <c r="T105" s="10"/>
    </row>
    <row r="106" spans="1:20">
      <c r="A106" s="3" t="s">
        <v>189</v>
      </c>
      <c r="B106" s="31">
        <f>'Multi'!B894*B$11*'LAFs'!B$261*(1-'Contrib'!B$118)*100/(24*'Input'!$F$58)</f>
        <v>0</v>
      </c>
      <c r="C106" s="31">
        <f>'Multi'!C894*C$11*'LAFs'!C$261*(1-'Contrib'!C$118)*100/(24*'Input'!$F$58)</f>
        <v>0</v>
      </c>
      <c r="D106" s="31">
        <f>'Multi'!D894*D$11*'LAFs'!D$261*(1-'Contrib'!D$118)*100/(24*'Input'!$F$58)</f>
        <v>0</v>
      </c>
      <c r="E106" s="31">
        <f>'Multi'!E894*E$11*'LAFs'!E$261*(1-'Contrib'!E$118)*100/(24*'Input'!$F$58)</f>
        <v>0</v>
      </c>
      <c r="F106" s="31">
        <f>'Multi'!F894*F$11*'LAFs'!F$261*(1-'Contrib'!F$118)*100/(24*'Input'!$F$58)</f>
        <v>0</v>
      </c>
      <c r="G106" s="31">
        <f>'Multi'!G894*G$11*'LAFs'!G$261*(1-'Contrib'!G$118)*100/(24*'Input'!$F$58)</f>
        <v>0</v>
      </c>
      <c r="H106" s="31">
        <f>'Multi'!H894*H$11*'LAFs'!H$261*(1-'Contrib'!H$118)*100/(24*'Input'!$F$58)</f>
        <v>0</v>
      </c>
      <c r="I106" s="31">
        <f>'Multi'!I894*I$11*'LAFs'!I$261*(1-'Contrib'!I$118)*100/(24*'Input'!$F$58)</f>
        <v>0</v>
      </c>
      <c r="J106" s="31">
        <f>'Multi'!J894*J$11*'LAFs'!J$261*(1-'Contrib'!J$118)*100/(24*'Input'!$F$58)</f>
        <v>0</v>
      </c>
      <c r="K106" s="31">
        <f>'Multi'!B894*K$11*'LAFs'!B$261*(1-'Contrib'!K$118)*100/(24*'Input'!$F$58)</f>
        <v>0</v>
      </c>
      <c r="L106" s="31">
        <f>'Multi'!C894*L$11*'LAFs'!C$261*(1-'Contrib'!L$118)*100/(24*'Input'!$F$58)</f>
        <v>0</v>
      </c>
      <c r="M106" s="31">
        <f>'Multi'!D894*M$11*'LAFs'!D$261*(1-'Contrib'!M$118)*100/(24*'Input'!$F$58)</f>
        <v>0</v>
      </c>
      <c r="N106" s="31">
        <f>'Multi'!E894*N$11*'LAFs'!E$261*(1-'Contrib'!N$118)*100/(24*'Input'!$F$58)</f>
        <v>0</v>
      </c>
      <c r="O106" s="31">
        <f>'Multi'!F894*O$11*'LAFs'!F$261*(1-'Contrib'!O$118)*100/(24*'Input'!$F$58)</f>
        <v>0</v>
      </c>
      <c r="P106" s="31">
        <f>'Multi'!G894*P$11*'LAFs'!G$261*(1-'Contrib'!P$118)*100/(24*'Input'!$F$58)</f>
        <v>0</v>
      </c>
      <c r="Q106" s="31">
        <f>'Multi'!H894*Q$11*'LAFs'!H$261*(1-'Contrib'!Q$118)*100/(24*'Input'!$F$58)</f>
        <v>0</v>
      </c>
      <c r="R106" s="31">
        <f>'Multi'!I894*R$11*'LAFs'!I$261*(1-'Contrib'!R$118)*100/(24*'Input'!$F$58)</f>
        <v>0</v>
      </c>
      <c r="S106" s="31">
        <f>'Multi'!J894*S$11*'LAFs'!J$261*(1-'Contrib'!S$118)*100/(24*'Input'!$F$58)</f>
        <v>0</v>
      </c>
      <c r="T106" s="10"/>
    </row>
    <row r="107" spans="1:20">
      <c r="A107" s="3" t="s">
        <v>198</v>
      </c>
      <c r="B107" s="31">
        <f>'Multi'!B895*B$11*'LAFs'!B$263*(1-'Contrib'!B$120)*100/(24*'Input'!$F$58)</f>
        <v>0</v>
      </c>
      <c r="C107" s="31">
        <f>'Multi'!C895*C$11*'LAFs'!C$263*(1-'Contrib'!C$120)*100/(24*'Input'!$F$58)</f>
        <v>0</v>
      </c>
      <c r="D107" s="31">
        <f>'Multi'!D895*D$11*'LAFs'!D$263*(1-'Contrib'!D$120)*100/(24*'Input'!$F$58)</f>
        <v>0</v>
      </c>
      <c r="E107" s="31">
        <f>'Multi'!E895*E$11*'LAFs'!E$263*(1-'Contrib'!E$120)*100/(24*'Input'!$F$58)</f>
        <v>0</v>
      </c>
      <c r="F107" s="31">
        <f>'Multi'!F895*F$11*'LAFs'!F$263*(1-'Contrib'!F$120)*100/(24*'Input'!$F$58)</f>
        <v>0</v>
      </c>
      <c r="G107" s="31">
        <f>'Multi'!G895*G$11*'LAFs'!G$263*(1-'Contrib'!G$120)*100/(24*'Input'!$F$58)</f>
        <v>0</v>
      </c>
      <c r="H107" s="31">
        <f>'Multi'!H895*H$11*'LAFs'!H$263*(1-'Contrib'!H$120)*100/(24*'Input'!$F$58)</f>
        <v>0</v>
      </c>
      <c r="I107" s="31">
        <f>'Multi'!I895*I$11*'LAFs'!I$263*(1-'Contrib'!I$120)*100/(24*'Input'!$F$58)</f>
        <v>0</v>
      </c>
      <c r="J107" s="31">
        <f>'Multi'!J895*J$11*'LAFs'!J$263*(1-'Contrib'!J$120)*100/(24*'Input'!$F$58)</f>
        <v>0</v>
      </c>
      <c r="K107" s="31">
        <f>'Multi'!B895*K$11*'LAFs'!B$263*(1-'Contrib'!K$120)*100/(24*'Input'!$F$58)</f>
        <v>0</v>
      </c>
      <c r="L107" s="31">
        <f>'Multi'!C895*L$11*'LAFs'!C$263*(1-'Contrib'!L$120)*100/(24*'Input'!$F$58)</f>
        <v>0</v>
      </c>
      <c r="M107" s="31">
        <f>'Multi'!D895*M$11*'LAFs'!D$263*(1-'Contrib'!M$120)*100/(24*'Input'!$F$58)</f>
        <v>0</v>
      </c>
      <c r="N107" s="31">
        <f>'Multi'!E895*N$11*'LAFs'!E$263*(1-'Contrib'!N$120)*100/(24*'Input'!$F$58)</f>
        <v>0</v>
      </c>
      <c r="O107" s="31">
        <f>'Multi'!F895*O$11*'LAFs'!F$263*(1-'Contrib'!O$120)*100/(24*'Input'!$F$58)</f>
        <v>0</v>
      </c>
      <c r="P107" s="31">
        <f>'Multi'!G895*P$11*'LAFs'!G$263*(1-'Contrib'!P$120)*100/(24*'Input'!$F$58)</f>
        <v>0</v>
      </c>
      <c r="Q107" s="31">
        <f>'Multi'!H895*Q$11*'LAFs'!H$263*(1-'Contrib'!Q$120)*100/(24*'Input'!$F$58)</f>
        <v>0</v>
      </c>
      <c r="R107" s="31">
        <f>'Multi'!I895*R$11*'LAFs'!I$263*(1-'Contrib'!R$120)*100/(24*'Input'!$F$58)</f>
        <v>0</v>
      </c>
      <c r="S107" s="31">
        <f>'Multi'!J895*S$11*'LAFs'!J$263*(1-'Contrib'!S$120)*100/(24*'Input'!$F$58)</f>
        <v>0</v>
      </c>
      <c r="T107" s="10"/>
    </row>
    <row r="109" spans="1:20" ht="21" customHeight="1">
      <c r="A109" s="1" t="s">
        <v>997</v>
      </c>
    </row>
    <row r="110" spans="1:20">
      <c r="A110" s="2" t="s">
        <v>361</v>
      </c>
    </row>
    <row r="111" spans="1:20">
      <c r="A111" s="11" t="s">
        <v>998</v>
      </c>
    </row>
    <row r="112" spans="1:20">
      <c r="A112" s="11" t="s">
        <v>993</v>
      </c>
    </row>
    <row r="113" spans="1:20">
      <c r="A113" s="11" t="s">
        <v>812</v>
      </c>
    </row>
    <row r="114" spans="1:20">
      <c r="A114" s="11" t="s">
        <v>989</v>
      </c>
    </row>
    <row r="115" spans="1:20">
      <c r="A115" s="11" t="s">
        <v>755</v>
      </c>
    </row>
    <row r="116" spans="1:20">
      <c r="A116" s="2" t="s">
        <v>994</v>
      </c>
    </row>
    <row r="118" spans="1:20">
      <c r="B118" s="12" t="s">
        <v>142</v>
      </c>
      <c r="C118" s="12" t="s">
        <v>315</v>
      </c>
      <c r="D118" s="12" t="s">
        <v>316</v>
      </c>
      <c r="E118" s="12" t="s">
        <v>317</v>
      </c>
      <c r="F118" s="12" t="s">
        <v>318</v>
      </c>
      <c r="G118" s="12" t="s">
        <v>319</v>
      </c>
      <c r="H118" s="12" t="s">
        <v>320</v>
      </c>
      <c r="I118" s="12" t="s">
        <v>321</v>
      </c>
      <c r="J118" s="12" t="s">
        <v>322</v>
      </c>
      <c r="K118" s="12" t="s">
        <v>303</v>
      </c>
      <c r="L118" s="12" t="s">
        <v>893</v>
      </c>
      <c r="M118" s="12" t="s">
        <v>894</v>
      </c>
      <c r="N118" s="12" t="s">
        <v>895</v>
      </c>
      <c r="O118" s="12" t="s">
        <v>896</v>
      </c>
      <c r="P118" s="12" t="s">
        <v>897</v>
      </c>
      <c r="Q118" s="12" t="s">
        <v>898</v>
      </c>
      <c r="R118" s="12" t="s">
        <v>899</v>
      </c>
      <c r="S118" s="12" t="s">
        <v>900</v>
      </c>
    </row>
    <row r="119" spans="1:20">
      <c r="A119" s="3" t="s">
        <v>180</v>
      </c>
      <c r="B119" s="31">
        <f>'Multi'!B904*B$11*'LAFs'!B$246*(1-'Contrib'!B$103)*100/(24*'Input'!$F$58)</f>
        <v>0</v>
      </c>
      <c r="C119" s="31">
        <f>'Multi'!C904*C$11*'LAFs'!C$246*(1-'Contrib'!C$103)*100/(24*'Input'!$F$58)</f>
        <v>0</v>
      </c>
      <c r="D119" s="31">
        <f>'Multi'!D904*D$11*'LAFs'!D$246*(1-'Contrib'!D$103)*100/(24*'Input'!$F$58)</f>
        <v>0</v>
      </c>
      <c r="E119" s="31">
        <f>'Multi'!E904*E$11*'LAFs'!E$246*(1-'Contrib'!E$103)*100/(24*'Input'!$F$58)</f>
        <v>0</v>
      </c>
      <c r="F119" s="31">
        <f>'Multi'!F904*F$11*'LAFs'!F$246*(1-'Contrib'!F$103)*100/(24*'Input'!$F$58)</f>
        <v>0</v>
      </c>
      <c r="G119" s="31">
        <f>'Multi'!G904*G$11*'LAFs'!G$246*(1-'Contrib'!G$103)*100/(24*'Input'!$F$58)</f>
        <v>0</v>
      </c>
      <c r="H119" s="31">
        <f>'Multi'!H904*H$11*'LAFs'!H$246*(1-'Contrib'!H$103)*100/(24*'Input'!$F$58)</f>
        <v>0</v>
      </c>
      <c r="I119" s="31">
        <f>'Multi'!I904*I$11*'LAFs'!I$246*(1-'Contrib'!I$103)*100/(24*'Input'!$F$58)</f>
        <v>0</v>
      </c>
      <c r="J119" s="31">
        <f>'Multi'!J904*J$11*'LAFs'!J$246*(1-'Contrib'!J$103)*100/(24*'Input'!$F$58)</f>
        <v>0</v>
      </c>
      <c r="K119" s="31">
        <f>'Multi'!B904*K$11*'LAFs'!B$246*(1-'Contrib'!K$103)*100/(24*'Input'!$F$58)</f>
        <v>0</v>
      </c>
      <c r="L119" s="31">
        <f>'Multi'!C904*L$11*'LAFs'!C$246*(1-'Contrib'!L$103)*100/(24*'Input'!$F$58)</f>
        <v>0</v>
      </c>
      <c r="M119" s="31">
        <f>'Multi'!D904*M$11*'LAFs'!D$246*(1-'Contrib'!M$103)*100/(24*'Input'!$F$58)</f>
        <v>0</v>
      </c>
      <c r="N119" s="31">
        <f>'Multi'!E904*N$11*'LAFs'!E$246*(1-'Contrib'!N$103)*100/(24*'Input'!$F$58)</f>
        <v>0</v>
      </c>
      <c r="O119" s="31">
        <f>'Multi'!F904*O$11*'LAFs'!F$246*(1-'Contrib'!O$103)*100/(24*'Input'!$F$58)</f>
        <v>0</v>
      </c>
      <c r="P119" s="31">
        <f>'Multi'!G904*P$11*'LAFs'!G$246*(1-'Contrib'!P$103)*100/(24*'Input'!$F$58)</f>
        <v>0</v>
      </c>
      <c r="Q119" s="31">
        <f>'Multi'!H904*Q$11*'LAFs'!H$246*(1-'Contrib'!Q$103)*100/(24*'Input'!$F$58)</f>
        <v>0</v>
      </c>
      <c r="R119" s="31">
        <f>'Multi'!I904*R$11*'LAFs'!I$246*(1-'Contrib'!R$103)*100/(24*'Input'!$F$58)</f>
        <v>0</v>
      </c>
      <c r="S119" s="31">
        <f>'Multi'!J904*S$11*'LAFs'!J$246*(1-'Contrib'!S$103)*100/(24*'Input'!$F$58)</f>
        <v>0</v>
      </c>
      <c r="T119" s="10"/>
    </row>
    <row r="120" spans="1:20">
      <c r="A120" s="3" t="s">
        <v>181</v>
      </c>
      <c r="B120" s="31">
        <f>'Multi'!B905*B$11*'LAFs'!B$247*(1-'Contrib'!B$104)*100/(24*'Input'!$F$58)</f>
        <v>0</v>
      </c>
      <c r="C120" s="31">
        <f>'Multi'!C905*C$11*'LAFs'!C$247*(1-'Contrib'!C$104)*100/(24*'Input'!$F$58)</f>
        <v>0</v>
      </c>
      <c r="D120" s="31">
        <f>'Multi'!D905*D$11*'LAFs'!D$247*(1-'Contrib'!D$104)*100/(24*'Input'!$F$58)</f>
        <v>0</v>
      </c>
      <c r="E120" s="31">
        <f>'Multi'!E905*E$11*'LAFs'!E$247*(1-'Contrib'!E$104)*100/(24*'Input'!$F$58)</f>
        <v>0</v>
      </c>
      <c r="F120" s="31">
        <f>'Multi'!F905*F$11*'LAFs'!F$247*(1-'Contrib'!F$104)*100/(24*'Input'!$F$58)</f>
        <v>0</v>
      </c>
      <c r="G120" s="31">
        <f>'Multi'!G905*G$11*'LAFs'!G$247*(1-'Contrib'!G$104)*100/(24*'Input'!$F$58)</f>
        <v>0</v>
      </c>
      <c r="H120" s="31">
        <f>'Multi'!H905*H$11*'LAFs'!H$247*(1-'Contrib'!H$104)*100/(24*'Input'!$F$58)</f>
        <v>0</v>
      </c>
      <c r="I120" s="31">
        <f>'Multi'!I905*I$11*'LAFs'!I$247*(1-'Contrib'!I$104)*100/(24*'Input'!$F$58)</f>
        <v>0</v>
      </c>
      <c r="J120" s="31">
        <f>'Multi'!J905*J$11*'LAFs'!J$247*(1-'Contrib'!J$104)*100/(24*'Input'!$F$58)</f>
        <v>0</v>
      </c>
      <c r="K120" s="31">
        <f>'Multi'!B905*K$11*'LAFs'!B$247*(1-'Contrib'!K$104)*100/(24*'Input'!$F$58)</f>
        <v>0</v>
      </c>
      <c r="L120" s="31">
        <f>'Multi'!C905*L$11*'LAFs'!C$247*(1-'Contrib'!L$104)*100/(24*'Input'!$F$58)</f>
        <v>0</v>
      </c>
      <c r="M120" s="31">
        <f>'Multi'!D905*M$11*'LAFs'!D$247*(1-'Contrib'!M$104)*100/(24*'Input'!$F$58)</f>
        <v>0</v>
      </c>
      <c r="N120" s="31">
        <f>'Multi'!E905*N$11*'LAFs'!E$247*(1-'Contrib'!N$104)*100/(24*'Input'!$F$58)</f>
        <v>0</v>
      </c>
      <c r="O120" s="31">
        <f>'Multi'!F905*O$11*'LAFs'!F$247*(1-'Contrib'!O$104)*100/(24*'Input'!$F$58)</f>
        <v>0</v>
      </c>
      <c r="P120" s="31">
        <f>'Multi'!G905*P$11*'LAFs'!G$247*(1-'Contrib'!P$104)*100/(24*'Input'!$F$58)</f>
        <v>0</v>
      </c>
      <c r="Q120" s="31">
        <f>'Multi'!H905*Q$11*'LAFs'!H$247*(1-'Contrib'!Q$104)*100/(24*'Input'!$F$58)</f>
        <v>0</v>
      </c>
      <c r="R120" s="31">
        <f>'Multi'!I905*R$11*'LAFs'!I$247*(1-'Contrib'!R$104)*100/(24*'Input'!$F$58)</f>
        <v>0</v>
      </c>
      <c r="S120" s="31">
        <f>'Multi'!J905*S$11*'LAFs'!J$247*(1-'Contrib'!S$104)*100/(24*'Input'!$F$58)</f>
        <v>0</v>
      </c>
      <c r="T120" s="10"/>
    </row>
    <row r="121" spans="1:20">
      <c r="A121" s="3" t="s">
        <v>182</v>
      </c>
      <c r="B121" s="31">
        <f>'Multi'!B906*B$11*'LAFs'!B$248*(1-'Contrib'!B$105)*100/(24*'Input'!$F$58)</f>
        <v>0</v>
      </c>
      <c r="C121" s="31">
        <f>'Multi'!C906*C$11*'LAFs'!C$248*(1-'Contrib'!C$105)*100/(24*'Input'!$F$58)</f>
        <v>0</v>
      </c>
      <c r="D121" s="31">
        <f>'Multi'!D906*D$11*'LAFs'!D$248*(1-'Contrib'!D$105)*100/(24*'Input'!$F$58)</f>
        <v>0</v>
      </c>
      <c r="E121" s="31">
        <f>'Multi'!E906*E$11*'LAFs'!E$248*(1-'Contrib'!E$105)*100/(24*'Input'!$F$58)</f>
        <v>0</v>
      </c>
      <c r="F121" s="31">
        <f>'Multi'!F906*F$11*'LAFs'!F$248*(1-'Contrib'!F$105)*100/(24*'Input'!$F$58)</f>
        <v>0</v>
      </c>
      <c r="G121" s="31">
        <f>'Multi'!G906*G$11*'LAFs'!G$248*(1-'Contrib'!G$105)*100/(24*'Input'!$F$58)</f>
        <v>0</v>
      </c>
      <c r="H121" s="31">
        <f>'Multi'!H906*H$11*'LAFs'!H$248*(1-'Contrib'!H$105)*100/(24*'Input'!$F$58)</f>
        <v>0</v>
      </c>
      <c r="I121" s="31">
        <f>'Multi'!I906*I$11*'LAFs'!I$248*(1-'Contrib'!I$105)*100/(24*'Input'!$F$58)</f>
        <v>0</v>
      </c>
      <c r="J121" s="31">
        <f>'Multi'!J906*J$11*'LAFs'!J$248*(1-'Contrib'!J$105)*100/(24*'Input'!$F$58)</f>
        <v>0</v>
      </c>
      <c r="K121" s="31">
        <f>'Multi'!B906*K$11*'LAFs'!B$248*(1-'Contrib'!K$105)*100/(24*'Input'!$F$58)</f>
        <v>0</v>
      </c>
      <c r="L121" s="31">
        <f>'Multi'!C906*L$11*'LAFs'!C$248*(1-'Contrib'!L$105)*100/(24*'Input'!$F$58)</f>
        <v>0</v>
      </c>
      <c r="M121" s="31">
        <f>'Multi'!D906*M$11*'LAFs'!D$248*(1-'Contrib'!M$105)*100/(24*'Input'!$F$58)</f>
        <v>0</v>
      </c>
      <c r="N121" s="31">
        <f>'Multi'!E906*N$11*'LAFs'!E$248*(1-'Contrib'!N$105)*100/(24*'Input'!$F$58)</f>
        <v>0</v>
      </c>
      <c r="O121" s="31">
        <f>'Multi'!F906*O$11*'LAFs'!F$248*(1-'Contrib'!O$105)*100/(24*'Input'!$F$58)</f>
        <v>0</v>
      </c>
      <c r="P121" s="31">
        <f>'Multi'!G906*P$11*'LAFs'!G$248*(1-'Contrib'!P$105)*100/(24*'Input'!$F$58)</f>
        <v>0</v>
      </c>
      <c r="Q121" s="31">
        <f>'Multi'!H906*Q$11*'LAFs'!H$248*(1-'Contrib'!Q$105)*100/(24*'Input'!$F$58)</f>
        <v>0</v>
      </c>
      <c r="R121" s="31">
        <f>'Multi'!I906*R$11*'LAFs'!I$248*(1-'Contrib'!R$105)*100/(24*'Input'!$F$58)</f>
        <v>0</v>
      </c>
      <c r="S121" s="31">
        <f>'Multi'!J906*S$11*'LAFs'!J$248*(1-'Contrib'!S$105)*100/(24*'Input'!$F$58)</f>
        <v>0</v>
      </c>
      <c r="T121" s="10"/>
    </row>
    <row r="122" spans="1:20">
      <c r="A122" s="3" t="s">
        <v>183</v>
      </c>
      <c r="B122" s="31">
        <f>'Multi'!B907*B$11*'LAFs'!B$249*(1-'Contrib'!B$106)*100/(24*'Input'!$F$58)</f>
        <v>0</v>
      </c>
      <c r="C122" s="31">
        <f>'Multi'!C907*C$11*'LAFs'!C$249*(1-'Contrib'!C$106)*100/(24*'Input'!$F$58)</f>
        <v>0</v>
      </c>
      <c r="D122" s="31">
        <f>'Multi'!D907*D$11*'LAFs'!D$249*(1-'Contrib'!D$106)*100/(24*'Input'!$F$58)</f>
        <v>0</v>
      </c>
      <c r="E122" s="31">
        <f>'Multi'!E907*E$11*'LAFs'!E$249*(1-'Contrib'!E$106)*100/(24*'Input'!$F$58)</f>
        <v>0</v>
      </c>
      <c r="F122" s="31">
        <f>'Multi'!F907*F$11*'LAFs'!F$249*(1-'Contrib'!F$106)*100/(24*'Input'!$F$58)</f>
        <v>0</v>
      </c>
      <c r="G122" s="31">
        <f>'Multi'!G907*G$11*'LAFs'!G$249*(1-'Contrib'!G$106)*100/(24*'Input'!$F$58)</f>
        <v>0</v>
      </c>
      <c r="H122" s="31">
        <f>'Multi'!H907*H$11*'LAFs'!H$249*(1-'Contrib'!H$106)*100/(24*'Input'!$F$58)</f>
        <v>0</v>
      </c>
      <c r="I122" s="31">
        <f>'Multi'!I907*I$11*'LAFs'!I$249*(1-'Contrib'!I$106)*100/(24*'Input'!$F$58)</f>
        <v>0</v>
      </c>
      <c r="J122" s="31">
        <f>'Multi'!J907*J$11*'LAFs'!J$249*(1-'Contrib'!J$106)*100/(24*'Input'!$F$58)</f>
        <v>0</v>
      </c>
      <c r="K122" s="31">
        <f>'Multi'!B907*K$11*'LAFs'!B$249*(1-'Contrib'!K$106)*100/(24*'Input'!$F$58)</f>
        <v>0</v>
      </c>
      <c r="L122" s="31">
        <f>'Multi'!C907*L$11*'LAFs'!C$249*(1-'Contrib'!L$106)*100/(24*'Input'!$F$58)</f>
        <v>0</v>
      </c>
      <c r="M122" s="31">
        <f>'Multi'!D907*M$11*'LAFs'!D$249*(1-'Contrib'!M$106)*100/(24*'Input'!$F$58)</f>
        <v>0</v>
      </c>
      <c r="N122" s="31">
        <f>'Multi'!E907*N$11*'LAFs'!E$249*(1-'Contrib'!N$106)*100/(24*'Input'!$F$58)</f>
        <v>0</v>
      </c>
      <c r="O122" s="31">
        <f>'Multi'!F907*O$11*'LAFs'!F$249*(1-'Contrib'!O$106)*100/(24*'Input'!$F$58)</f>
        <v>0</v>
      </c>
      <c r="P122" s="31">
        <f>'Multi'!G907*P$11*'LAFs'!G$249*(1-'Contrib'!P$106)*100/(24*'Input'!$F$58)</f>
        <v>0</v>
      </c>
      <c r="Q122" s="31">
        <f>'Multi'!H907*Q$11*'LAFs'!H$249*(1-'Contrib'!Q$106)*100/(24*'Input'!$F$58)</f>
        <v>0</v>
      </c>
      <c r="R122" s="31">
        <f>'Multi'!I907*R$11*'LAFs'!I$249*(1-'Contrib'!R$106)*100/(24*'Input'!$F$58)</f>
        <v>0</v>
      </c>
      <c r="S122" s="31">
        <f>'Multi'!J907*S$11*'LAFs'!J$249*(1-'Contrib'!S$106)*100/(24*'Input'!$F$58)</f>
        <v>0</v>
      </c>
      <c r="T122" s="10"/>
    </row>
    <row r="123" spans="1:20">
      <c r="A123" s="3" t="s">
        <v>196</v>
      </c>
      <c r="B123" s="31">
        <f>'Multi'!B908*B$11*'LAFs'!B$250*(1-'Contrib'!B$107)*100/(24*'Input'!$F$58)</f>
        <v>0</v>
      </c>
      <c r="C123" s="31">
        <f>'Multi'!C908*C$11*'LAFs'!C$250*(1-'Contrib'!C$107)*100/(24*'Input'!$F$58)</f>
        <v>0</v>
      </c>
      <c r="D123" s="31">
        <f>'Multi'!D908*D$11*'LAFs'!D$250*(1-'Contrib'!D$107)*100/(24*'Input'!$F$58)</f>
        <v>0</v>
      </c>
      <c r="E123" s="31">
        <f>'Multi'!E908*E$11*'LAFs'!E$250*(1-'Contrib'!E$107)*100/(24*'Input'!$F$58)</f>
        <v>0</v>
      </c>
      <c r="F123" s="31">
        <f>'Multi'!F908*F$11*'LAFs'!F$250*(1-'Contrib'!F$107)*100/(24*'Input'!$F$58)</f>
        <v>0</v>
      </c>
      <c r="G123" s="31">
        <f>'Multi'!G908*G$11*'LAFs'!G$250*(1-'Contrib'!G$107)*100/(24*'Input'!$F$58)</f>
        <v>0</v>
      </c>
      <c r="H123" s="31">
        <f>'Multi'!H908*H$11*'LAFs'!H$250*(1-'Contrib'!H$107)*100/(24*'Input'!$F$58)</f>
        <v>0</v>
      </c>
      <c r="I123" s="31">
        <f>'Multi'!I908*I$11*'LAFs'!I$250*(1-'Contrib'!I$107)*100/(24*'Input'!$F$58)</f>
        <v>0</v>
      </c>
      <c r="J123" s="31">
        <f>'Multi'!J908*J$11*'LAFs'!J$250*(1-'Contrib'!J$107)*100/(24*'Input'!$F$58)</f>
        <v>0</v>
      </c>
      <c r="K123" s="31">
        <f>'Multi'!B908*K$11*'LAFs'!B$250*(1-'Contrib'!K$107)*100/(24*'Input'!$F$58)</f>
        <v>0</v>
      </c>
      <c r="L123" s="31">
        <f>'Multi'!C908*L$11*'LAFs'!C$250*(1-'Contrib'!L$107)*100/(24*'Input'!$F$58)</f>
        <v>0</v>
      </c>
      <c r="M123" s="31">
        <f>'Multi'!D908*M$11*'LAFs'!D$250*(1-'Contrib'!M$107)*100/(24*'Input'!$F$58)</f>
        <v>0</v>
      </c>
      <c r="N123" s="31">
        <f>'Multi'!E908*N$11*'LAFs'!E$250*(1-'Contrib'!N$107)*100/(24*'Input'!$F$58)</f>
        <v>0</v>
      </c>
      <c r="O123" s="31">
        <f>'Multi'!F908*O$11*'LAFs'!F$250*(1-'Contrib'!O$107)*100/(24*'Input'!$F$58)</f>
        <v>0</v>
      </c>
      <c r="P123" s="31">
        <f>'Multi'!G908*P$11*'LAFs'!G$250*(1-'Contrib'!P$107)*100/(24*'Input'!$F$58)</f>
        <v>0</v>
      </c>
      <c r="Q123" s="31">
        <f>'Multi'!H908*Q$11*'LAFs'!H$250*(1-'Contrib'!Q$107)*100/(24*'Input'!$F$58)</f>
        <v>0</v>
      </c>
      <c r="R123" s="31">
        <f>'Multi'!I908*R$11*'LAFs'!I$250*(1-'Contrib'!R$107)*100/(24*'Input'!$F$58)</f>
        <v>0</v>
      </c>
      <c r="S123" s="31">
        <f>'Multi'!J908*S$11*'LAFs'!J$250*(1-'Contrib'!S$107)*100/(24*'Input'!$F$58)</f>
        <v>0</v>
      </c>
      <c r="T123" s="10"/>
    </row>
    <row r="124" spans="1:20">
      <c r="A124" s="3" t="s">
        <v>220</v>
      </c>
      <c r="B124" s="31">
        <f>'Multi'!B909*B$11*'LAFs'!B$255*(1-'Contrib'!B$112)*100/(24*'Input'!$F$58)</f>
        <v>0</v>
      </c>
      <c r="C124" s="31">
        <f>'Multi'!C909*C$11*'LAFs'!C$255*(1-'Contrib'!C$112)*100/(24*'Input'!$F$58)</f>
        <v>0</v>
      </c>
      <c r="D124" s="31">
        <f>'Multi'!D909*D$11*'LAFs'!D$255*(1-'Contrib'!D$112)*100/(24*'Input'!$F$58)</f>
        <v>0</v>
      </c>
      <c r="E124" s="31">
        <f>'Multi'!E909*E$11*'LAFs'!E$255*(1-'Contrib'!E$112)*100/(24*'Input'!$F$58)</f>
        <v>0</v>
      </c>
      <c r="F124" s="31">
        <f>'Multi'!F909*F$11*'LAFs'!F$255*(1-'Contrib'!F$112)*100/(24*'Input'!$F$58)</f>
        <v>0</v>
      </c>
      <c r="G124" s="31">
        <f>'Multi'!G909*G$11*'LAFs'!G$255*(1-'Contrib'!G$112)*100/(24*'Input'!$F$58)</f>
        <v>0</v>
      </c>
      <c r="H124" s="31">
        <f>'Multi'!H909*H$11*'LAFs'!H$255*(1-'Contrib'!H$112)*100/(24*'Input'!$F$58)</f>
        <v>0</v>
      </c>
      <c r="I124" s="31">
        <f>'Multi'!I909*I$11*'LAFs'!I$255*(1-'Contrib'!I$112)*100/(24*'Input'!$F$58)</f>
        <v>0</v>
      </c>
      <c r="J124" s="31">
        <f>'Multi'!J909*J$11*'LAFs'!J$255*(1-'Contrib'!J$112)*100/(24*'Input'!$F$58)</f>
        <v>0</v>
      </c>
      <c r="K124" s="31">
        <f>'Multi'!B909*K$11*'LAFs'!B$255*(1-'Contrib'!K$112)*100/(24*'Input'!$F$58)</f>
        <v>0</v>
      </c>
      <c r="L124" s="31">
        <f>'Multi'!C909*L$11*'LAFs'!C$255*(1-'Contrib'!L$112)*100/(24*'Input'!$F$58)</f>
        <v>0</v>
      </c>
      <c r="M124" s="31">
        <f>'Multi'!D909*M$11*'LAFs'!D$255*(1-'Contrib'!M$112)*100/(24*'Input'!$F$58)</f>
        <v>0</v>
      </c>
      <c r="N124" s="31">
        <f>'Multi'!E909*N$11*'LAFs'!E$255*(1-'Contrib'!N$112)*100/(24*'Input'!$F$58)</f>
        <v>0</v>
      </c>
      <c r="O124" s="31">
        <f>'Multi'!F909*O$11*'LAFs'!F$255*(1-'Contrib'!O$112)*100/(24*'Input'!$F$58)</f>
        <v>0</v>
      </c>
      <c r="P124" s="31">
        <f>'Multi'!G909*P$11*'LAFs'!G$255*(1-'Contrib'!P$112)*100/(24*'Input'!$F$58)</f>
        <v>0</v>
      </c>
      <c r="Q124" s="31">
        <f>'Multi'!H909*Q$11*'LAFs'!H$255*(1-'Contrib'!Q$112)*100/(24*'Input'!$F$58)</f>
        <v>0</v>
      </c>
      <c r="R124" s="31">
        <f>'Multi'!I909*R$11*'LAFs'!I$255*(1-'Contrib'!R$112)*100/(24*'Input'!$F$58)</f>
        <v>0</v>
      </c>
      <c r="S124" s="31">
        <f>'Multi'!J909*S$11*'LAFs'!J$255*(1-'Contrib'!S$112)*100/(24*'Input'!$F$58)</f>
        <v>0</v>
      </c>
      <c r="T124" s="10"/>
    </row>
    <row r="125" spans="1:20">
      <c r="A125" s="3" t="s">
        <v>187</v>
      </c>
      <c r="B125" s="31">
        <f>'Multi'!B910*B$11*'LAFs'!B$259*(1-'Contrib'!B$116)*100/(24*'Input'!$F$58)</f>
        <v>0</v>
      </c>
      <c r="C125" s="31">
        <f>'Multi'!C910*C$11*'LAFs'!C$259*(1-'Contrib'!C$116)*100/(24*'Input'!$F$58)</f>
        <v>0</v>
      </c>
      <c r="D125" s="31">
        <f>'Multi'!D910*D$11*'LAFs'!D$259*(1-'Contrib'!D$116)*100/(24*'Input'!$F$58)</f>
        <v>0</v>
      </c>
      <c r="E125" s="31">
        <f>'Multi'!E910*E$11*'LAFs'!E$259*(1-'Contrib'!E$116)*100/(24*'Input'!$F$58)</f>
        <v>0</v>
      </c>
      <c r="F125" s="31">
        <f>'Multi'!F910*F$11*'LAFs'!F$259*(1-'Contrib'!F$116)*100/(24*'Input'!$F$58)</f>
        <v>0</v>
      </c>
      <c r="G125" s="31">
        <f>'Multi'!G910*G$11*'LAFs'!G$259*(1-'Contrib'!G$116)*100/(24*'Input'!$F$58)</f>
        <v>0</v>
      </c>
      <c r="H125" s="31">
        <f>'Multi'!H910*H$11*'LAFs'!H$259*(1-'Contrib'!H$116)*100/(24*'Input'!$F$58)</f>
        <v>0</v>
      </c>
      <c r="I125" s="31">
        <f>'Multi'!I910*I$11*'LAFs'!I$259*(1-'Contrib'!I$116)*100/(24*'Input'!$F$58)</f>
        <v>0</v>
      </c>
      <c r="J125" s="31">
        <f>'Multi'!J910*J$11*'LAFs'!J$259*(1-'Contrib'!J$116)*100/(24*'Input'!$F$58)</f>
        <v>0</v>
      </c>
      <c r="K125" s="31">
        <f>'Multi'!B910*K$11*'LAFs'!B$259*(1-'Contrib'!K$116)*100/(24*'Input'!$F$58)</f>
        <v>0</v>
      </c>
      <c r="L125" s="31">
        <f>'Multi'!C910*L$11*'LAFs'!C$259*(1-'Contrib'!L$116)*100/(24*'Input'!$F$58)</f>
        <v>0</v>
      </c>
      <c r="M125" s="31">
        <f>'Multi'!D910*M$11*'LAFs'!D$259*(1-'Contrib'!M$116)*100/(24*'Input'!$F$58)</f>
        <v>0</v>
      </c>
      <c r="N125" s="31">
        <f>'Multi'!E910*N$11*'LAFs'!E$259*(1-'Contrib'!N$116)*100/(24*'Input'!$F$58)</f>
        <v>0</v>
      </c>
      <c r="O125" s="31">
        <f>'Multi'!F910*O$11*'LAFs'!F$259*(1-'Contrib'!O$116)*100/(24*'Input'!$F$58)</f>
        <v>0</v>
      </c>
      <c r="P125" s="31">
        <f>'Multi'!G910*P$11*'LAFs'!G$259*(1-'Contrib'!P$116)*100/(24*'Input'!$F$58)</f>
        <v>0</v>
      </c>
      <c r="Q125" s="31">
        <f>'Multi'!H910*Q$11*'LAFs'!H$259*(1-'Contrib'!Q$116)*100/(24*'Input'!$F$58)</f>
        <v>0</v>
      </c>
      <c r="R125" s="31">
        <f>'Multi'!I910*R$11*'LAFs'!I$259*(1-'Contrib'!R$116)*100/(24*'Input'!$F$58)</f>
        <v>0</v>
      </c>
      <c r="S125" s="31">
        <f>'Multi'!J910*S$11*'LAFs'!J$259*(1-'Contrib'!S$116)*100/(24*'Input'!$F$58)</f>
        <v>0</v>
      </c>
      <c r="T125" s="10"/>
    </row>
    <row r="126" spans="1:20">
      <c r="A126" s="3" t="s">
        <v>189</v>
      </c>
      <c r="B126" s="31">
        <f>'Multi'!B911*B$11*'LAFs'!B$261*(1-'Contrib'!B$118)*100/(24*'Input'!$F$58)</f>
        <v>0</v>
      </c>
      <c r="C126" s="31">
        <f>'Multi'!C911*C$11*'LAFs'!C$261*(1-'Contrib'!C$118)*100/(24*'Input'!$F$58)</f>
        <v>0</v>
      </c>
      <c r="D126" s="31">
        <f>'Multi'!D911*D$11*'LAFs'!D$261*(1-'Contrib'!D$118)*100/(24*'Input'!$F$58)</f>
        <v>0</v>
      </c>
      <c r="E126" s="31">
        <f>'Multi'!E911*E$11*'LAFs'!E$261*(1-'Contrib'!E$118)*100/(24*'Input'!$F$58)</f>
        <v>0</v>
      </c>
      <c r="F126" s="31">
        <f>'Multi'!F911*F$11*'LAFs'!F$261*(1-'Contrib'!F$118)*100/(24*'Input'!$F$58)</f>
        <v>0</v>
      </c>
      <c r="G126" s="31">
        <f>'Multi'!G911*G$11*'LAFs'!G$261*(1-'Contrib'!G$118)*100/(24*'Input'!$F$58)</f>
        <v>0</v>
      </c>
      <c r="H126" s="31">
        <f>'Multi'!H911*H$11*'LAFs'!H$261*(1-'Contrib'!H$118)*100/(24*'Input'!$F$58)</f>
        <v>0</v>
      </c>
      <c r="I126" s="31">
        <f>'Multi'!I911*I$11*'LAFs'!I$261*(1-'Contrib'!I$118)*100/(24*'Input'!$F$58)</f>
        <v>0</v>
      </c>
      <c r="J126" s="31">
        <f>'Multi'!J911*J$11*'LAFs'!J$261*(1-'Contrib'!J$118)*100/(24*'Input'!$F$58)</f>
        <v>0</v>
      </c>
      <c r="K126" s="31">
        <f>'Multi'!B911*K$11*'LAFs'!B$261*(1-'Contrib'!K$118)*100/(24*'Input'!$F$58)</f>
        <v>0</v>
      </c>
      <c r="L126" s="31">
        <f>'Multi'!C911*L$11*'LAFs'!C$261*(1-'Contrib'!L$118)*100/(24*'Input'!$F$58)</f>
        <v>0</v>
      </c>
      <c r="M126" s="31">
        <f>'Multi'!D911*M$11*'LAFs'!D$261*(1-'Contrib'!M$118)*100/(24*'Input'!$F$58)</f>
        <v>0</v>
      </c>
      <c r="N126" s="31">
        <f>'Multi'!E911*N$11*'LAFs'!E$261*(1-'Contrib'!N$118)*100/(24*'Input'!$F$58)</f>
        <v>0</v>
      </c>
      <c r="O126" s="31">
        <f>'Multi'!F911*O$11*'LAFs'!F$261*(1-'Contrib'!O$118)*100/(24*'Input'!$F$58)</f>
        <v>0</v>
      </c>
      <c r="P126" s="31">
        <f>'Multi'!G911*P$11*'LAFs'!G$261*(1-'Contrib'!P$118)*100/(24*'Input'!$F$58)</f>
        <v>0</v>
      </c>
      <c r="Q126" s="31">
        <f>'Multi'!H911*Q$11*'LAFs'!H$261*(1-'Contrib'!Q$118)*100/(24*'Input'!$F$58)</f>
        <v>0</v>
      </c>
      <c r="R126" s="31">
        <f>'Multi'!I911*R$11*'LAFs'!I$261*(1-'Contrib'!R$118)*100/(24*'Input'!$F$58)</f>
        <v>0</v>
      </c>
      <c r="S126" s="31">
        <f>'Multi'!J911*S$11*'LAFs'!J$261*(1-'Contrib'!S$118)*100/(24*'Input'!$F$58)</f>
        <v>0</v>
      </c>
      <c r="T126" s="10"/>
    </row>
    <row r="127" spans="1:20">
      <c r="A127" s="3" t="s">
        <v>198</v>
      </c>
      <c r="B127" s="31">
        <f>'Multi'!B912*B$11*'LAFs'!B$263*(1-'Contrib'!B$120)*100/(24*'Input'!$F$58)</f>
        <v>0</v>
      </c>
      <c r="C127" s="31">
        <f>'Multi'!C912*C$11*'LAFs'!C$263*(1-'Contrib'!C$120)*100/(24*'Input'!$F$58)</f>
        <v>0</v>
      </c>
      <c r="D127" s="31">
        <f>'Multi'!D912*D$11*'LAFs'!D$263*(1-'Contrib'!D$120)*100/(24*'Input'!$F$58)</f>
        <v>0</v>
      </c>
      <c r="E127" s="31">
        <f>'Multi'!E912*E$11*'LAFs'!E$263*(1-'Contrib'!E$120)*100/(24*'Input'!$F$58)</f>
        <v>0</v>
      </c>
      <c r="F127" s="31">
        <f>'Multi'!F912*F$11*'LAFs'!F$263*(1-'Contrib'!F$120)*100/(24*'Input'!$F$58)</f>
        <v>0</v>
      </c>
      <c r="G127" s="31">
        <f>'Multi'!G912*G$11*'LAFs'!G$263*(1-'Contrib'!G$120)*100/(24*'Input'!$F$58)</f>
        <v>0</v>
      </c>
      <c r="H127" s="31">
        <f>'Multi'!H912*H$11*'LAFs'!H$263*(1-'Contrib'!H$120)*100/(24*'Input'!$F$58)</f>
        <v>0</v>
      </c>
      <c r="I127" s="31">
        <f>'Multi'!I912*I$11*'LAFs'!I$263*(1-'Contrib'!I$120)*100/(24*'Input'!$F$58)</f>
        <v>0</v>
      </c>
      <c r="J127" s="31">
        <f>'Multi'!J912*J$11*'LAFs'!J$263*(1-'Contrib'!J$120)*100/(24*'Input'!$F$58)</f>
        <v>0</v>
      </c>
      <c r="K127" s="31">
        <f>'Multi'!B912*K$11*'LAFs'!B$263*(1-'Contrib'!K$120)*100/(24*'Input'!$F$58)</f>
        <v>0</v>
      </c>
      <c r="L127" s="31">
        <f>'Multi'!C912*L$11*'LAFs'!C$263*(1-'Contrib'!L$120)*100/(24*'Input'!$F$58)</f>
        <v>0</v>
      </c>
      <c r="M127" s="31">
        <f>'Multi'!D912*M$11*'LAFs'!D$263*(1-'Contrib'!M$120)*100/(24*'Input'!$F$58)</f>
        <v>0</v>
      </c>
      <c r="N127" s="31">
        <f>'Multi'!E912*N$11*'LAFs'!E$263*(1-'Contrib'!N$120)*100/(24*'Input'!$F$58)</f>
        <v>0</v>
      </c>
      <c r="O127" s="31">
        <f>'Multi'!F912*O$11*'LAFs'!F$263*(1-'Contrib'!O$120)*100/(24*'Input'!$F$58)</f>
        <v>0</v>
      </c>
      <c r="P127" s="31">
        <f>'Multi'!G912*P$11*'LAFs'!G$263*(1-'Contrib'!P$120)*100/(24*'Input'!$F$58)</f>
        <v>0</v>
      </c>
      <c r="Q127" s="31">
        <f>'Multi'!H912*Q$11*'LAFs'!H$263*(1-'Contrib'!Q$120)*100/(24*'Input'!$F$58)</f>
        <v>0</v>
      </c>
      <c r="R127" s="31">
        <f>'Multi'!I912*R$11*'LAFs'!I$263*(1-'Contrib'!R$120)*100/(24*'Input'!$F$58)</f>
        <v>0</v>
      </c>
      <c r="S127" s="31">
        <f>'Multi'!J912*S$11*'LAFs'!J$263*(1-'Contrib'!S$120)*100/(24*'Input'!$F$58)</f>
        <v>0</v>
      </c>
      <c r="T127" s="10"/>
    </row>
  </sheetData>
  <sheetProtection sheet="1" objects="1" scenarios="1"/>
  <hyperlinks>
    <hyperlink ref="A6" location="'DRM'!B129" display="x1 = 2109. Network model annuity by simultaneous maximum load for each network level (£/kW/year)"/>
    <hyperlink ref="A7" location="'Otex'!B107" display="x2 = 2710. Unit operating expenditure based on simultaneous maximum load (£/kW/year)"/>
    <hyperlink ref="A15" location="'Yard'!B10" display="x1 = 2901. Unit cost at each level, £/kW/year (relative to system simultaneous maximum load)"/>
    <hyperlink ref="A16" location="'Loads'!B45" display="x2 = 2302. Load coefficient"/>
    <hyperlink ref="A17" location="'LAFs'!B236" display="x3 = 2012. Loss adjustment factors between end user meter reading and each network level, scaled by network use"/>
    <hyperlink ref="A18" location="'Contrib'!B93" display="x4 = 2804. Proportion of annual charge covered by contributions (for all charging levels)"/>
    <hyperlink ref="A19" location="'Input'!F57" display="x5 = 1010. Days in the charging year (in Financial and general assumptions)"/>
    <hyperlink ref="A53" location="'Multi'!B851" display="x1 = 2460. Unit rate 1 pseudo load coefficient by network level (combined)"/>
    <hyperlink ref="A54" location="'Yard'!B10" display="x2 = 2901. Unit cost at each level, £/kW/year (relative to system simultaneous maximum load)"/>
    <hyperlink ref="A55" location="'LAFs'!B236" display="x3 = 2012. Loss adjustment factors between end user meter reading and each network level, scaled by network use"/>
    <hyperlink ref="A56" location="'Contrib'!B93" display="x4 = 2804. Proportion of annual charge covered by contributions (for all charging levels)"/>
    <hyperlink ref="A57" location="'Input'!F57" display="x5 = 1010. Days in the charging year (in Financial and general assumptions)"/>
    <hyperlink ref="A86" location="'Multi'!B881" display="x1 = 2461. Unit rate 2 pseudo load coefficient by network level (combined)"/>
    <hyperlink ref="A87" location="'Yard'!B10" display="x2 = 2901. Unit cost at each level, £/kW/year (relative to system simultaneous maximum load)"/>
    <hyperlink ref="A88" location="'LAFs'!B236" display="x3 = 2012. Loss adjustment factors between end user meter reading and each network level, scaled by network use"/>
    <hyperlink ref="A89" location="'Contrib'!B93" display="x4 = 2804. Proportion of annual charge covered by contributions (for all charging levels)"/>
    <hyperlink ref="A90" location="'Input'!F57" display="x5 = 1010. Days in the charging year (in Financial and general assumptions)"/>
    <hyperlink ref="A111" location="'Multi'!B903" display="x1 = 2462. Unit rate 3 pseudo load coefficient by network level (combined)"/>
    <hyperlink ref="A112" location="'Yard'!B10" display="x2 = 2901. Unit cost at each level, £/kW/year (relative to system simultaneous maximum load)"/>
    <hyperlink ref="A113" location="'LAFs'!B236" display="x3 = 2012. Loss adjustment factors between end user meter reading and each network level, scaled by network use"/>
    <hyperlink ref="A114" location="'Contrib'!B93" display="x4 = 2804. Proportion of annual charge covered by contributions (for all charging levels)"/>
    <hyperlink ref="A115" location="'Input'!F57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"Allocation to standing charges for "&amp;'Input'!B7&amp;" in "&amp;'Input'!C7&amp;" ("&amp;'Input'!D7&amp;")"</f>
        <v>0</v>
      </c>
    </row>
    <row r="2" spans="1:20">
      <c r="A2" s="2" t="s">
        <v>999</v>
      </c>
    </row>
    <row r="4" spans="1:20" ht="21" customHeight="1">
      <c r="A4" s="1" t="s">
        <v>1000</v>
      </c>
    </row>
    <row r="5" spans="1:20">
      <c r="A5" s="2" t="s">
        <v>361</v>
      </c>
    </row>
    <row r="6" spans="1:20">
      <c r="A6" s="11" t="s">
        <v>988</v>
      </c>
    </row>
    <row r="7" spans="1:20">
      <c r="A7" s="11" t="s">
        <v>1001</v>
      </c>
    </row>
    <row r="8" spans="1:20">
      <c r="A8" s="2" t="s">
        <v>1002</v>
      </c>
    </row>
    <row r="10" spans="1:20">
      <c r="B10" s="12" t="s">
        <v>142</v>
      </c>
      <c r="C10" s="12" t="s">
        <v>315</v>
      </c>
      <c r="D10" s="12" t="s">
        <v>316</v>
      </c>
      <c r="E10" s="12" t="s">
        <v>317</v>
      </c>
      <c r="F10" s="12" t="s">
        <v>318</v>
      </c>
      <c r="G10" s="12" t="s">
        <v>319</v>
      </c>
      <c r="H10" s="12" t="s">
        <v>320</v>
      </c>
      <c r="I10" s="12" t="s">
        <v>321</v>
      </c>
      <c r="J10" s="12" t="s">
        <v>322</v>
      </c>
      <c r="K10" s="12" t="s">
        <v>303</v>
      </c>
      <c r="L10" s="12" t="s">
        <v>893</v>
      </c>
      <c r="M10" s="12" t="s">
        <v>894</v>
      </c>
      <c r="N10" s="12" t="s">
        <v>895</v>
      </c>
      <c r="O10" s="12" t="s">
        <v>896</v>
      </c>
      <c r="P10" s="12" t="s">
        <v>897</v>
      </c>
      <c r="Q10" s="12" t="s">
        <v>898</v>
      </c>
      <c r="R10" s="12" t="s">
        <v>899</v>
      </c>
      <c r="S10" s="12" t="s">
        <v>900</v>
      </c>
    </row>
    <row r="11" spans="1:20">
      <c r="A11" s="3" t="s">
        <v>1003</v>
      </c>
      <c r="B11" s="31">
        <f>'Yard'!B11/(1+'AMD'!B208)</f>
        <v>0</v>
      </c>
      <c r="C11" s="31">
        <f>'Yard'!C11/(1+'AMD'!C208)</f>
        <v>0</v>
      </c>
      <c r="D11" s="31">
        <f>'Yard'!D11/(1+'AMD'!D208)</f>
        <v>0</v>
      </c>
      <c r="E11" s="31">
        <f>'Yard'!E11/(1+'AMD'!E208)</f>
        <v>0</v>
      </c>
      <c r="F11" s="31">
        <f>'Yard'!F11/(1+'AMD'!F208)</f>
        <v>0</v>
      </c>
      <c r="G11" s="31">
        <f>'Yard'!G11/(1+'AMD'!G208)</f>
        <v>0</v>
      </c>
      <c r="H11" s="31">
        <f>'Yard'!H11/(1+'AMD'!H208)</f>
        <v>0</v>
      </c>
      <c r="I11" s="31">
        <f>'Yard'!I11/(1+'AMD'!I208)</f>
        <v>0</v>
      </c>
      <c r="J11" s="31">
        <f>'Yard'!J11/(1+'AMD'!J208)</f>
        <v>0</v>
      </c>
      <c r="K11" s="31">
        <f>'Yard'!K11/(1+'AMD'!B208)</f>
        <v>0</v>
      </c>
      <c r="L11" s="31">
        <f>'Yard'!L11/(1+'AMD'!C208)</f>
        <v>0</v>
      </c>
      <c r="M11" s="31">
        <f>'Yard'!M11/(1+'AMD'!D208)</f>
        <v>0</v>
      </c>
      <c r="N11" s="31">
        <f>'Yard'!N11/(1+'AMD'!E208)</f>
        <v>0</v>
      </c>
      <c r="O11" s="31">
        <f>'Yard'!O11/(1+'AMD'!F208)</f>
        <v>0</v>
      </c>
      <c r="P11" s="31">
        <f>'Yard'!P11/(1+'AMD'!G208)</f>
        <v>0</v>
      </c>
      <c r="Q11" s="31">
        <f>'Yard'!Q11/(1+'AMD'!H208)</f>
        <v>0</v>
      </c>
      <c r="R11" s="31">
        <f>'Yard'!R11/(1+'AMD'!I208)</f>
        <v>0</v>
      </c>
      <c r="S11" s="31">
        <f>'Yard'!S11/(1+'AMD'!J208)</f>
        <v>0</v>
      </c>
      <c r="T11" s="10"/>
    </row>
    <row r="13" spans="1:20" ht="21" customHeight="1">
      <c r="A13" s="1" t="s">
        <v>1004</v>
      </c>
    </row>
    <row r="14" spans="1:20">
      <c r="A14" s="2" t="s">
        <v>1005</v>
      </c>
    </row>
    <row r="15" spans="1:20">
      <c r="A15" s="2" t="s">
        <v>361</v>
      </c>
    </row>
    <row r="16" spans="1:20">
      <c r="A16" s="11" t="s">
        <v>1006</v>
      </c>
    </row>
    <row r="17" spans="1:20">
      <c r="A17" s="11" t="s">
        <v>1007</v>
      </c>
    </row>
    <row r="18" spans="1:20">
      <c r="A18" s="11" t="s">
        <v>1008</v>
      </c>
    </row>
    <row r="19" spans="1:20">
      <c r="A19" s="11" t="s">
        <v>1009</v>
      </c>
    </row>
    <row r="20" spans="1:20">
      <c r="A20" s="11" t="s">
        <v>755</v>
      </c>
    </row>
    <row r="21" spans="1:20">
      <c r="A21" s="11" t="s">
        <v>1010</v>
      </c>
    </row>
    <row r="22" spans="1:20">
      <c r="A22" s="2" t="s">
        <v>1011</v>
      </c>
    </row>
    <row r="24" spans="1:20">
      <c r="B24" s="12" t="s">
        <v>142</v>
      </c>
      <c r="C24" s="12" t="s">
        <v>315</v>
      </c>
      <c r="D24" s="12" t="s">
        <v>316</v>
      </c>
      <c r="E24" s="12" t="s">
        <v>317</v>
      </c>
      <c r="F24" s="12" t="s">
        <v>318</v>
      </c>
      <c r="G24" s="12" t="s">
        <v>319</v>
      </c>
      <c r="H24" s="12" t="s">
        <v>320</v>
      </c>
      <c r="I24" s="12" t="s">
        <v>321</v>
      </c>
      <c r="J24" s="12" t="s">
        <v>322</v>
      </c>
      <c r="K24" s="12" t="s">
        <v>303</v>
      </c>
      <c r="L24" s="12" t="s">
        <v>893</v>
      </c>
      <c r="M24" s="12" t="s">
        <v>894</v>
      </c>
      <c r="N24" s="12" t="s">
        <v>895</v>
      </c>
      <c r="O24" s="12" t="s">
        <v>896</v>
      </c>
      <c r="P24" s="12" t="s">
        <v>897</v>
      </c>
      <c r="Q24" s="12" t="s">
        <v>898</v>
      </c>
      <c r="R24" s="12" t="s">
        <v>899</v>
      </c>
      <c r="S24" s="12" t="s">
        <v>900</v>
      </c>
    </row>
    <row r="25" spans="1:20">
      <c r="A25" s="3" t="s">
        <v>174</v>
      </c>
      <c r="B25" s="31">
        <f>100*'AMD'!B41*'LAFs'!B$237*B$11*'Input'!$E$58/'Input'!$F$58*(1-'Contrib'!B$94)</f>
        <v>0</v>
      </c>
      <c r="C25" s="31">
        <f>100*'AMD'!C41*'LAFs'!C$237*C$11*'Input'!$E$58/'Input'!$F$58*(1-'Contrib'!C$94)</f>
        <v>0</v>
      </c>
      <c r="D25" s="31">
        <f>100*'AMD'!D41*'LAFs'!D$237*D$11*'Input'!$E$58/'Input'!$F$58*(1-'Contrib'!D$94)</f>
        <v>0</v>
      </c>
      <c r="E25" s="31">
        <f>100*'AMD'!E41*'LAFs'!E$237*E$11*'Input'!$E$58/'Input'!$F$58*(1-'Contrib'!E$94)</f>
        <v>0</v>
      </c>
      <c r="F25" s="31">
        <f>100*'AMD'!F41*'LAFs'!F$237*F$11*'Input'!$E$58/'Input'!$F$58*(1-'Contrib'!F$94)</f>
        <v>0</v>
      </c>
      <c r="G25" s="31">
        <f>100*'AMD'!G41*'LAFs'!G$237*G$11*'Input'!$E$58/'Input'!$F$58*(1-'Contrib'!G$94)</f>
        <v>0</v>
      </c>
      <c r="H25" s="31">
        <f>100*'AMD'!H41*'LAFs'!H$237*H$11*'Input'!$E$58/'Input'!$F$58*(1-'Contrib'!H$94)</f>
        <v>0</v>
      </c>
      <c r="I25" s="31">
        <f>100*'AMD'!I41*'LAFs'!I$237*I$11*'Input'!$E$58/'Input'!$F$58*(1-'Contrib'!I$94)</f>
        <v>0</v>
      </c>
      <c r="J25" s="31">
        <f>100*'AMD'!J41*'LAFs'!J$237*J$11*'Input'!$E$58/'Input'!$F$58*(1-'Contrib'!J$94)</f>
        <v>0</v>
      </c>
      <c r="K25" s="31">
        <f>100*'AMD'!B41*'LAFs'!B$237*K$11*'Input'!$E$58/'Input'!$F$58*(1-'Contrib'!K$94)</f>
        <v>0</v>
      </c>
      <c r="L25" s="31">
        <f>100*'AMD'!C41*'LAFs'!C$237*L$11*'Input'!$E$58/'Input'!$F$58*(1-'Contrib'!L$94)</f>
        <v>0</v>
      </c>
      <c r="M25" s="31">
        <f>100*'AMD'!D41*'LAFs'!D$237*M$11*'Input'!$E$58/'Input'!$F$58*(1-'Contrib'!M$94)</f>
        <v>0</v>
      </c>
      <c r="N25" s="31">
        <f>100*'AMD'!E41*'LAFs'!E$237*N$11*'Input'!$E$58/'Input'!$F$58*(1-'Contrib'!N$94)</f>
        <v>0</v>
      </c>
      <c r="O25" s="31">
        <f>100*'AMD'!F41*'LAFs'!F$237*O$11*'Input'!$E$58/'Input'!$F$58*(1-'Contrib'!O$94)</f>
        <v>0</v>
      </c>
      <c r="P25" s="31">
        <f>100*'AMD'!G41*'LAFs'!G$237*P$11*'Input'!$E$58/'Input'!$F$58*(1-'Contrib'!P$94)</f>
        <v>0</v>
      </c>
      <c r="Q25" s="31">
        <f>100*'AMD'!H41*'LAFs'!H$237*Q$11*'Input'!$E$58/'Input'!$F$58*(1-'Contrib'!Q$94)</f>
        <v>0</v>
      </c>
      <c r="R25" s="31">
        <f>100*'AMD'!I41*'LAFs'!I$237*R$11*'Input'!$E$58/'Input'!$F$58*(1-'Contrib'!R$94)</f>
        <v>0</v>
      </c>
      <c r="S25" s="31">
        <f>100*'AMD'!J41*'LAFs'!J$237*S$11*'Input'!$E$58/'Input'!$F$58*(1-'Contrib'!S$94)</f>
        <v>0</v>
      </c>
      <c r="T25" s="10"/>
    </row>
    <row r="26" spans="1:20">
      <c r="A26" s="3" t="s">
        <v>175</v>
      </c>
      <c r="B26" s="31">
        <f>100*'AMD'!B42*'LAFs'!B$238*B$11*'Input'!$E$58/'Input'!$F$58*(1-'Contrib'!B$95)</f>
        <v>0</v>
      </c>
      <c r="C26" s="31">
        <f>100*'AMD'!C42*'LAFs'!C$238*C$11*'Input'!$E$58/'Input'!$F$58*(1-'Contrib'!C$95)</f>
        <v>0</v>
      </c>
      <c r="D26" s="31">
        <f>100*'AMD'!D42*'LAFs'!D$238*D$11*'Input'!$E$58/'Input'!$F$58*(1-'Contrib'!D$95)</f>
        <v>0</v>
      </c>
      <c r="E26" s="31">
        <f>100*'AMD'!E42*'LAFs'!E$238*E$11*'Input'!$E$58/'Input'!$F$58*(1-'Contrib'!E$95)</f>
        <v>0</v>
      </c>
      <c r="F26" s="31">
        <f>100*'AMD'!F42*'LAFs'!F$238*F$11*'Input'!$E$58/'Input'!$F$58*(1-'Contrib'!F$95)</f>
        <v>0</v>
      </c>
      <c r="G26" s="31">
        <f>100*'AMD'!G42*'LAFs'!G$238*G$11*'Input'!$E$58/'Input'!$F$58*(1-'Contrib'!G$95)</f>
        <v>0</v>
      </c>
      <c r="H26" s="31">
        <f>100*'AMD'!H42*'LAFs'!H$238*H$11*'Input'!$E$58/'Input'!$F$58*(1-'Contrib'!H$95)</f>
        <v>0</v>
      </c>
      <c r="I26" s="31">
        <f>100*'AMD'!I42*'LAFs'!I$238*I$11*'Input'!$E$58/'Input'!$F$58*(1-'Contrib'!I$95)</f>
        <v>0</v>
      </c>
      <c r="J26" s="31">
        <f>100*'AMD'!J42*'LAFs'!J$238*J$11*'Input'!$E$58/'Input'!$F$58*(1-'Contrib'!J$95)</f>
        <v>0</v>
      </c>
      <c r="K26" s="31">
        <f>100*'AMD'!B42*'LAFs'!B$238*K$11*'Input'!$E$58/'Input'!$F$58*(1-'Contrib'!K$95)</f>
        <v>0</v>
      </c>
      <c r="L26" s="31">
        <f>100*'AMD'!C42*'LAFs'!C$238*L$11*'Input'!$E$58/'Input'!$F$58*(1-'Contrib'!L$95)</f>
        <v>0</v>
      </c>
      <c r="M26" s="31">
        <f>100*'AMD'!D42*'LAFs'!D$238*M$11*'Input'!$E$58/'Input'!$F$58*(1-'Contrib'!M$95)</f>
        <v>0</v>
      </c>
      <c r="N26" s="31">
        <f>100*'AMD'!E42*'LAFs'!E$238*N$11*'Input'!$E$58/'Input'!$F$58*(1-'Contrib'!N$95)</f>
        <v>0</v>
      </c>
      <c r="O26" s="31">
        <f>100*'AMD'!F42*'LAFs'!F$238*O$11*'Input'!$E$58/'Input'!$F$58*(1-'Contrib'!O$95)</f>
        <v>0</v>
      </c>
      <c r="P26" s="31">
        <f>100*'AMD'!G42*'LAFs'!G$238*P$11*'Input'!$E$58/'Input'!$F$58*(1-'Contrib'!P$95)</f>
        <v>0</v>
      </c>
      <c r="Q26" s="31">
        <f>100*'AMD'!H42*'LAFs'!H$238*Q$11*'Input'!$E$58/'Input'!$F$58*(1-'Contrib'!Q$95)</f>
        <v>0</v>
      </c>
      <c r="R26" s="31">
        <f>100*'AMD'!I42*'LAFs'!I$238*R$11*'Input'!$E$58/'Input'!$F$58*(1-'Contrib'!R$95)</f>
        <v>0</v>
      </c>
      <c r="S26" s="31">
        <f>100*'AMD'!J42*'LAFs'!J$238*S$11*'Input'!$E$58/'Input'!$F$58*(1-'Contrib'!S$95)</f>
        <v>0</v>
      </c>
      <c r="T26" s="10"/>
    </row>
    <row r="27" spans="1:20">
      <c r="A27" s="3" t="s">
        <v>214</v>
      </c>
      <c r="B27" s="31">
        <f>100*'AMD'!B43*'LAFs'!B$239*B$11*'Input'!$E$58/'Input'!$F$58*(1-'Contrib'!B$96)</f>
        <v>0</v>
      </c>
      <c r="C27" s="31">
        <f>100*'AMD'!C43*'LAFs'!C$239*C$11*'Input'!$E$58/'Input'!$F$58*(1-'Contrib'!C$96)</f>
        <v>0</v>
      </c>
      <c r="D27" s="31">
        <f>100*'AMD'!D43*'LAFs'!D$239*D$11*'Input'!$E$58/'Input'!$F$58*(1-'Contrib'!D$96)</f>
        <v>0</v>
      </c>
      <c r="E27" s="31">
        <f>100*'AMD'!E43*'LAFs'!E$239*E$11*'Input'!$E$58/'Input'!$F$58*(1-'Contrib'!E$96)</f>
        <v>0</v>
      </c>
      <c r="F27" s="31">
        <f>100*'AMD'!F43*'LAFs'!F$239*F$11*'Input'!$E$58/'Input'!$F$58*(1-'Contrib'!F$96)</f>
        <v>0</v>
      </c>
      <c r="G27" s="31">
        <f>100*'AMD'!G43*'LAFs'!G$239*G$11*'Input'!$E$58/'Input'!$F$58*(1-'Contrib'!G$96)</f>
        <v>0</v>
      </c>
      <c r="H27" s="31">
        <f>100*'AMD'!H43*'LAFs'!H$239*H$11*'Input'!$E$58/'Input'!$F$58*(1-'Contrib'!H$96)</f>
        <v>0</v>
      </c>
      <c r="I27" s="31">
        <f>100*'AMD'!I43*'LAFs'!I$239*I$11*'Input'!$E$58/'Input'!$F$58*(1-'Contrib'!I$96)</f>
        <v>0</v>
      </c>
      <c r="J27" s="31">
        <f>100*'AMD'!J43*'LAFs'!J$239*J$11*'Input'!$E$58/'Input'!$F$58*(1-'Contrib'!J$96)</f>
        <v>0</v>
      </c>
      <c r="K27" s="31">
        <f>100*'AMD'!B43*'LAFs'!B$239*K$11*'Input'!$E$58/'Input'!$F$58*(1-'Contrib'!K$96)</f>
        <v>0</v>
      </c>
      <c r="L27" s="31">
        <f>100*'AMD'!C43*'LAFs'!C$239*L$11*'Input'!$E$58/'Input'!$F$58*(1-'Contrib'!L$96)</f>
        <v>0</v>
      </c>
      <c r="M27" s="31">
        <f>100*'AMD'!D43*'LAFs'!D$239*M$11*'Input'!$E$58/'Input'!$F$58*(1-'Contrib'!M$96)</f>
        <v>0</v>
      </c>
      <c r="N27" s="31">
        <f>100*'AMD'!E43*'LAFs'!E$239*N$11*'Input'!$E$58/'Input'!$F$58*(1-'Contrib'!N$96)</f>
        <v>0</v>
      </c>
      <c r="O27" s="31">
        <f>100*'AMD'!F43*'LAFs'!F$239*O$11*'Input'!$E$58/'Input'!$F$58*(1-'Contrib'!O$96)</f>
        <v>0</v>
      </c>
      <c r="P27" s="31">
        <f>100*'AMD'!G43*'LAFs'!G$239*P$11*'Input'!$E$58/'Input'!$F$58*(1-'Contrib'!P$96)</f>
        <v>0</v>
      </c>
      <c r="Q27" s="31">
        <f>100*'AMD'!H43*'LAFs'!H$239*Q$11*'Input'!$E$58/'Input'!$F$58*(1-'Contrib'!Q$96)</f>
        <v>0</v>
      </c>
      <c r="R27" s="31">
        <f>100*'AMD'!I43*'LAFs'!I$239*R$11*'Input'!$E$58/'Input'!$F$58*(1-'Contrib'!R$96)</f>
        <v>0</v>
      </c>
      <c r="S27" s="31">
        <f>100*'AMD'!J43*'LAFs'!J$239*S$11*'Input'!$E$58/'Input'!$F$58*(1-'Contrib'!S$96)</f>
        <v>0</v>
      </c>
      <c r="T27" s="10"/>
    </row>
    <row r="28" spans="1:20">
      <c r="A28" s="3" t="s">
        <v>176</v>
      </c>
      <c r="B28" s="31">
        <f>100*'AMD'!B44*'LAFs'!B$240*B$11*'Input'!$E$58/'Input'!$F$58*(1-'Contrib'!B$97)</f>
        <v>0</v>
      </c>
      <c r="C28" s="31">
        <f>100*'AMD'!C44*'LAFs'!C$240*C$11*'Input'!$E$58/'Input'!$F$58*(1-'Contrib'!C$97)</f>
        <v>0</v>
      </c>
      <c r="D28" s="31">
        <f>100*'AMD'!D44*'LAFs'!D$240*D$11*'Input'!$E$58/'Input'!$F$58*(1-'Contrib'!D$97)</f>
        <v>0</v>
      </c>
      <c r="E28" s="31">
        <f>100*'AMD'!E44*'LAFs'!E$240*E$11*'Input'!$E$58/'Input'!$F$58*(1-'Contrib'!E$97)</f>
        <v>0</v>
      </c>
      <c r="F28" s="31">
        <f>100*'AMD'!F44*'LAFs'!F$240*F$11*'Input'!$E$58/'Input'!$F$58*(1-'Contrib'!F$97)</f>
        <v>0</v>
      </c>
      <c r="G28" s="31">
        <f>100*'AMD'!G44*'LAFs'!G$240*G$11*'Input'!$E$58/'Input'!$F$58*(1-'Contrib'!G$97)</f>
        <v>0</v>
      </c>
      <c r="H28" s="31">
        <f>100*'AMD'!H44*'LAFs'!H$240*H$11*'Input'!$E$58/'Input'!$F$58*(1-'Contrib'!H$97)</f>
        <v>0</v>
      </c>
      <c r="I28" s="31">
        <f>100*'AMD'!I44*'LAFs'!I$240*I$11*'Input'!$E$58/'Input'!$F$58*(1-'Contrib'!I$97)</f>
        <v>0</v>
      </c>
      <c r="J28" s="31">
        <f>100*'AMD'!J44*'LAFs'!J$240*J$11*'Input'!$E$58/'Input'!$F$58*(1-'Contrib'!J$97)</f>
        <v>0</v>
      </c>
      <c r="K28" s="31">
        <f>100*'AMD'!B44*'LAFs'!B$240*K$11*'Input'!$E$58/'Input'!$F$58*(1-'Contrib'!K$97)</f>
        <v>0</v>
      </c>
      <c r="L28" s="31">
        <f>100*'AMD'!C44*'LAFs'!C$240*L$11*'Input'!$E$58/'Input'!$F$58*(1-'Contrib'!L$97)</f>
        <v>0</v>
      </c>
      <c r="M28" s="31">
        <f>100*'AMD'!D44*'LAFs'!D$240*M$11*'Input'!$E$58/'Input'!$F$58*(1-'Contrib'!M$97)</f>
        <v>0</v>
      </c>
      <c r="N28" s="31">
        <f>100*'AMD'!E44*'LAFs'!E$240*N$11*'Input'!$E$58/'Input'!$F$58*(1-'Contrib'!N$97)</f>
        <v>0</v>
      </c>
      <c r="O28" s="31">
        <f>100*'AMD'!F44*'LAFs'!F$240*O$11*'Input'!$E$58/'Input'!$F$58*(1-'Contrib'!O$97)</f>
        <v>0</v>
      </c>
      <c r="P28" s="31">
        <f>100*'AMD'!G44*'LAFs'!G$240*P$11*'Input'!$E$58/'Input'!$F$58*(1-'Contrib'!P$97)</f>
        <v>0</v>
      </c>
      <c r="Q28" s="31">
        <f>100*'AMD'!H44*'LAFs'!H$240*Q$11*'Input'!$E$58/'Input'!$F$58*(1-'Contrib'!Q$97)</f>
        <v>0</v>
      </c>
      <c r="R28" s="31">
        <f>100*'AMD'!I44*'LAFs'!I$240*R$11*'Input'!$E$58/'Input'!$F$58*(1-'Contrib'!R$97)</f>
        <v>0</v>
      </c>
      <c r="S28" s="31">
        <f>100*'AMD'!J44*'LAFs'!J$240*S$11*'Input'!$E$58/'Input'!$F$58*(1-'Contrib'!S$97)</f>
        <v>0</v>
      </c>
      <c r="T28" s="10"/>
    </row>
    <row r="29" spans="1:20">
      <c r="A29" s="3" t="s">
        <v>177</v>
      </c>
      <c r="B29" s="31">
        <f>100*'AMD'!B45*'LAFs'!B$241*B$11*'Input'!$E$58/'Input'!$F$58*(1-'Contrib'!B$98)</f>
        <v>0</v>
      </c>
      <c r="C29" s="31">
        <f>100*'AMD'!C45*'LAFs'!C$241*C$11*'Input'!$E$58/'Input'!$F$58*(1-'Contrib'!C$98)</f>
        <v>0</v>
      </c>
      <c r="D29" s="31">
        <f>100*'AMD'!D45*'LAFs'!D$241*D$11*'Input'!$E$58/'Input'!$F$58*(1-'Contrib'!D$98)</f>
        <v>0</v>
      </c>
      <c r="E29" s="31">
        <f>100*'AMD'!E45*'LAFs'!E$241*E$11*'Input'!$E$58/'Input'!$F$58*(1-'Contrib'!E$98)</f>
        <v>0</v>
      </c>
      <c r="F29" s="31">
        <f>100*'AMD'!F45*'LAFs'!F$241*F$11*'Input'!$E$58/'Input'!$F$58*(1-'Contrib'!F$98)</f>
        <v>0</v>
      </c>
      <c r="G29" s="31">
        <f>100*'AMD'!G45*'LAFs'!G$241*G$11*'Input'!$E$58/'Input'!$F$58*(1-'Contrib'!G$98)</f>
        <v>0</v>
      </c>
      <c r="H29" s="31">
        <f>100*'AMD'!H45*'LAFs'!H$241*H$11*'Input'!$E$58/'Input'!$F$58*(1-'Contrib'!H$98)</f>
        <v>0</v>
      </c>
      <c r="I29" s="31">
        <f>100*'AMD'!I45*'LAFs'!I$241*I$11*'Input'!$E$58/'Input'!$F$58*(1-'Contrib'!I$98)</f>
        <v>0</v>
      </c>
      <c r="J29" s="31">
        <f>100*'AMD'!J45*'LAFs'!J$241*J$11*'Input'!$E$58/'Input'!$F$58*(1-'Contrib'!J$98)</f>
        <v>0</v>
      </c>
      <c r="K29" s="31">
        <f>100*'AMD'!B45*'LAFs'!B$241*K$11*'Input'!$E$58/'Input'!$F$58*(1-'Contrib'!K$98)</f>
        <v>0</v>
      </c>
      <c r="L29" s="31">
        <f>100*'AMD'!C45*'LAFs'!C$241*L$11*'Input'!$E$58/'Input'!$F$58*(1-'Contrib'!L$98)</f>
        <v>0</v>
      </c>
      <c r="M29" s="31">
        <f>100*'AMD'!D45*'LAFs'!D$241*M$11*'Input'!$E$58/'Input'!$F$58*(1-'Contrib'!M$98)</f>
        <v>0</v>
      </c>
      <c r="N29" s="31">
        <f>100*'AMD'!E45*'LAFs'!E$241*N$11*'Input'!$E$58/'Input'!$F$58*(1-'Contrib'!N$98)</f>
        <v>0</v>
      </c>
      <c r="O29" s="31">
        <f>100*'AMD'!F45*'LAFs'!F$241*O$11*'Input'!$E$58/'Input'!$F$58*(1-'Contrib'!O$98)</f>
        <v>0</v>
      </c>
      <c r="P29" s="31">
        <f>100*'AMD'!G45*'LAFs'!G$241*P$11*'Input'!$E$58/'Input'!$F$58*(1-'Contrib'!P$98)</f>
        <v>0</v>
      </c>
      <c r="Q29" s="31">
        <f>100*'AMD'!H45*'LAFs'!H$241*Q$11*'Input'!$E$58/'Input'!$F$58*(1-'Contrib'!Q$98)</f>
        <v>0</v>
      </c>
      <c r="R29" s="31">
        <f>100*'AMD'!I45*'LAFs'!I$241*R$11*'Input'!$E$58/'Input'!$F$58*(1-'Contrib'!R$98)</f>
        <v>0</v>
      </c>
      <c r="S29" s="31">
        <f>100*'AMD'!J45*'LAFs'!J$241*S$11*'Input'!$E$58/'Input'!$F$58*(1-'Contrib'!S$98)</f>
        <v>0</v>
      </c>
      <c r="T29" s="10"/>
    </row>
    <row r="30" spans="1:20">
      <c r="A30" s="3" t="s">
        <v>215</v>
      </c>
      <c r="B30" s="31">
        <f>100*'AMD'!B46*'LAFs'!B$242*B$11*'Input'!$E$58/'Input'!$F$58*(1-'Contrib'!B$99)</f>
        <v>0</v>
      </c>
      <c r="C30" s="31">
        <f>100*'AMD'!C46*'LAFs'!C$242*C$11*'Input'!$E$58/'Input'!$F$58*(1-'Contrib'!C$99)</f>
        <v>0</v>
      </c>
      <c r="D30" s="31">
        <f>100*'AMD'!D46*'LAFs'!D$242*D$11*'Input'!$E$58/'Input'!$F$58*(1-'Contrib'!D$99)</f>
        <v>0</v>
      </c>
      <c r="E30" s="31">
        <f>100*'AMD'!E46*'LAFs'!E$242*E$11*'Input'!$E$58/'Input'!$F$58*(1-'Contrib'!E$99)</f>
        <v>0</v>
      </c>
      <c r="F30" s="31">
        <f>100*'AMD'!F46*'LAFs'!F$242*F$11*'Input'!$E$58/'Input'!$F$58*(1-'Contrib'!F$99)</f>
        <v>0</v>
      </c>
      <c r="G30" s="31">
        <f>100*'AMD'!G46*'LAFs'!G$242*G$11*'Input'!$E$58/'Input'!$F$58*(1-'Contrib'!G$99)</f>
        <v>0</v>
      </c>
      <c r="H30" s="31">
        <f>100*'AMD'!H46*'LAFs'!H$242*H$11*'Input'!$E$58/'Input'!$F$58*(1-'Contrib'!H$99)</f>
        <v>0</v>
      </c>
      <c r="I30" s="31">
        <f>100*'AMD'!I46*'LAFs'!I$242*I$11*'Input'!$E$58/'Input'!$F$58*(1-'Contrib'!I$99)</f>
        <v>0</v>
      </c>
      <c r="J30" s="31">
        <f>100*'AMD'!J46*'LAFs'!J$242*J$11*'Input'!$E$58/'Input'!$F$58*(1-'Contrib'!J$99)</f>
        <v>0</v>
      </c>
      <c r="K30" s="31">
        <f>100*'AMD'!B46*'LAFs'!B$242*K$11*'Input'!$E$58/'Input'!$F$58*(1-'Contrib'!K$99)</f>
        <v>0</v>
      </c>
      <c r="L30" s="31">
        <f>100*'AMD'!C46*'LAFs'!C$242*L$11*'Input'!$E$58/'Input'!$F$58*(1-'Contrib'!L$99)</f>
        <v>0</v>
      </c>
      <c r="M30" s="31">
        <f>100*'AMD'!D46*'LAFs'!D$242*M$11*'Input'!$E$58/'Input'!$F$58*(1-'Contrib'!M$99)</f>
        <v>0</v>
      </c>
      <c r="N30" s="31">
        <f>100*'AMD'!E46*'LAFs'!E$242*N$11*'Input'!$E$58/'Input'!$F$58*(1-'Contrib'!N$99)</f>
        <v>0</v>
      </c>
      <c r="O30" s="31">
        <f>100*'AMD'!F46*'LAFs'!F$242*O$11*'Input'!$E$58/'Input'!$F$58*(1-'Contrib'!O$99)</f>
        <v>0</v>
      </c>
      <c r="P30" s="31">
        <f>100*'AMD'!G46*'LAFs'!G$242*P$11*'Input'!$E$58/'Input'!$F$58*(1-'Contrib'!P$99)</f>
        <v>0</v>
      </c>
      <c r="Q30" s="31">
        <f>100*'AMD'!H46*'LAFs'!H$242*Q$11*'Input'!$E$58/'Input'!$F$58*(1-'Contrib'!Q$99)</f>
        <v>0</v>
      </c>
      <c r="R30" s="31">
        <f>100*'AMD'!I46*'LAFs'!I$242*R$11*'Input'!$E$58/'Input'!$F$58*(1-'Contrib'!R$99)</f>
        <v>0</v>
      </c>
      <c r="S30" s="31">
        <f>100*'AMD'!J46*'LAFs'!J$242*S$11*'Input'!$E$58/'Input'!$F$58*(1-'Contrib'!S$99)</f>
        <v>0</v>
      </c>
      <c r="T30" s="10"/>
    </row>
    <row r="31" spans="1:20">
      <c r="A31" s="3" t="s">
        <v>178</v>
      </c>
      <c r="B31" s="31">
        <f>100*'AMD'!B47*'LAFs'!B$243*B$11*'Input'!$E$58/'Input'!$F$58*(1-'Contrib'!B$100)</f>
        <v>0</v>
      </c>
      <c r="C31" s="31">
        <f>100*'AMD'!C47*'LAFs'!C$243*C$11*'Input'!$E$58/'Input'!$F$58*(1-'Contrib'!C$100)</f>
        <v>0</v>
      </c>
      <c r="D31" s="31">
        <f>100*'AMD'!D47*'LAFs'!D$243*D$11*'Input'!$E$58/'Input'!$F$58*(1-'Contrib'!D$100)</f>
        <v>0</v>
      </c>
      <c r="E31" s="31">
        <f>100*'AMD'!E47*'LAFs'!E$243*E$11*'Input'!$E$58/'Input'!$F$58*(1-'Contrib'!E$100)</f>
        <v>0</v>
      </c>
      <c r="F31" s="31">
        <f>100*'AMD'!F47*'LAFs'!F$243*F$11*'Input'!$E$58/'Input'!$F$58*(1-'Contrib'!F$100)</f>
        <v>0</v>
      </c>
      <c r="G31" s="31">
        <f>100*'AMD'!G47*'LAFs'!G$243*G$11*'Input'!$E$58/'Input'!$F$58*(1-'Contrib'!G$100)</f>
        <v>0</v>
      </c>
      <c r="H31" s="31">
        <f>100*'AMD'!H47*'LAFs'!H$243*H$11*'Input'!$E$58/'Input'!$F$58*(1-'Contrib'!H$100)</f>
        <v>0</v>
      </c>
      <c r="I31" s="31">
        <f>100*'AMD'!I47*'LAFs'!I$243*I$11*'Input'!$E$58/'Input'!$F$58*(1-'Contrib'!I$100)</f>
        <v>0</v>
      </c>
      <c r="J31" s="31">
        <f>100*'AMD'!J47*'LAFs'!J$243*J$11*'Input'!$E$58/'Input'!$F$58*(1-'Contrib'!J$100)</f>
        <v>0</v>
      </c>
      <c r="K31" s="31">
        <f>100*'AMD'!B47*'LAFs'!B$243*K$11*'Input'!$E$58/'Input'!$F$58*(1-'Contrib'!K$100)</f>
        <v>0</v>
      </c>
      <c r="L31" s="31">
        <f>100*'AMD'!C47*'LAFs'!C$243*L$11*'Input'!$E$58/'Input'!$F$58*(1-'Contrib'!L$100)</f>
        <v>0</v>
      </c>
      <c r="M31" s="31">
        <f>100*'AMD'!D47*'LAFs'!D$243*M$11*'Input'!$E$58/'Input'!$F$58*(1-'Contrib'!M$100)</f>
        <v>0</v>
      </c>
      <c r="N31" s="31">
        <f>100*'AMD'!E47*'LAFs'!E$243*N$11*'Input'!$E$58/'Input'!$F$58*(1-'Contrib'!N$100)</f>
        <v>0</v>
      </c>
      <c r="O31" s="31">
        <f>100*'AMD'!F47*'LAFs'!F$243*O$11*'Input'!$E$58/'Input'!$F$58*(1-'Contrib'!O$100)</f>
        <v>0</v>
      </c>
      <c r="P31" s="31">
        <f>100*'AMD'!G47*'LAFs'!G$243*P$11*'Input'!$E$58/'Input'!$F$58*(1-'Contrib'!P$100)</f>
        <v>0</v>
      </c>
      <c r="Q31" s="31">
        <f>100*'AMD'!H47*'LAFs'!H$243*Q$11*'Input'!$E$58/'Input'!$F$58*(1-'Contrib'!Q$100)</f>
        <v>0</v>
      </c>
      <c r="R31" s="31">
        <f>100*'AMD'!I47*'LAFs'!I$243*R$11*'Input'!$E$58/'Input'!$F$58*(1-'Contrib'!R$100)</f>
        <v>0</v>
      </c>
      <c r="S31" s="31">
        <f>100*'AMD'!J47*'LAFs'!J$243*S$11*'Input'!$E$58/'Input'!$F$58*(1-'Contrib'!S$100)</f>
        <v>0</v>
      </c>
      <c r="T31" s="10"/>
    </row>
    <row r="32" spans="1:20">
      <c r="A32" s="3" t="s">
        <v>179</v>
      </c>
      <c r="B32" s="31">
        <f>100*'AMD'!B48*'LAFs'!B$244*B$11*'Input'!$E$58/'Input'!$F$58*(1-'Contrib'!B$101)</f>
        <v>0</v>
      </c>
      <c r="C32" s="31">
        <f>100*'AMD'!C48*'LAFs'!C$244*C$11*'Input'!$E$58/'Input'!$F$58*(1-'Contrib'!C$101)</f>
        <v>0</v>
      </c>
      <c r="D32" s="31">
        <f>100*'AMD'!D48*'LAFs'!D$244*D$11*'Input'!$E$58/'Input'!$F$58*(1-'Contrib'!D$101)</f>
        <v>0</v>
      </c>
      <c r="E32" s="31">
        <f>100*'AMD'!E48*'LAFs'!E$244*E$11*'Input'!$E$58/'Input'!$F$58*(1-'Contrib'!E$101)</f>
        <v>0</v>
      </c>
      <c r="F32" s="31">
        <f>100*'AMD'!F48*'LAFs'!F$244*F$11*'Input'!$E$58/'Input'!$F$58*(1-'Contrib'!F$101)</f>
        <v>0</v>
      </c>
      <c r="G32" s="31">
        <f>100*'AMD'!G48*'LAFs'!G$244*G$11*'Input'!$E$58/'Input'!$F$58*(1-'Contrib'!G$101)</f>
        <v>0</v>
      </c>
      <c r="H32" s="31">
        <f>100*'AMD'!H48*'LAFs'!H$244*H$11*'Input'!$E$58/'Input'!$F$58*(1-'Contrib'!H$101)</f>
        <v>0</v>
      </c>
      <c r="I32" s="31">
        <f>100*'AMD'!I48*'LAFs'!I$244*I$11*'Input'!$E$58/'Input'!$F$58*(1-'Contrib'!I$101)</f>
        <v>0</v>
      </c>
      <c r="J32" s="31">
        <f>100*'AMD'!J48*'LAFs'!J$244*J$11*'Input'!$E$58/'Input'!$F$58*(1-'Contrib'!J$101)</f>
        <v>0</v>
      </c>
      <c r="K32" s="31">
        <f>100*'AMD'!B48*'LAFs'!B$244*K$11*'Input'!$E$58/'Input'!$F$58*(1-'Contrib'!K$101)</f>
        <v>0</v>
      </c>
      <c r="L32" s="31">
        <f>100*'AMD'!C48*'LAFs'!C$244*L$11*'Input'!$E$58/'Input'!$F$58*(1-'Contrib'!L$101)</f>
        <v>0</v>
      </c>
      <c r="M32" s="31">
        <f>100*'AMD'!D48*'LAFs'!D$244*M$11*'Input'!$E$58/'Input'!$F$58*(1-'Contrib'!M$101)</f>
        <v>0</v>
      </c>
      <c r="N32" s="31">
        <f>100*'AMD'!E48*'LAFs'!E$244*N$11*'Input'!$E$58/'Input'!$F$58*(1-'Contrib'!N$101)</f>
        <v>0</v>
      </c>
      <c r="O32" s="31">
        <f>100*'AMD'!F48*'LAFs'!F$244*O$11*'Input'!$E$58/'Input'!$F$58*(1-'Contrib'!O$101)</f>
        <v>0</v>
      </c>
      <c r="P32" s="31">
        <f>100*'AMD'!G48*'LAFs'!G$244*P$11*'Input'!$E$58/'Input'!$F$58*(1-'Contrib'!P$101)</f>
        <v>0</v>
      </c>
      <c r="Q32" s="31">
        <f>100*'AMD'!H48*'LAFs'!H$244*Q$11*'Input'!$E$58/'Input'!$F$58*(1-'Contrib'!Q$101)</f>
        <v>0</v>
      </c>
      <c r="R32" s="31">
        <f>100*'AMD'!I48*'LAFs'!I$244*R$11*'Input'!$E$58/'Input'!$F$58*(1-'Contrib'!R$101)</f>
        <v>0</v>
      </c>
      <c r="S32" s="31">
        <f>100*'AMD'!J48*'LAFs'!J$244*S$11*'Input'!$E$58/'Input'!$F$58*(1-'Contrib'!S$101)</f>
        <v>0</v>
      </c>
      <c r="T32" s="10"/>
    </row>
    <row r="33" spans="1:20">
      <c r="A33" s="3" t="s">
        <v>195</v>
      </c>
      <c r="B33" s="31">
        <f>100*'AMD'!B49*'LAFs'!B$245*B$11*'Input'!$E$58/'Input'!$F$58*(1-'Contrib'!B$102)</f>
        <v>0</v>
      </c>
      <c r="C33" s="31">
        <f>100*'AMD'!C49*'LAFs'!C$245*C$11*'Input'!$E$58/'Input'!$F$58*(1-'Contrib'!C$102)</f>
        <v>0</v>
      </c>
      <c r="D33" s="31">
        <f>100*'AMD'!D49*'LAFs'!D$245*D$11*'Input'!$E$58/'Input'!$F$58*(1-'Contrib'!D$102)</f>
        <v>0</v>
      </c>
      <c r="E33" s="31">
        <f>100*'AMD'!E49*'LAFs'!E$245*E$11*'Input'!$E$58/'Input'!$F$58*(1-'Contrib'!E$102)</f>
        <v>0</v>
      </c>
      <c r="F33" s="31">
        <f>100*'AMD'!F49*'LAFs'!F$245*F$11*'Input'!$E$58/'Input'!$F$58*(1-'Contrib'!F$102)</f>
        <v>0</v>
      </c>
      <c r="G33" s="31">
        <f>100*'AMD'!G49*'LAFs'!G$245*G$11*'Input'!$E$58/'Input'!$F$58*(1-'Contrib'!G$102)</f>
        <v>0</v>
      </c>
      <c r="H33" s="31">
        <f>100*'AMD'!H49*'LAFs'!H$245*H$11*'Input'!$E$58/'Input'!$F$58*(1-'Contrib'!H$102)</f>
        <v>0</v>
      </c>
      <c r="I33" s="31">
        <f>100*'AMD'!I49*'LAFs'!I$245*I$11*'Input'!$E$58/'Input'!$F$58*(1-'Contrib'!I$102)</f>
        <v>0</v>
      </c>
      <c r="J33" s="31">
        <f>100*'AMD'!J49*'LAFs'!J$245*J$11*'Input'!$E$58/'Input'!$F$58*(1-'Contrib'!J$102)</f>
        <v>0</v>
      </c>
      <c r="K33" s="31">
        <f>100*'AMD'!B49*'LAFs'!B$245*K$11*'Input'!$E$58/'Input'!$F$58*(1-'Contrib'!K$102)</f>
        <v>0</v>
      </c>
      <c r="L33" s="31">
        <f>100*'AMD'!C49*'LAFs'!C$245*L$11*'Input'!$E$58/'Input'!$F$58*(1-'Contrib'!L$102)</f>
        <v>0</v>
      </c>
      <c r="M33" s="31">
        <f>100*'AMD'!D49*'LAFs'!D$245*M$11*'Input'!$E$58/'Input'!$F$58*(1-'Contrib'!M$102)</f>
        <v>0</v>
      </c>
      <c r="N33" s="31">
        <f>100*'AMD'!E49*'LAFs'!E$245*N$11*'Input'!$E$58/'Input'!$F$58*(1-'Contrib'!N$102)</f>
        <v>0</v>
      </c>
      <c r="O33" s="31">
        <f>100*'AMD'!F49*'LAFs'!F$245*O$11*'Input'!$E$58/'Input'!$F$58*(1-'Contrib'!O$102)</f>
        <v>0</v>
      </c>
      <c r="P33" s="31">
        <f>100*'AMD'!G49*'LAFs'!G$245*P$11*'Input'!$E$58/'Input'!$F$58*(1-'Contrib'!P$102)</f>
        <v>0</v>
      </c>
      <c r="Q33" s="31">
        <f>100*'AMD'!H49*'LAFs'!H$245*Q$11*'Input'!$E$58/'Input'!$F$58*(1-'Contrib'!Q$102)</f>
        <v>0</v>
      </c>
      <c r="R33" s="31">
        <f>100*'AMD'!I49*'LAFs'!I$245*R$11*'Input'!$E$58/'Input'!$F$58*(1-'Contrib'!R$102)</f>
        <v>0</v>
      </c>
      <c r="S33" s="31">
        <f>100*'AMD'!J49*'LAFs'!J$245*S$11*'Input'!$E$58/'Input'!$F$58*(1-'Contrib'!S$102)</f>
        <v>0</v>
      </c>
      <c r="T33" s="10"/>
    </row>
    <row r="34" spans="1:20">
      <c r="A34" s="3" t="s">
        <v>180</v>
      </c>
      <c r="B34" s="31">
        <f>100*'AMD'!B50*'LAFs'!B$246*B$11*'Input'!$E$58/'Input'!$F$58*(1-'Contrib'!B$103)</f>
        <v>0</v>
      </c>
      <c r="C34" s="31">
        <f>100*'AMD'!C50*'LAFs'!C$246*C$11*'Input'!$E$58/'Input'!$F$58*(1-'Contrib'!C$103)</f>
        <v>0</v>
      </c>
      <c r="D34" s="31">
        <f>100*'AMD'!D50*'LAFs'!D$246*D$11*'Input'!$E$58/'Input'!$F$58*(1-'Contrib'!D$103)</f>
        <v>0</v>
      </c>
      <c r="E34" s="31">
        <f>100*'AMD'!E50*'LAFs'!E$246*E$11*'Input'!$E$58/'Input'!$F$58*(1-'Contrib'!E$103)</f>
        <v>0</v>
      </c>
      <c r="F34" s="31">
        <f>100*'AMD'!F50*'LAFs'!F$246*F$11*'Input'!$E$58/'Input'!$F$58*(1-'Contrib'!F$103)</f>
        <v>0</v>
      </c>
      <c r="G34" s="31">
        <f>100*'AMD'!G50*'LAFs'!G$246*G$11*'Input'!$E$58/'Input'!$F$58*(1-'Contrib'!G$103)</f>
        <v>0</v>
      </c>
      <c r="H34" s="31">
        <f>100*'AMD'!H50*'LAFs'!H$246*H$11*'Input'!$E$58/'Input'!$F$58*(1-'Contrib'!H$103)</f>
        <v>0</v>
      </c>
      <c r="I34" s="31">
        <f>100*'AMD'!I50*'LAFs'!I$246*I$11*'Input'!$E$58/'Input'!$F$58*(1-'Contrib'!I$103)</f>
        <v>0</v>
      </c>
      <c r="J34" s="31">
        <f>100*'AMD'!J50*'LAFs'!J$246*J$11*'Input'!$E$58/'Input'!$F$58*(1-'Contrib'!J$103)</f>
        <v>0</v>
      </c>
      <c r="K34" s="31">
        <f>100*'AMD'!B50*'LAFs'!B$246*K$11*'Input'!$E$58/'Input'!$F$58*(1-'Contrib'!K$103)</f>
        <v>0</v>
      </c>
      <c r="L34" s="31">
        <f>100*'AMD'!C50*'LAFs'!C$246*L$11*'Input'!$E$58/'Input'!$F$58*(1-'Contrib'!L$103)</f>
        <v>0</v>
      </c>
      <c r="M34" s="31">
        <f>100*'AMD'!D50*'LAFs'!D$246*M$11*'Input'!$E$58/'Input'!$F$58*(1-'Contrib'!M$103)</f>
        <v>0</v>
      </c>
      <c r="N34" s="31">
        <f>100*'AMD'!E50*'LAFs'!E$246*N$11*'Input'!$E$58/'Input'!$F$58*(1-'Contrib'!N$103)</f>
        <v>0</v>
      </c>
      <c r="O34" s="31">
        <f>100*'AMD'!F50*'LAFs'!F$246*O$11*'Input'!$E$58/'Input'!$F$58*(1-'Contrib'!O$103)</f>
        <v>0</v>
      </c>
      <c r="P34" s="31">
        <f>100*'AMD'!G50*'LAFs'!G$246*P$11*'Input'!$E$58/'Input'!$F$58*(1-'Contrib'!P$103)</f>
        <v>0</v>
      </c>
      <c r="Q34" s="31">
        <f>100*'AMD'!H50*'LAFs'!H$246*Q$11*'Input'!$E$58/'Input'!$F$58*(1-'Contrib'!Q$103)</f>
        <v>0</v>
      </c>
      <c r="R34" s="31">
        <f>100*'AMD'!I50*'LAFs'!I$246*R$11*'Input'!$E$58/'Input'!$F$58*(1-'Contrib'!R$103)</f>
        <v>0</v>
      </c>
      <c r="S34" s="31">
        <f>100*'AMD'!J50*'LAFs'!J$246*S$11*'Input'!$E$58/'Input'!$F$58*(1-'Contrib'!S$103)</f>
        <v>0</v>
      </c>
      <c r="T34" s="10"/>
    </row>
    <row r="35" spans="1:20">
      <c r="A35" s="3" t="s">
        <v>181</v>
      </c>
      <c r="B35" s="31">
        <f>100*'AMD'!B51*'LAFs'!B$247*B$11*'Input'!$E$58/'Input'!$F$58*(1-'Contrib'!B$104)</f>
        <v>0</v>
      </c>
      <c r="C35" s="31">
        <f>100*'AMD'!C51*'LAFs'!C$247*C$11*'Input'!$E$58/'Input'!$F$58*(1-'Contrib'!C$104)</f>
        <v>0</v>
      </c>
      <c r="D35" s="31">
        <f>100*'AMD'!D51*'LAFs'!D$247*D$11*'Input'!$E$58/'Input'!$F$58*(1-'Contrib'!D$104)</f>
        <v>0</v>
      </c>
      <c r="E35" s="31">
        <f>100*'AMD'!E51*'LAFs'!E$247*E$11*'Input'!$E$58/'Input'!$F$58*(1-'Contrib'!E$104)</f>
        <v>0</v>
      </c>
      <c r="F35" s="31">
        <f>100*'AMD'!F51*'LAFs'!F$247*F$11*'Input'!$E$58/'Input'!$F$58*(1-'Contrib'!F$104)</f>
        <v>0</v>
      </c>
      <c r="G35" s="31">
        <f>100*'AMD'!G51*'LAFs'!G$247*G$11*'Input'!$E$58/'Input'!$F$58*(1-'Contrib'!G$104)</f>
        <v>0</v>
      </c>
      <c r="H35" s="31">
        <f>100*'AMD'!H51*'LAFs'!H$247*H$11*'Input'!$E$58/'Input'!$F$58*(1-'Contrib'!H$104)</f>
        <v>0</v>
      </c>
      <c r="I35" s="31">
        <f>100*'AMD'!I51*'LAFs'!I$247*I$11*'Input'!$E$58/'Input'!$F$58*(1-'Contrib'!I$104)</f>
        <v>0</v>
      </c>
      <c r="J35" s="31">
        <f>100*'AMD'!J51*'LAFs'!J$247*J$11*'Input'!$E$58/'Input'!$F$58*(1-'Contrib'!J$104)</f>
        <v>0</v>
      </c>
      <c r="K35" s="31">
        <f>100*'AMD'!B51*'LAFs'!B$247*K$11*'Input'!$E$58/'Input'!$F$58*(1-'Contrib'!K$104)</f>
        <v>0</v>
      </c>
      <c r="L35" s="31">
        <f>100*'AMD'!C51*'LAFs'!C$247*L$11*'Input'!$E$58/'Input'!$F$58*(1-'Contrib'!L$104)</f>
        <v>0</v>
      </c>
      <c r="M35" s="31">
        <f>100*'AMD'!D51*'LAFs'!D$247*M$11*'Input'!$E$58/'Input'!$F$58*(1-'Contrib'!M$104)</f>
        <v>0</v>
      </c>
      <c r="N35" s="31">
        <f>100*'AMD'!E51*'LAFs'!E$247*N$11*'Input'!$E$58/'Input'!$F$58*(1-'Contrib'!N$104)</f>
        <v>0</v>
      </c>
      <c r="O35" s="31">
        <f>100*'AMD'!F51*'LAFs'!F$247*O$11*'Input'!$E$58/'Input'!$F$58*(1-'Contrib'!O$104)</f>
        <v>0</v>
      </c>
      <c r="P35" s="31">
        <f>100*'AMD'!G51*'LAFs'!G$247*P$11*'Input'!$E$58/'Input'!$F$58*(1-'Contrib'!P$104)</f>
        <v>0</v>
      </c>
      <c r="Q35" s="31">
        <f>100*'AMD'!H51*'LAFs'!H$247*Q$11*'Input'!$E$58/'Input'!$F$58*(1-'Contrib'!Q$104)</f>
        <v>0</v>
      </c>
      <c r="R35" s="31">
        <f>100*'AMD'!I51*'LAFs'!I$247*R$11*'Input'!$E$58/'Input'!$F$58*(1-'Contrib'!R$104)</f>
        <v>0</v>
      </c>
      <c r="S35" s="31">
        <f>100*'AMD'!J51*'LAFs'!J$247*S$11*'Input'!$E$58/'Input'!$F$58*(1-'Contrib'!S$104)</f>
        <v>0</v>
      </c>
      <c r="T35" s="10"/>
    </row>
    <row r="36" spans="1:20">
      <c r="A36" s="3" t="s">
        <v>182</v>
      </c>
      <c r="B36" s="31">
        <f>100*'AMD'!B52*'LAFs'!B$248*B$11*'Input'!$E$58/'Input'!$F$58*(1-'Contrib'!B$105)</f>
        <v>0</v>
      </c>
      <c r="C36" s="31">
        <f>100*'AMD'!C52*'LAFs'!C$248*C$11*'Input'!$E$58/'Input'!$F$58*(1-'Contrib'!C$105)</f>
        <v>0</v>
      </c>
      <c r="D36" s="31">
        <f>100*'AMD'!D52*'LAFs'!D$248*D$11*'Input'!$E$58/'Input'!$F$58*(1-'Contrib'!D$105)</f>
        <v>0</v>
      </c>
      <c r="E36" s="31">
        <f>100*'AMD'!E52*'LAFs'!E$248*E$11*'Input'!$E$58/'Input'!$F$58*(1-'Contrib'!E$105)</f>
        <v>0</v>
      </c>
      <c r="F36" s="31">
        <f>100*'AMD'!F52*'LAFs'!F$248*F$11*'Input'!$E$58/'Input'!$F$58*(1-'Contrib'!F$105)</f>
        <v>0</v>
      </c>
      <c r="G36" s="31">
        <f>100*'AMD'!G52*'LAFs'!G$248*G$11*'Input'!$E$58/'Input'!$F$58*(1-'Contrib'!G$105)</f>
        <v>0</v>
      </c>
      <c r="H36" s="31">
        <f>100*'AMD'!H52*'LAFs'!H$248*H$11*'Input'!$E$58/'Input'!$F$58*(1-'Contrib'!H$105)</f>
        <v>0</v>
      </c>
      <c r="I36" s="31">
        <f>100*'AMD'!I52*'LAFs'!I$248*I$11*'Input'!$E$58/'Input'!$F$58*(1-'Contrib'!I$105)</f>
        <v>0</v>
      </c>
      <c r="J36" s="31">
        <f>100*'AMD'!J52*'LAFs'!J$248*J$11*'Input'!$E$58/'Input'!$F$58*(1-'Contrib'!J$105)</f>
        <v>0</v>
      </c>
      <c r="K36" s="31">
        <f>100*'AMD'!B52*'LAFs'!B$248*K$11*'Input'!$E$58/'Input'!$F$58*(1-'Contrib'!K$105)</f>
        <v>0</v>
      </c>
      <c r="L36" s="31">
        <f>100*'AMD'!C52*'LAFs'!C$248*L$11*'Input'!$E$58/'Input'!$F$58*(1-'Contrib'!L$105)</f>
        <v>0</v>
      </c>
      <c r="M36" s="31">
        <f>100*'AMD'!D52*'LAFs'!D$248*M$11*'Input'!$E$58/'Input'!$F$58*(1-'Contrib'!M$105)</f>
        <v>0</v>
      </c>
      <c r="N36" s="31">
        <f>100*'AMD'!E52*'LAFs'!E$248*N$11*'Input'!$E$58/'Input'!$F$58*(1-'Contrib'!N$105)</f>
        <v>0</v>
      </c>
      <c r="O36" s="31">
        <f>100*'AMD'!F52*'LAFs'!F$248*O$11*'Input'!$E$58/'Input'!$F$58*(1-'Contrib'!O$105)</f>
        <v>0</v>
      </c>
      <c r="P36" s="31">
        <f>100*'AMD'!G52*'LAFs'!G$248*P$11*'Input'!$E$58/'Input'!$F$58*(1-'Contrib'!P$105)</f>
        <v>0</v>
      </c>
      <c r="Q36" s="31">
        <f>100*'AMD'!H52*'LAFs'!H$248*Q$11*'Input'!$E$58/'Input'!$F$58*(1-'Contrib'!Q$105)</f>
        <v>0</v>
      </c>
      <c r="R36" s="31">
        <f>100*'AMD'!I52*'LAFs'!I$248*R$11*'Input'!$E$58/'Input'!$F$58*(1-'Contrib'!R$105)</f>
        <v>0</v>
      </c>
      <c r="S36" s="31">
        <f>100*'AMD'!J52*'LAFs'!J$248*S$11*'Input'!$E$58/'Input'!$F$58*(1-'Contrib'!S$105)</f>
        <v>0</v>
      </c>
      <c r="T36" s="10"/>
    </row>
    <row r="37" spans="1:20">
      <c r="A37" s="3" t="s">
        <v>183</v>
      </c>
      <c r="B37" s="31">
        <f>100*'AMD'!B53*'LAFs'!B$249*B$11*'Input'!$E$58/'Input'!$F$58*(1-'Contrib'!B$106)</f>
        <v>0</v>
      </c>
      <c r="C37" s="31">
        <f>100*'AMD'!C53*'LAFs'!C$249*C$11*'Input'!$E$58/'Input'!$F$58*(1-'Contrib'!C$106)</f>
        <v>0</v>
      </c>
      <c r="D37" s="31">
        <f>100*'AMD'!D53*'LAFs'!D$249*D$11*'Input'!$E$58/'Input'!$F$58*(1-'Contrib'!D$106)</f>
        <v>0</v>
      </c>
      <c r="E37" s="31">
        <f>100*'AMD'!E53*'LAFs'!E$249*E$11*'Input'!$E$58/'Input'!$F$58*(1-'Contrib'!E$106)</f>
        <v>0</v>
      </c>
      <c r="F37" s="31">
        <f>100*'AMD'!F53*'LAFs'!F$249*F$11*'Input'!$E$58/'Input'!$F$58*(1-'Contrib'!F$106)</f>
        <v>0</v>
      </c>
      <c r="G37" s="31">
        <f>100*'AMD'!G53*'LAFs'!G$249*G$11*'Input'!$E$58/'Input'!$F$58*(1-'Contrib'!G$106)</f>
        <v>0</v>
      </c>
      <c r="H37" s="31">
        <f>100*'AMD'!H53*'LAFs'!H$249*H$11*'Input'!$E$58/'Input'!$F$58*(1-'Contrib'!H$106)</f>
        <v>0</v>
      </c>
      <c r="I37" s="31">
        <f>100*'AMD'!I53*'LAFs'!I$249*I$11*'Input'!$E$58/'Input'!$F$58*(1-'Contrib'!I$106)</f>
        <v>0</v>
      </c>
      <c r="J37" s="31">
        <f>100*'AMD'!J53*'LAFs'!J$249*J$11*'Input'!$E$58/'Input'!$F$58*(1-'Contrib'!J$106)</f>
        <v>0</v>
      </c>
      <c r="K37" s="31">
        <f>100*'AMD'!B53*'LAFs'!B$249*K$11*'Input'!$E$58/'Input'!$F$58*(1-'Contrib'!K$106)</f>
        <v>0</v>
      </c>
      <c r="L37" s="31">
        <f>100*'AMD'!C53*'LAFs'!C$249*L$11*'Input'!$E$58/'Input'!$F$58*(1-'Contrib'!L$106)</f>
        <v>0</v>
      </c>
      <c r="M37" s="31">
        <f>100*'AMD'!D53*'LAFs'!D$249*M$11*'Input'!$E$58/'Input'!$F$58*(1-'Contrib'!M$106)</f>
        <v>0</v>
      </c>
      <c r="N37" s="31">
        <f>100*'AMD'!E53*'LAFs'!E$249*N$11*'Input'!$E$58/'Input'!$F$58*(1-'Contrib'!N$106)</f>
        <v>0</v>
      </c>
      <c r="O37" s="31">
        <f>100*'AMD'!F53*'LAFs'!F$249*O$11*'Input'!$E$58/'Input'!$F$58*(1-'Contrib'!O$106)</f>
        <v>0</v>
      </c>
      <c r="P37" s="31">
        <f>100*'AMD'!G53*'LAFs'!G$249*P$11*'Input'!$E$58/'Input'!$F$58*(1-'Contrib'!P$106)</f>
        <v>0</v>
      </c>
      <c r="Q37" s="31">
        <f>100*'AMD'!H53*'LAFs'!H$249*Q$11*'Input'!$E$58/'Input'!$F$58*(1-'Contrib'!Q$106)</f>
        <v>0</v>
      </c>
      <c r="R37" s="31">
        <f>100*'AMD'!I53*'LAFs'!I$249*R$11*'Input'!$E$58/'Input'!$F$58*(1-'Contrib'!R$106)</f>
        <v>0</v>
      </c>
      <c r="S37" s="31">
        <f>100*'AMD'!J53*'LAFs'!J$249*S$11*'Input'!$E$58/'Input'!$F$58*(1-'Contrib'!S$106)</f>
        <v>0</v>
      </c>
      <c r="T37" s="10"/>
    </row>
    <row r="38" spans="1:20">
      <c r="A38" s="3" t="s">
        <v>196</v>
      </c>
      <c r="B38" s="31">
        <f>100*'AMD'!B54*'LAFs'!B$250*B$11*'Input'!$E$58/'Input'!$F$58*(1-'Contrib'!B$107)</f>
        <v>0</v>
      </c>
      <c r="C38" s="31">
        <f>100*'AMD'!C54*'LAFs'!C$250*C$11*'Input'!$E$58/'Input'!$F$58*(1-'Contrib'!C$107)</f>
        <v>0</v>
      </c>
      <c r="D38" s="31">
        <f>100*'AMD'!D54*'LAFs'!D$250*D$11*'Input'!$E$58/'Input'!$F$58*(1-'Contrib'!D$107)</f>
        <v>0</v>
      </c>
      <c r="E38" s="31">
        <f>100*'AMD'!E54*'LAFs'!E$250*E$11*'Input'!$E$58/'Input'!$F$58*(1-'Contrib'!E$107)</f>
        <v>0</v>
      </c>
      <c r="F38" s="31">
        <f>100*'AMD'!F54*'LAFs'!F$250*F$11*'Input'!$E$58/'Input'!$F$58*(1-'Contrib'!F$107)</f>
        <v>0</v>
      </c>
      <c r="G38" s="31">
        <f>100*'AMD'!G54*'LAFs'!G$250*G$11*'Input'!$E$58/'Input'!$F$58*(1-'Contrib'!G$107)</f>
        <v>0</v>
      </c>
      <c r="H38" s="31">
        <f>100*'AMD'!H54*'LAFs'!H$250*H$11*'Input'!$E$58/'Input'!$F$58*(1-'Contrib'!H$107)</f>
        <v>0</v>
      </c>
      <c r="I38" s="31">
        <f>100*'AMD'!I54*'LAFs'!I$250*I$11*'Input'!$E$58/'Input'!$F$58*(1-'Contrib'!I$107)</f>
        <v>0</v>
      </c>
      <c r="J38" s="31">
        <f>100*'AMD'!J54*'LAFs'!J$250*J$11*'Input'!$E$58/'Input'!$F$58*(1-'Contrib'!J$107)</f>
        <v>0</v>
      </c>
      <c r="K38" s="31">
        <f>100*'AMD'!B54*'LAFs'!B$250*K$11*'Input'!$E$58/'Input'!$F$58*(1-'Contrib'!K$107)</f>
        <v>0</v>
      </c>
      <c r="L38" s="31">
        <f>100*'AMD'!C54*'LAFs'!C$250*L$11*'Input'!$E$58/'Input'!$F$58*(1-'Contrib'!L$107)</f>
        <v>0</v>
      </c>
      <c r="M38" s="31">
        <f>100*'AMD'!D54*'LAFs'!D$250*M$11*'Input'!$E$58/'Input'!$F$58*(1-'Contrib'!M$107)</f>
        <v>0</v>
      </c>
      <c r="N38" s="31">
        <f>100*'AMD'!E54*'LAFs'!E$250*N$11*'Input'!$E$58/'Input'!$F$58*(1-'Contrib'!N$107)</f>
        <v>0</v>
      </c>
      <c r="O38" s="31">
        <f>100*'AMD'!F54*'LAFs'!F$250*O$11*'Input'!$E$58/'Input'!$F$58*(1-'Contrib'!O$107)</f>
        <v>0</v>
      </c>
      <c r="P38" s="31">
        <f>100*'AMD'!G54*'LAFs'!G$250*P$11*'Input'!$E$58/'Input'!$F$58*(1-'Contrib'!P$107)</f>
        <v>0</v>
      </c>
      <c r="Q38" s="31">
        <f>100*'AMD'!H54*'LAFs'!H$250*Q$11*'Input'!$E$58/'Input'!$F$58*(1-'Contrib'!Q$107)</f>
        <v>0</v>
      </c>
      <c r="R38" s="31">
        <f>100*'AMD'!I54*'LAFs'!I$250*R$11*'Input'!$E$58/'Input'!$F$58*(1-'Contrib'!R$107)</f>
        <v>0</v>
      </c>
      <c r="S38" s="31">
        <f>100*'AMD'!J54*'LAFs'!J$250*S$11*'Input'!$E$58/'Input'!$F$58*(1-'Contrib'!S$107)</f>
        <v>0</v>
      </c>
      <c r="T38" s="10"/>
    </row>
    <row r="39" spans="1:20">
      <c r="A39" s="3" t="s">
        <v>216</v>
      </c>
      <c r="B39" s="31">
        <f>100*'AMD'!B55*'LAFs'!B$251*B$11*'Input'!$E$58/'Input'!$F$58*(1-'Contrib'!B$108)</f>
        <v>0</v>
      </c>
      <c r="C39" s="31">
        <f>100*'AMD'!C55*'LAFs'!C$251*C$11*'Input'!$E$58/'Input'!$F$58*(1-'Contrib'!C$108)</f>
        <v>0</v>
      </c>
      <c r="D39" s="31">
        <f>100*'AMD'!D55*'LAFs'!D$251*D$11*'Input'!$E$58/'Input'!$F$58*(1-'Contrib'!D$108)</f>
        <v>0</v>
      </c>
      <c r="E39" s="31">
        <f>100*'AMD'!E55*'LAFs'!E$251*E$11*'Input'!$E$58/'Input'!$F$58*(1-'Contrib'!E$108)</f>
        <v>0</v>
      </c>
      <c r="F39" s="31">
        <f>100*'AMD'!F55*'LAFs'!F$251*F$11*'Input'!$E$58/'Input'!$F$58*(1-'Contrib'!F$108)</f>
        <v>0</v>
      </c>
      <c r="G39" s="31">
        <f>100*'AMD'!G55*'LAFs'!G$251*G$11*'Input'!$E$58/'Input'!$F$58*(1-'Contrib'!G$108)</f>
        <v>0</v>
      </c>
      <c r="H39" s="31">
        <f>100*'AMD'!H55*'LAFs'!H$251*H$11*'Input'!$E$58/'Input'!$F$58*(1-'Contrib'!H$108)</f>
        <v>0</v>
      </c>
      <c r="I39" s="31">
        <f>100*'AMD'!I55*'LAFs'!I$251*I$11*'Input'!$E$58/'Input'!$F$58*(1-'Contrib'!I$108)</f>
        <v>0</v>
      </c>
      <c r="J39" s="31">
        <f>100*'AMD'!J55*'LAFs'!J$251*J$11*'Input'!$E$58/'Input'!$F$58*(1-'Contrib'!J$108)</f>
        <v>0</v>
      </c>
      <c r="K39" s="31">
        <f>100*'AMD'!B55*'LAFs'!B$251*K$11*'Input'!$E$58/'Input'!$F$58*(1-'Contrib'!K$108)</f>
        <v>0</v>
      </c>
      <c r="L39" s="31">
        <f>100*'AMD'!C55*'LAFs'!C$251*L$11*'Input'!$E$58/'Input'!$F$58*(1-'Contrib'!L$108)</f>
        <v>0</v>
      </c>
      <c r="M39" s="31">
        <f>100*'AMD'!D55*'LAFs'!D$251*M$11*'Input'!$E$58/'Input'!$F$58*(1-'Contrib'!M$108)</f>
        <v>0</v>
      </c>
      <c r="N39" s="31">
        <f>100*'AMD'!E55*'LAFs'!E$251*N$11*'Input'!$E$58/'Input'!$F$58*(1-'Contrib'!N$108)</f>
        <v>0</v>
      </c>
      <c r="O39" s="31">
        <f>100*'AMD'!F55*'LAFs'!F$251*O$11*'Input'!$E$58/'Input'!$F$58*(1-'Contrib'!O$108)</f>
        <v>0</v>
      </c>
      <c r="P39" s="31">
        <f>100*'AMD'!G55*'LAFs'!G$251*P$11*'Input'!$E$58/'Input'!$F$58*(1-'Contrib'!P$108)</f>
        <v>0</v>
      </c>
      <c r="Q39" s="31">
        <f>100*'AMD'!H55*'LAFs'!H$251*Q$11*'Input'!$E$58/'Input'!$F$58*(1-'Contrib'!Q$108)</f>
        <v>0</v>
      </c>
      <c r="R39" s="31">
        <f>100*'AMD'!I55*'LAFs'!I$251*R$11*'Input'!$E$58/'Input'!$F$58*(1-'Contrib'!R$108)</f>
        <v>0</v>
      </c>
      <c r="S39" s="31">
        <f>100*'AMD'!J55*'LAFs'!J$251*S$11*'Input'!$E$58/'Input'!$F$58*(1-'Contrib'!S$108)</f>
        <v>0</v>
      </c>
      <c r="T39" s="10"/>
    </row>
    <row r="40" spans="1:20">
      <c r="A40" s="3" t="s">
        <v>217</v>
      </c>
      <c r="B40" s="31">
        <f>100*'AMD'!B56*'LAFs'!B$252*B$11*'Input'!$E$58/'Input'!$F$58*(1-'Contrib'!B$109)</f>
        <v>0</v>
      </c>
      <c r="C40" s="31">
        <f>100*'AMD'!C56*'LAFs'!C$252*C$11*'Input'!$E$58/'Input'!$F$58*(1-'Contrib'!C$109)</f>
        <v>0</v>
      </c>
      <c r="D40" s="31">
        <f>100*'AMD'!D56*'LAFs'!D$252*D$11*'Input'!$E$58/'Input'!$F$58*(1-'Contrib'!D$109)</f>
        <v>0</v>
      </c>
      <c r="E40" s="31">
        <f>100*'AMD'!E56*'LAFs'!E$252*E$11*'Input'!$E$58/'Input'!$F$58*(1-'Contrib'!E$109)</f>
        <v>0</v>
      </c>
      <c r="F40" s="31">
        <f>100*'AMD'!F56*'LAFs'!F$252*F$11*'Input'!$E$58/'Input'!$F$58*(1-'Contrib'!F$109)</f>
        <v>0</v>
      </c>
      <c r="G40" s="31">
        <f>100*'AMD'!G56*'LAFs'!G$252*G$11*'Input'!$E$58/'Input'!$F$58*(1-'Contrib'!G$109)</f>
        <v>0</v>
      </c>
      <c r="H40" s="31">
        <f>100*'AMD'!H56*'LAFs'!H$252*H$11*'Input'!$E$58/'Input'!$F$58*(1-'Contrib'!H$109)</f>
        <v>0</v>
      </c>
      <c r="I40" s="31">
        <f>100*'AMD'!I56*'LAFs'!I$252*I$11*'Input'!$E$58/'Input'!$F$58*(1-'Contrib'!I$109)</f>
        <v>0</v>
      </c>
      <c r="J40" s="31">
        <f>100*'AMD'!J56*'LAFs'!J$252*J$11*'Input'!$E$58/'Input'!$F$58*(1-'Contrib'!J$109)</f>
        <v>0</v>
      </c>
      <c r="K40" s="31">
        <f>100*'AMD'!B56*'LAFs'!B$252*K$11*'Input'!$E$58/'Input'!$F$58*(1-'Contrib'!K$109)</f>
        <v>0</v>
      </c>
      <c r="L40" s="31">
        <f>100*'AMD'!C56*'LAFs'!C$252*L$11*'Input'!$E$58/'Input'!$F$58*(1-'Contrib'!L$109)</f>
        <v>0</v>
      </c>
      <c r="M40" s="31">
        <f>100*'AMD'!D56*'LAFs'!D$252*M$11*'Input'!$E$58/'Input'!$F$58*(1-'Contrib'!M$109)</f>
        <v>0</v>
      </c>
      <c r="N40" s="31">
        <f>100*'AMD'!E56*'LAFs'!E$252*N$11*'Input'!$E$58/'Input'!$F$58*(1-'Contrib'!N$109)</f>
        <v>0</v>
      </c>
      <c r="O40" s="31">
        <f>100*'AMD'!F56*'LAFs'!F$252*O$11*'Input'!$E$58/'Input'!$F$58*(1-'Contrib'!O$109)</f>
        <v>0</v>
      </c>
      <c r="P40" s="31">
        <f>100*'AMD'!G56*'LAFs'!G$252*P$11*'Input'!$E$58/'Input'!$F$58*(1-'Contrib'!P$109)</f>
        <v>0</v>
      </c>
      <c r="Q40" s="31">
        <f>100*'AMD'!H56*'LAFs'!H$252*Q$11*'Input'!$E$58/'Input'!$F$58*(1-'Contrib'!Q$109)</f>
        <v>0</v>
      </c>
      <c r="R40" s="31">
        <f>100*'AMD'!I56*'LAFs'!I$252*R$11*'Input'!$E$58/'Input'!$F$58*(1-'Contrib'!R$109)</f>
        <v>0</v>
      </c>
      <c r="S40" s="31">
        <f>100*'AMD'!J56*'LAFs'!J$252*S$11*'Input'!$E$58/'Input'!$F$58*(1-'Contrib'!S$109)</f>
        <v>0</v>
      </c>
      <c r="T40" s="10"/>
    </row>
    <row r="41" spans="1:20">
      <c r="A41" s="3" t="s">
        <v>218</v>
      </c>
      <c r="B41" s="31">
        <f>100*'AMD'!B57*'LAFs'!B$253*B$11*'Input'!$E$58/'Input'!$F$58*(1-'Contrib'!B$110)</f>
        <v>0</v>
      </c>
      <c r="C41" s="31">
        <f>100*'AMD'!C57*'LAFs'!C$253*C$11*'Input'!$E$58/'Input'!$F$58*(1-'Contrib'!C$110)</f>
        <v>0</v>
      </c>
      <c r="D41" s="31">
        <f>100*'AMD'!D57*'LAFs'!D$253*D$11*'Input'!$E$58/'Input'!$F$58*(1-'Contrib'!D$110)</f>
        <v>0</v>
      </c>
      <c r="E41" s="31">
        <f>100*'AMD'!E57*'LAFs'!E$253*E$11*'Input'!$E$58/'Input'!$F$58*(1-'Contrib'!E$110)</f>
        <v>0</v>
      </c>
      <c r="F41" s="31">
        <f>100*'AMD'!F57*'LAFs'!F$253*F$11*'Input'!$E$58/'Input'!$F$58*(1-'Contrib'!F$110)</f>
        <v>0</v>
      </c>
      <c r="G41" s="31">
        <f>100*'AMD'!G57*'LAFs'!G$253*G$11*'Input'!$E$58/'Input'!$F$58*(1-'Contrib'!G$110)</f>
        <v>0</v>
      </c>
      <c r="H41" s="31">
        <f>100*'AMD'!H57*'LAFs'!H$253*H$11*'Input'!$E$58/'Input'!$F$58*(1-'Contrib'!H$110)</f>
        <v>0</v>
      </c>
      <c r="I41" s="31">
        <f>100*'AMD'!I57*'LAFs'!I$253*I$11*'Input'!$E$58/'Input'!$F$58*(1-'Contrib'!I$110)</f>
        <v>0</v>
      </c>
      <c r="J41" s="31">
        <f>100*'AMD'!J57*'LAFs'!J$253*J$11*'Input'!$E$58/'Input'!$F$58*(1-'Contrib'!J$110)</f>
        <v>0</v>
      </c>
      <c r="K41" s="31">
        <f>100*'AMD'!B57*'LAFs'!B$253*K$11*'Input'!$E$58/'Input'!$F$58*(1-'Contrib'!K$110)</f>
        <v>0</v>
      </c>
      <c r="L41" s="31">
        <f>100*'AMD'!C57*'LAFs'!C$253*L$11*'Input'!$E$58/'Input'!$F$58*(1-'Contrib'!L$110)</f>
        <v>0</v>
      </c>
      <c r="M41" s="31">
        <f>100*'AMD'!D57*'LAFs'!D$253*M$11*'Input'!$E$58/'Input'!$F$58*(1-'Contrib'!M$110)</f>
        <v>0</v>
      </c>
      <c r="N41" s="31">
        <f>100*'AMD'!E57*'LAFs'!E$253*N$11*'Input'!$E$58/'Input'!$F$58*(1-'Contrib'!N$110)</f>
        <v>0</v>
      </c>
      <c r="O41" s="31">
        <f>100*'AMD'!F57*'LAFs'!F$253*O$11*'Input'!$E$58/'Input'!$F$58*(1-'Contrib'!O$110)</f>
        <v>0</v>
      </c>
      <c r="P41" s="31">
        <f>100*'AMD'!G57*'LAFs'!G$253*P$11*'Input'!$E$58/'Input'!$F$58*(1-'Contrib'!P$110)</f>
        <v>0</v>
      </c>
      <c r="Q41" s="31">
        <f>100*'AMD'!H57*'LAFs'!H$253*Q$11*'Input'!$E$58/'Input'!$F$58*(1-'Contrib'!Q$110)</f>
        <v>0</v>
      </c>
      <c r="R41" s="31">
        <f>100*'AMD'!I57*'LAFs'!I$253*R$11*'Input'!$E$58/'Input'!$F$58*(1-'Contrib'!R$110)</f>
        <v>0</v>
      </c>
      <c r="S41" s="31">
        <f>100*'AMD'!J57*'LAFs'!J$253*S$11*'Input'!$E$58/'Input'!$F$58*(1-'Contrib'!S$110)</f>
        <v>0</v>
      </c>
      <c r="T41" s="10"/>
    </row>
    <row r="42" spans="1:20">
      <c r="A42" s="3" t="s">
        <v>219</v>
      </c>
      <c r="B42" s="31">
        <f>100*'AMD'!B58*'LAFs'!B$254*B$11*'Input'!$E$58/'Input'!$F$58*(1-'Contrib'!B$111)</f>
        <v>0</v>
      </c>
      <c r="C42" s="31">
        <f>100*'AMD'!C58*'LAFs'!C$254*C$11*'Input'!$E$58/'Input'!$F$58*(1-'Contrib'!C$111)</f>
        <v>0</v>
      </c>
      <c r="D42" s="31">
        <f>100*'AMD'!D58*'LAFs'!D$254*D$11*'Input'!$E$58/'Input'!$F$58*(1-'Contrib'!D$111)</f>
        <v>0</v>
      </c>
      <c r="E42" s="31">
        <f>100*'AMD'!E58*'LAFs'!E$254*E$11*'Input'!$E$58/'Input'!$F$58*(1-'Contrib'!E$111)</f>
        <v>0</v>
      </c>
      <c r="F42" s="31">
        <f>100*'AMD'!F58*'LAFs'!F$254*F$11*'Input'!$E$58/'Input'!$F$58*(1-'Contrib'!F$111)</f>
        <v>0</v>
      </c>
      <c r="G42" s="31">
        <f>100*'AMD'!G58*'LAFs'!G$254*G$11*'Input'!$E$58/'Input'!$F$58*(1-'Contrib'!G$111)</f>
        <v>0</v>
      </c>
      <c r="H42" s="31">
        <f>100*'AMD'!H58*'LAFs'!H$254*H$11*'Input'!$E$58/'Input'!$F$58*(1-'Contrib'!H$111)</f>
        <v>0</v>
      </c>
      <c r="I42" s="31">
        <f>100*'AMD'!I58*'LAFs'!I$254*I$11*'Input'!$E$58/'Input'!$F$58*(1-'Contrib'!I$111)</f>
        <v>0</v>
      </c>
      <c r="J42" s="31">
        <f>100*'AMD'!J58*'LAFs'!J$254*J$11*'Input'!$E$58/'Input'!$F$58*(1-'Contrib'!J$111)</f>
        <v>0</v>
      </c>
      <c r="K42" s="31">
        <f>100*'AMD'!B58*'LAFs'!B$254*K$11*'Input'!$E$58/'Input'!$F$58*(1-'Contrib'!K$111)</f>
        <v>0</v>
      </c>
      <c r="L42" s="31">
        <f>100*'AMD'!C58*'LAFs'!C$254*L$11*'Input'!$E$58/'Input'!$F$58*(1-'Contrib'!L$111)</f>
        <v>0</v>
      </c>
      <c r="M42" s="31">
        <f>100*'AMD'!D58*'LAFs'!D$254*M$11*'Input'!$E$58/'Input'!$F$58*(1-'Contrib'!M$111)</f>
        <v>0</v>
      </c>
      <c r="N42" s="31">
        <f>100*'AMD'!E58*'LAFs'!E$254*N$11*'Input'!$E$58/'Input'!$F$58*(1-'Contrib'!N$111)</f>
        <v>0</v>
      </c>
      <c r="O42" s="31">
        <f>100*'AMD'!F58*'LAFs'!F$254*O$11*'Input'!$E$58/'Input'!$F$58*(1-'Contrib'!O$111)</f>
        <v>0</v>
      </c>
      <c r="P42" s="31">
        <f>100*'AMD'!G58*'LAFs'!G$254*P$11*'Input'!$E$58/'Input'!$F$58*(1-'Contrib'!P$111)</f>
        <v>0</v>
      </c>
      <c r="Q42" s="31">
        <f>100*'AMD'!H58*'LAFs'!H$254*Q$11*'Input'!$E$58/'Input'!$F$58*(1-'Contrib'!Q$111)</f>
        <v>0</v>
      </c>
      <c r="R42" s="31">
        <f>100*'AMD'!I58*'LAFs'!I$254*R$11*'Input'!$E$58/'Input'!$F$58*(1-'Contrib'!R$111)</f>
        <v>0</v>
      </c>
      <c r="S42" s="31">
        <f>100*'AMD'!J58*'LAFs'!J$254*S$11*'Input'!$E$58/'Input'!$F$58*(1-'Contrib'!S$111)</f>
        <v>0</v>
      </c>
      <c r="T42" s="10"/>
    </row>
    <row r="43" spans="1:20">
      <c r="A43" s="3" t="s">
        <v>220</v>
      </c>
      <c r="B43" s="31">
        <f>100*'AMD'!B59*'LAFs'!B$255*B$11*'Input'!$E$58/'Input'!$F$58*(1-'Contrib'!B$112)</f>
        <v>0</v>
      </c>
      <c r="C43" s="31">
        <f>100*'AMD'!C59*'LAFs'!C$255*C$11*'Input'!$E$58/'Input'!$F$58*(1-'Contrib'!C$112)</f>
        <v>0</v>
      </c>
      <c r="D43" s="31">
        <f>100*'AMD'!D59*'LAFs'!D$255*D$11*'Input'!$E$58/'Input'!$F$58*(1-'Contrib'!D$112)</f>
        <v>0</v>
      </c>
      <c r="E43" s="31">
        <f>100*'AMD'!E59*'LAFs'!E$255*E$11*'Input'!$E$58/'Input'!$F$58*(1-'Contrib'!E$112)</f>
        <v>0</v>
      </c>
      <c r="F43" s="31">
        <f>100*'AMD'!F59*'LAFs'!F$255*F$11*'Input'!$E$58/'Input'!$F$58*(1-'Contrib'!F$112)</f>
        <v>0</v>
      </c>
      <c r="G43" s="31">
        <f>100*'AMD'!G59*'LAFs'!G$255*G$11*'Input'!$E$58/'Input'!$F$58*(1-'Contrib'!G$112)</f>
        <v>0</v>
      </c>
      <c r="H43" s="31">
        <f>100*'AMD'!H59*'LAFs'!H$255*H$11*'Input'!$E$58/'Input'!$F$58*(1-'Contrib'!H$112)</f>
        <v>0</v>
      </c>
      <c r="I43" s="31">
        <f>100*'AMD'!I59*'LAFs'!I$255*I$11*'Input'!$E$58/'Input'!$F$58*(1-'Contrib'!I$112)</f>
        <v>0</v>
      </c>
      <c r="J43" s="31">
        <f>100*'AMD'!J59*'LAFs'!J$255*J$11*'Input'!$E$58/'Input'!$F$58*(1-'Contrib'!J$112)</f>
        <v>0</v>
      </c>
      <c r="K43" s="31">
        <f>100*'AMD'!B59*'LAFs'!B$255*K$11*'Input'!$E$58/'Input'!$F$58*(1-'Contrib'!K$112)</f>
        <v>0</v>
      </c>
      <c r="L43" s="31">
        <f>100*'AMD'!C59*'LAFs'!C$255*L$11*'Input'!$E$58/'Input'!$F$58*(1-'Contrib'!L$112)</f>
        <v>0</v>
      </c>
      <c r="M43" s="31">
        <f>100*'AMD'!D59*'LAFs'!D$255*M$11*'Input'!$E$58/'Input'!$F$58*(1-'Contrib'!M$112)</f>
        <v>0</v>
      </c>
      <c r="N43" s="31">
        <f>100*'AMD'!E59*'LAFs'!E$255*N$11*'Input'!$E$58/'Input'!$F$58*(1-'Contrib'!N$112)</f>
        <v>0</v>
      </c>
      <c r="O43" s="31">
        <f>100*'AMD'!F59*'LAFs'!F$255*O$11*'Input'!$E$58/'Input'!$F$58*(1-'Contrib'!O$112)</f>
        <v>0</v>
      </c>
      <c r="P43" s="31">
        <f>100*'AMD'!G59*'LAFs'!G$255*P$11*'Input'!$E$58/'Input'!$F$58*(1-'Contrib'!P$112)</f>
        <v>0</v>
      </c>
      <c r="Q43" s="31">
        <f>100*'AMD'!H59*'LAFs'!H$255*Q$11*'Input'!$E$58/'Input'!$F$58*(1-'Contrib'!Q$112)</f>
        <v>0</v>
      </c>
      <c r="R43" s="31">
        <f>100*'AMD'!I59*'LAFs'!I$255*R$11*'Input'!$E$58/'Input'!$F$58*(1-'Contrib'!R$112)</f>
        <v>0</v>
      </c>
      <c r="S43" s="31">
        <f>100*'AMD'!J59*'LAFs'!J$255*S$11*'Input'!$E$58/'Input'!$F$58*(1-'Contrib'!S$112)</f>
        <v>0</v>
      </c>
      <c r="T43" s="10"/>
    </row>
    <row r="45" spans="1:20" ht="21" customHeight="1">
      <c r="A45" s="1" t="s">
        <v>1012</v>
      </c>
    </row>
    <row r="46" spans="1:20">
      <c r="A46" s="2" t="s">
        <v>361</v>
      </c>
    </row>
    <row r="47" spans="1:20">
      <c r="A47" s="11" t="s">
        <v>1006</v>
      </c>
    </row>
    <row r="48" spans="1:20">
      <c r="A48" s="11" t="s">
        <v>1013</v>
      </c>
    </row>
    <row r="49" spans="1:20">
      <c r="A49" s="2" t="s">
        <v>1014</v>
      </c>
    </row>
    <row r="51" spans="1:20">
      <c r="B51" s="12" t="s">
        <v>142</v>
      </c>
      <c r="C51" s="12" t="s">
        <v>315</v>
      </c>
      <c r="D51" s="12" t="s">
        <v>316</v>
      </c>
      <c r="E51" s="12" t="s">
        <v>317</v>
      </c>
      <c r="F51" s="12" t="s">
        <v>318</v>
      </c>
      <c r="G51" s="12" t="s">
        <v>319</v>
      </c>
      <c r="H51" s="12" t="s">
        <v>320</v>
      </c>
      <c r="I51" s="12" t="s">
        <v>321</v>
      </c>
      <c r="J51" s="12" t="s">
        <v>322</v>
      </c>
      <c r="K51" s="12" t="s">
        <v>303</v>
      </c>
      <c r="L51" s="12" t="s">
        <v>893</v>
      </c>
      <c r="M51" s="12" t="s">
        <v>894</v>
      </c>
      <c r="N51" s="12" t="s">
        <v>895</v>
      </c>
      <c r="O51" s="12" t="s">
        <v>896</v>
      </c>
      <c r="P51" s="12" t="s">
        <v>897</v>
      </c>
      <c r="Q51" s="12" t="s">
        <v>898</v>
      </c>
      <c r="R51" s="12" t="s">
        <v>899</v>
      </c>
      <c r="S51" s="12" t="s">
        <v>900</v>
      </c>
    </row>
    <row r="52" spans="1:20">
      <c r="A52" s="3" t="s">
        <v>174</v>
      </c>
      <c r="B52" s="31">
        <f>(1-'AMD'!B41)*'Yard'!B$23</f>
        <v>0</v>
      </c>
      <c r="C52" s="31">
        <f>(1-'AMD'!C41)*'Yard'!C$23</f>
        <v>0</v>
      </c>
      <c r="D52" s="31">
        <f>(1-'AMD'!D41)*'Yard'!D$23</f>
        <v>0</v>
      </c>
      <c r="E52" s="31">
        <f>(1-'AMD'!E41)*'Yard'!E$23</f>
        <v>0</v>
      </c>
      <c r="F52" s="31">
        <f>(1-'AMD'!F41)*'Yard'!F$23</f>
        <v>0</v>
      </c>
      <c r="G52" s="31">
        <f>(1-'AMD'!G41)*'Yard'!G$23</f>
        <v>0</v>
      </c>
      <c r="H52" s="31">
        <f>(1-'AMD'!H41)*'Yard'!H$23</f>
        <v>0</v>
      </c>
      <c r="I52" s="31">
        <f>(1-'AMD'!I41)*'Yard'!I$23</f>
        <v>0</v>
      </c>
      <c r="J52" s="31">
        <f>(1-'AMD'!J41)*'Yard'!J$23</f>
        <v>0</v>
      </c>
      <c r="K52" s="31">
        <f>(1-'AMD'!B41)*'Yard'!K$23</f>
        <v>0</v>
      </c>
      <c r="L52" s="31">
        <f>(1-'AMD'!C41)*'Yard'!L$23</f>
        <v>0</v>
      </c>
      <c r="M52" s="31">
        <f>(1-'AMD'!D41)*'Yard'!M$23</f>
        <v>0</v>
      </c>
      <c r="N52" s="31">
        <f>(1-'AMD'!E41)*'Yard'!N$23</f>
        <v>0</v>
      </c>
      <c r="O52" s="31">
        <f>(1-'AMD'!F41)*'Yard'!O$23</f>
        <v>0</v>
      </c>
      <c r="P52" s="31">
        <f>(1-'AMD'!G41)*'Yard'!P$23</f>
        <v>0</v>
      </c>
      <c r="Q52" s="31">
        <f>(1-'AMD'!H41)*'Yard'!Q$23</f>
        <v>0</v>
      </c>
      <c r="R52" s="31">
        <f>(1-'AMD'!I41)*'Yard'!R$23</f>
        <v>0</v>
      </c>
      <c r="S52" s="31">
        <f>(1-'AMD'!J41)*'Yard'!S$23</f>
        <v>0</v>
      </c>
      <c r="T52" s="10"/>
    </row>
    <row r="53" spans="1:20">
      <c r="A53" s="3" t="s">
        <v>175</v>
      </c>
      <c r="B53" s="31">
        <f>(1-'AMD'!B42)*'Yard'!B$24</f>
        <v>0</v>
      </c>
      <c r="C53" s="31">
        <f>(1-'AMD'!C42)*'Yard'!C$24</f>
        <v>0</v>
      </c>
      <c r="D53" s="31">
        <f>(1-'AMD'!D42)*'Yard'!D$24</f>
        <v>0</v>
      </c>
      <c r="E53" s="31">
        <f>(1-'AMD'!E42)*'Yard'!E$24</f>
        <v>0</v>
      </c>
      <c r="F53" s="31">
        <f>(1-'AMD'!F42)*'Yard'!F$24</f>
        <v>0</v>
      </c>
      <c r="G53" s="31">
        <f>(1-'AMD'!G42)*'Yard'!G$24</f>
        <v>0</v>
      </c>
      <c r="H53" s="31">
        <f>(1-'AMD'!H42)*'Yard'!H$24</f>
        <v>0</v>
      </c>
      <c r="I53" s="31">
        <f>(1-'AMD'!I42)*'Yard'!I$24</f>
        <v>0</v>
      </c>
      <c r="J53" s="31">
        <f>(1-'AMD'!J42)*'Yard'!J$24</f>
        <v>0</v>
      </c>
      <c r="K53" s="31">
        <f>(1-'AMD'!B42)*'Yard'!K$24</f>
        <v>0</v>
      </c>
      <c r="L53" s="31">
        <f>(1-'AMD'!C42)*'Yard'!L$24</f>
        <v>0</v>
      </c>
      <c r="M53" s="31">
        <f>(1-'AMD'!D42)*'Yard'!M$24</f>
        <v>0</v>
      </c>
      <c r="N53" s="31">
        <f>(1-'AMD'!E42)*'Yard'!N$24</f>
        <v>0</v>
      </c>
      <c r="O53" s="31">
        <f>(1-'AMD'!F42)*'Yard'!O$24</f>
        <v>0</v>
      </c>
      <c r="P53" s="31">
        <f>(1-'AMD'!G42)*'Yard'!P$24</f>
        <v>0</v>
      </c>
      <c r="Q53" s="31">
        <f>(1-'AMD'!H42)*'Yard'!Q$24</f>
        <v>0</v>
      </c>
      <c r="R53" s="31">
        <f>(1-'AMD'!I42)*'Yard'!R$24</f>
        <v>0</v>
      </c>
      <c r="S53" s="31">
        <f>(1-'AMD'!J42)*'Yard'!S$24</f>
        <v>0</v>
      </c>
      <c r="T53" s="10"/>
    </row>
    <row r="54" spans="1:20">
      <c r="A54" s="3" t="s">
        <v>214</v>
      </c>
      <c r="B54" s="31">
        <f>(1-'AMD'!B43)*'Yard'!B$25</f>
        <v>0</v>
      </c>
      <c r="C54" s="31">
        <f>(1-'AMD'!C43)*'Yard'!C$25</f>
        <v>0</v>
      </c>
      <c r="D54" s="31">
        <f>(1-'AMD'!D43)*'Yard'!D$25</f>
        <v>0</v>
      </c>
      <c r="E54" s="31">
        <f>(1-'AMD'!E43)*'Yard'!E$25</f>
        <v>0</v>
      </c>
      <c r="F54" s="31">
        <f>(1-'AMD'!F43)*'Yard'!F$25</f>
        <v>0</v>
      </c>
      <c r="G54" s="31">
        <f>(1-'AMD'!G43)*'Yard'!G$25</f>
        <v>0</v>
      </c>
      <c r="H54" s="31">
        <f>(1-'AMD'!H43)*'Yard'!H$25</f>
        <v>0</v>
      </c>
      <c r="I54" s="31">
        <f>(1-'AMD'!I43)*'Yard'!I$25</f>
        <v>0</v>
      </c>
      <c r="J54" s="31">
        <f>(1-'AMD'!J43)*'Yard'!J$25</f>
        <v>0</v>
      </c>
      <c r="K54" s="31">
        <f>(1-'AMD'!B43)*'Yard'!K$25</f>
        <v>0</v>
      </c>
      <c r="L54" s="31">
        <f>(1-'AMD'!C43)*'Yard'!L$25</f>
        <v>0</v>
      </c>
      <c r="M54" s="31">
        <f>(1-'AMD'!D43)*'Yard'!M$25</f>
        <v>0</v>
      </c>
      <c r="N54" s="31">
        <f>(1-'AMD'!E43)*'Yard'!N$25</f>
        <v>0</v>
      </c>
      <c r="O54" s="31">
        <f>(1-'AMD'!F43)*'Yard'!O$25</f>
        <v>0</v>
      </c>
      <c r="P54" s="31">
        <f>(1-'AMD'!G43)*'Yard'!P$25</f>
        <v>0</v>
      </c>
      <c r="Q54" s="31">
        <f>(1-'AMD'!H43)*'Yard'!Q$25</f>
        <v>0</v>
      </c>
      <c r="R54" s="31">
        <f>(1-'AMD'!I43)*'Yard'!R$25</f>
        <v>0</v>
      </c>
      <c r="S54" s="31">
        <f>(1-'AMD'!J43)*'Yard'!S$25</f>
        <v>0</v>
      </c>
      <c r="T54" s="10"/>
    </row>
    <row r="55" spans="1:20">
      <c r="A55" s="3" t="s">
        <v>176</v>
      </c>
      <c r="B55" s="31">
        <f>(1-'AMD'!B44)*'Yard'!B$26</f>
        <v>0</v>
      </c>
      <c r="C55" s="31">
        <f>(1-'AMD'!C44)*'Yard'!C$26</f>
        <v>0</v>
      </c>
      <c r="D55" s="31">
        <f>(1-'AMD'!D44)*'Yard'!D$26</f>
        <v>0</v>
      </c>
      <c r="E55" s="31">
        <f>(1-'AMD'!E44)*'Yard'!E$26</f>
        <v>0</v>
      </c>
      <c r="F55" s="31">
        <f>(1-'AMD'!F44)*'Yard'!F$26</f>
        <v>0</v>
      </c>
      <c r="G55" s="31">
        <f>(1-'AMD'!G44)*'Yard'!G$26</f>
        <v>0</v>
      </c>
      <c r="H55" s="31">
        <f>(1-'AMD'!H44)*'Yard'!H$26</f>
        <v>0</v>
      </c>
      <c r="I55" s="31">
        <f>(1-'AMD'!I44)*'Yard'!I$26</f>
        <v>0</v>
      </c>
      <c r="J55" s="31">
        <f>(1-'AMD'!J44)*'Yard'!J$26</f>
        <v>0</v>
      </c>
      <c r="K55" s="31">
        <f>(1-'AMD'!B44)*'Yard'!K$26</f>
        <v>0</v>
      </c>
      <c r="L55" s="31">
        <f>(1-'AMD'!C44)*'Yard'!L$26</f>
        <v>0</v>
      </c>
      <c r="M55" s="31">
        <f>(1-'AMD'!D44)*'Yard'!M$26</f>
        <v>0</v>
      </c>
      <c r="N55" s="31">
        <f>(1-'AMD'!E44)*'Yard'!N$26</f>
        <v>0</v>
      </c>
      <c r="O55" s="31">
        <f>(1-'AMD'!F44)*'Yard'!O$26</f>
        <v>0</v>
      </c>
      <c r="P55" s="31">
        <f>(1-'AMD'!G44)*'Yard'!P$26</f>
        <v>0</v>
      </c>
      <c r="Q55" s="31">
        <f>(1-'AMD'!H44)*'Yard'!Q$26</f>
        <v>0</v>
      </c>
      <c r="R55" s="31">
        <f>(1-'AMD'!I44)*'Yard'!R$26</f>
        <v>0</v>
      </c>
      <c r="S55" s="31">
        <f>(1-'AMD'!J44)*'Yard'!S$26</f>
        <v>0</v>
      </c>
      <c r="T55" s="10"/>
    </row>
    <row r="56" spans="1:20">
      <c r="A56" s="3" t="s">
        <v>177</v>
      </c>
      <c r="B56" s="31">
        <f>(1-'AMD'!B45)*'Yard'!B$27</f>
        <v>0</v>
      </c>
      <c r="C56" s="31">
        <f>(1-'AMD'!C45)*'Yard'!C$27</f>
        <v>0</v>
      </c>
      <c r="D56" s="31">
        <f>(1-'AMD'!D45)*'Yard'!D$27</f>
        <v>0</v>
      </c>
      <c r="E56" s="31">
        <f>(1-'AMD'!E45)*'Yard'!E$27</f>
        <v>0</v>
      </c>
      <c r="F56" s="31">
        <f>(1-'AMD'!F45)*'Yard'!F$27</f>
        <v>0</v>
      </c>
      <c r="G56" s="31">
        <f>(1-'AMD'!G45)*'Yard'!G$27</f>
        <v>0</v>
      </c>
      <c r="H56" s="31">
        <f>(1-'AMD'!H45)*'Yard'!H$27</f>
        <v>0</v>
      </c>
      <c r="I56" s="31">
        <f>(1-'AMD'!I45)*'Yard'!I$27</f>
        <v>0</v>
      </c>
      <c r="J56" s="31">
        <f>(1-'AMD'!J45)*'Yard'!J$27</f>
        <v>0</v>
      </c>
      <c r="K56" s="31">
        <f>(1-'AMD'!B45)*'Yard'!K$27</f>
        <v>0</v>
      </c>
      <c r="L56" s="31">
        <f>(1-'AMD'!C45)*'Yard'!L$27</f>
        <v>0</v>
      </c>
      <c r="M56" s="31">
        <f>(1-'AMD'!D45)*'Yard'!M$27</f>
        <v>0</v>
      </c>
      <c r="N56" s="31">
        <f>(1-'AMD'!E45)*'Yard'!N$27</f>
        <v>0</v>
      </c>
      <c r="O56" s="31">
        <f>(1-'AMD'!F45)*'Yard'!O$27</f>
        <v>0</v>
      </c>
      <c r="P56" s="31">
        <f>(1-'AMD'!G45)*'Yard'!P$27</f>
        <v>0</v>
      </c>
      <c r="Q56" s="31">
        <f>(1-'AMD'!H45)*'Yard'!Q$27</f>
        <v>0</v>
      </c>
      <c r="R56" s="31">
        <f>(1-'AMD'!I45)*'Yard'!R$27</f>
        <v>0</v>
      </c>
      <c r="S56" s="31">
        <f>(1-'AMD'!J45)*'Yard'!S$27</f>
        <v>0</v>
      </c>
      <c r="T56" s="10"/>
    </row>
    <row r="57" spans="1:20">
      <c r="A57" s="3" t="s">
        <v>215</v>
      </c>
      <c r="B57" s="31">
        <f>(1-'AMD'!B46)*'Yard'!B$28</f>
        <v>0</v>
      </c>
      <c r="C57" s="31">
        <f>(1-'AMD'!C46)*'Yard'!C$28</f>
        <v>0</v>
      </c>
      <c r="D57" s="31">
        <f>(1-'AMD'!D46)*'Yard'!D$28</f>
        <v>0</v>
      </c>
      <c r="E57" s="31">
        <f>(1-'AMD'!E46)*'Yard'!E$28</f>
        <v>0</v>
      </c>
      <c r="F57" s="31">
        <f>(1-'AMD'!F46)*'Yard'!F$28</f>
        <v>0</v>
      </c>
      <c r="G57" s="31">
        <f>(1-'AMD'!G46)*'Yard'!G$28</f>
        <v>0</v>
      </c>
      <c r="H57" s="31">
        <f>(1-'AMD'!H46)*'Yard'!H$28</f>
        <v>0</v>
      </c>
      <c r="I57" s="31">
        <f>(1-'AMD'!I46)*'Yard'!I$28</f>
        <v>0</v>
      </c>
      <c r="J57" s="31">
        <f>(1-'AMD'!J46)*'Yard'!J$28</f>
        <v>0</v>
      </c>
      <c r="K57" s="31">
        <f>(1-'AMD'!B46)*'Yard'!K$28</f>
        <v>0</v>
      </c>
      <c r="L57" s="31">
        <f>(1-'AMD'!C46)*'Yard'!L$28</f>
        <v>0</v>
      </c>
      <c r="M57" s="31">
        <f>(1-'AMD'!D46)*'Yard'!M$28</f>
        <v>0</v>
      </c>
      <c r="N57" s="31">
        <f>(1-'AMD'!E46)*'Yard'!N$28</f>
        <v>0</v>
      </c>
      <c r="O57" s="31">
        <f>(1-'AMD'!F46)*'Yard'!O$28</f>
        <v>0</v>
      </c>
      <c r="P57" s="31">
        <f>(1-'AMD'!G46)*'Yard'!P$28</f>
        <v>0</v>
      </c>
      <c r="Q57" s="31">
        <f>(1-'AMD'!H46)*'Yard'!Q$28</f>
        <v>0</v>
      </c>
      <c r="R57" s="31">
        <f>(1-'AMD'!I46)*'Yard'!R$28</f>
        <v>0</v>
      </c>
      <c r="S57" s="31">
        <f>(1-'AMD'!J46)*'Yard'!S$28</f>
        <v>0</v>
      </c>
      <c r="T57" s="10"/>
    </row>
    <row r="58" spans="1:20">
      <c r="A58" s="3" t="s">
        <v>178</v>
      </c>
      <c r="B58" s="31">
        <f>(1-'AMD'!B47)*'Yard'!B$29</f>
        <v>0</v>
      </c>
      <c r="C58" s="31">
        <f>(1-'AMD'!C47)*'Yard'!C$29</f>
        <v>0</v>
      </c>
      <c r="D58" s="31">
        <f>(1-'AMD'!D47)*'Yard'!D$29</f>
        <v>0</v>
      </c>
      <c r="E58" s="31">
        <f>(1-'AMD'!E47)*'Yard'!E$29</f>
        <v>0</v>
      </c>
      <c r="F58" s="31">
        <f>(1-'AMD'!F47)*'Yard'!F$29</f>
        <v>0</v>
      </c>
      <c r="G58" s="31">
        <f>(1-'AMD'!G47)*'Yard'!G$29</f>
        <v>0</v>
      </c>
      <c r="H58" s="31">
        <f>(1-'AMD'!H47)*'Yard'!H$29</f>
        <v>0</v>
      </c>
      <c r="I58" s="31">
        <f>(1-'AMD'!I47)*'Yard'!I$29</f>
        <v>0</v>
      </c>
      <c r="J58" s="31">
        <f>(1-'AMD'!J47)*'Yard'!J$29</f>
        <v>0</v>
      </c>
      <c r="K58" s="31">
        <f>(1-'AMD'!B47)*'Yard'!K$29</f>
        <v>0</v>
      </c>
      <c r="L58" s="31">
        <f>(1-'AMD'!C47)*'Yard'!L$29</f>
        <v>0</v>
      </c>
      <c r="M58" s="31">
        <f>(1-'AMD'!D47)*'Yard'!M$29</f>
        <v>0</v>
      </c>
      <c r="N58" s="31">
        <f>(1-'AMD'!E47)*'Yard'!N$29</f>
        <v>0</v>
      </c>
      <c r="O58" s="31">
        <f>(1-'AMD'!F47)*'Yard'!O$29</f>
        <v>0</v>
      </c>
      <c r="P58" s="31">
        <f>(1-'AMD'!G47)*'Yard'!P$29</f>
        <v>0</v>
      </c>
      <c r="Q58" s="31">
        <f>(1-'AMD'!H47)*'Yard'!Q$29</f>
        <v>0</v>
      </c>
      <c r="R58" s="31">
        <f>(1-'AMD'!I47)*'Yard'!R$29</f>
        <v>0</v>
      </c>
      <c r="S58" s="31">
        <f>(1-'AMD'!J47)*'Yard'!S$29</f>
        <v>0</v>
      </c>
      <c r="T58" s="10"/>
    </row>
    <row r="59" spans="1:20">
      <c r="A59" s="3" t="s">
        <v>179</v>
      </c>
      <c r="B59" s="31">
        <f>(1-'AMD'!B48)*'Yard'!B$30</f>
        <v>0</v>
      </c>
      <c r="C59" s="31">
        <f>(1-'AMD'!C48)*'Yard'!C$30</f>
        <v>0</v>
      </c>
      <c r="D59" s="31">
        <f>(1-'AMD'!D48)*'Yard'!D$30</f>
        <v>0</v>
      </c>
      <c r="E59" s="31">
        <f>(1-'AMD'!E48)*'Yard'!E$30</f>
        <v>0</v>
      </c>
      <c r="F59" s="31">
        <f>(1-'AMD'!F48)*'Yard'!F$30</f>
        <v>0</v>
      </c>
      <c r="G59" s="31">
        <f>(1-'AMD'!G48)*'Yard'!G$30</f>
        <v>0</v>
      </c>
      <c r="H59" s="31">
        <f>(1-'AMD'!H48)*'Yard'!H$30</f>
        <v>0</v>
      </c>
      <c r="I59" s="31">
        <f>(1-'AMD'!I48)*'Yard'!I$30</f>
        <v>0</v>
      </c>
      <c r="J59" s="31">
        <f>(1-'AMD'!J48)*'Yard'!J$30</f>
        <v>0</v>
      </c>
      <c r="K59" s="31">
        <f>(1-'AMD'!B48)*'Yard'!K$30</f>
        <v>0</v>
      </c>
      <c r="L59" s="31">
        <f>(1-'AMD'!C48)*'Yard'!L$30</f>
        <v>0</v>
      </c>
      <c r="M59" s="31">
        <f>(1-'AMD'!D48)*'Yard'!M$30</f>
        <v>0</v>
      </c>
      <c r="N59" s="31">
        <f>(1-'AMD'!E48)*'Yard'!N$30</f>
        <v>0</v>
      </c>
      <c r="O59" s="31">
        <f>(1-'AMD'!F48)*'Yard'!O$30</f>
        <v>0</v>
      </c>
      <c r="P59" s="31">
        <f>(1-'AMD'!G48)*'Yard'!P$30</f>
        <v>0</v>
      </c>
      <c r="Q59" s="31">
        <f>(1-'AMD'!H48)*'Yard'!Q$30</f>
        <v>0</v>
      </c>
      <c r="R59" s="31">
        <f>(1-'AMD'!I48)*'Yard'!R$30</f>
        <v>0</v>
      </c>
      <c r="S59" s="31">
        <f>(1-'AMD'!J48)*'Yard'!S$30</f>
        <v>0</v>
      </c>
      <c r="T59" s="10"/>
    </row>
    <row r="60" spans="1:20">
      <c r="A60" s="3" t="s">
        <v>195</v>
      </c>
      <c r="B60" s="31">
        <f>(1-'AMD'!B49)*'Yard'!B$31</f>
        <v>0</v>
      </c>
      <c r="C60" s="31">
        <f>(1-'AMD'!C49)*'Yard'!C$31</f>
        <v>0</v>
      </c>
      <c r="D60" s="31">
        <f>(1-'AMD'!D49)*'Yard'!D$31</f>
        <v>0</v>
      </c>
      <c r="E60" s="31">
        <f>(1-'AMD'!E49)*'Yard'!E$31</f>
        <v>0</v>
      </c>
      <c r="F60" s="31">
        <f>(1-'AMD'!F49)*'Yard'!F$31</f>
        <v>0</v>
      </c>
      <c r="G60" s="31">
        <f>(1-'AMD'!G49)*'Yard'!G$31</f>
        <v>0</v>
      </c>
      <c r="H60" s="31">
        <f>(1-'AMD'!H49)*'Yard'!H$31</f>
        <v>0</v>
      </c>
      <c r="I60" s="31">
        <f>(1-'AMD'!I49)*'Yard'!I$31</f>
        <v>0</v>
      </c>
      <c r="J60" s="31">
        <f>(1-'AMD'!J49)*'Yard'!J$31</f>
        <v>0</v>
      </c>
      <c r="K60" s="31">
        <f>(1-'AMD'!B49)*'Yard'!K$31</f>
        <v>0</v>
      </c>
      <c r="L60" s="31">
        <f>(1-'AMD'!C49)*'Yard'!L$31</f>
        <v>0</v>
      </c>
      <c r="M60" s="31">
        <f>(1-'AMD'!D49)*'Yard'!M$31</f>
        <v>0</v>
      </c>
      <c r="N60" s="31">
        <f>(1-'AMD'!E49)*'Yard'!N$31</f>
        <v>0</v>
      </c>
      <c r="O60" s="31">
        <f>(1-'AMD'!F49)*'Yard'!O$31</f>
        <v>0</v>
      </c>
      <c r="P60" s="31">
        <f>(1-'AMD'!G49)*'Yard'!P$31</f>
        <v>0</v>
      </c>
      <c r="Q60" s="31">
        <f>(1-'AMD'!H49)*'Yard'!Q$31</f>
        <v>0</v>
      </c>
      <c r="R60" s="31">
        <f>(1-'AMD'!I49)*'Yard'!R$31</f>
        <v>0</v>
      </c>
      <c r="S60" s="31">
        <f>(1-'AMD'!J49)*'Yard'!S$31</f>
        <v>0</v>
      </c>
      <c r="T60" s="10"/>
    </row>
    <row r="61" spans="1:20">
      <c r="A61" s="3" t="s">
        <v>180</v>
      </c>
      <c r="B61" s="31">
        <f>(1-'AMD'!B50)*'Yard'!B$32</f>
        <v>0</v>
      </c>
      <c r="C61" s="31">
        <f>(1-'AMD'!C50)*'Yard'!C$32</f>
        <v>0</v>
      </c>
      <c r="D61" s="31">
        <f>(1-'AMD'!D50)*'Yard'!D$32</f>
        <v>0</v>
      </c>
      <c r="E61" s="31">
        <f>(1-'AMD'!E50)*'Yard'!E$32</f>
        <v>0</v>
      </c>
      <c r="F61" s="31">
        <f>(1-'AMD'!F50)*'Yard'!F$32</f>
        <v>0</v>
      </c>
      <c r="G61" s="31">
        <f>(1-'AMD'!G50)*'Yard'!G$32</f>
        <v>0</v>
      </c>
      <c r="H61" s="31">
        <f>(1-'AMD'!H50)*'Yard'!H$32</f>
        <v>0</v>
      </c>
      <c r="I61" s="31">
        <f>(1-'AMD'!I50)*'Yard'!I$32</f>
        <v>0</v>
      </c>
      <c r="J61" s="31">
        <f>(1-'AMD'!J50)*'Yard'!J$32</f>
        <v>0</v>
      </c>
      <c r="K61" s="31">
        <f>(1-'AMD'!B50)*'Yard'!K$32</f>
        <v>0</v>
      </c>
      <c r="L61" s="31">
        <f>(1-'AMD'!C50)*'Yard'!L$32</f>
        <v>0</v>
      </c>
      <c r="M61" s="31">
        <f>(1-'AMD'!D50)*'Yard'!M$32</f>
        <v>0</v>
      </c>
      <c r="N61" s="31">
        <f>(1-'AMD'!E50)*'Yard'!N$32</f>
        <v>0</v>
      </c>
      <c r="O61" s="31">
        <f>(1-'AMD'!F50)*'Yard'!O$32</f>
        <v>0</v>
      </c>
      <c r="P61" s="31">
        <f>(1-'AMD'!G50)*'Yard'!P$32</f>
        <v>0</v>
      </c>
      <c r="Q61" s="31">
        <f>(1-'AMD'!H50)*'Yard'!Q$32</f>
        <v>0</v>
      </c>
      <c r="R61" s="31">
        <f>(1-'AMD'!I50)*'Yard'!R$32</f>
        <v>0</v>
      </c>
      <c r="S61" s="31">
        <f>(1-'AMD'!J50)*'Yard'!S$32</f>
        <v>0</v>
      </c>
      <c r="T61" s="10"/>
    </row>
    <row r="62" spans="1:20">
      <c r="A62" s="3" t="s">
        <v>181</v>
      </c>
      <c r="B62" s="31">
        <f>(1-'AMD'!B51)*'Yard'!B$33</f>
        <v>0</v>
      </c>
      <c r="C62" s="31">
        <f>(1-'AMD'!C51)*'Yard'!C$33</f>
        <v>0</v>
      </c>
      <c r="D62" s="31">
        <f>(1-'AMD'!D51)*'Yard'!D$33</f>
        <v>0</v>
      </c>
      <c r="E62" s="31">
        <f>(1-'AMD'!E51)*'Yard'!E$33</f>
        <v>0</v>
      </c>
      <c r="F62" s="31">
        <f>(1-'AMD'!F51)*'Yard'!F$33</f>
        <v>0</v>
      </c>
      <c r="G62" s="31">
        <f>(1-'AMD'!G51)*'Yard'!G$33</f>
        <v>0</v>
      </c>
      <c r="H62" s="31">
        <f>(1-'AMD'!H51)*'Yard'!H$33</f>
        <v>0</v>
      </c>
      <c r="I62" s="31">
        <f>(1-'AMD'!I51)*'Yard'!I$33</f>
        <v>0</v>
      </c>
      <c r="J62" s="31">
        <f>(1-'AMD'!J51)*'Yard'!J$33</f>
        <v>0</v>
      </c>
      <c r="K62" s="31">
        <f>(1-'AMD'!B51)*'Yard'!K$33</f>
        <v>0</v>
      </c>
      <c r="L62" s="31">
        <f>(1-'AMD'!C51)*'Yard'!L$33</f>
        <v>0</v>
      </c>
      <c r="M62" s="31">
        <f>(1-'AMD'!D51)*'Yard'!M$33</f>
        <v>0</v>
      </c>
      <c r="N62" s="31">
        <f>(1-'AMD'!E51)*'Yard'!N$33</f>
        <v>0</v>
      </c>
      <c r="O62" s="31">
        <f>(1-'AMD'!F51)*'Yard'!O$33</f>
        <v>0</v>
      </c>
      <c r="P62" s="31">
        <f>(1-'AMD'!G51)*'Yard'!P$33</f>
        <v>0</v>
      </c>
      <c r="Q62" s="31">
        <f>(1-'AMD'!H51)*'Yard'!Q$33</f>
        <v>0</v>
      </c>
      <c r="R62" s="31">
        <f>(1-'AMD'!I51)*'Yard'!R$33</f>
        <v>0</v>
      </c>
      <c r="S62" s="31">
        <f>(1-'AMD'!J51)*'Yard'!S$33</f>
        <v>0</v>
      </c>
      <c r="T62" s="10"/>
    </row>
    <row r="63" spans="1:20">
      <c r="A63" s="3" t="s">
        <v>182</v>
      </c>
      <c r="B63" s="31">
        <f>(1-'AMD'!B52)*'Yard'!B$34</f>
        <v>0</v>
      </c>
      <c r="C63" s="31">
        <f>(1-'AMD'!C52)*'Yard'!C$34</f>
        <v>0</v>
      </c>
      <c r="D63" s="31">
        <f>(1-'AMD'!D52)*'Yard'!D$34</f>
        <v>0</v>
      </c>
      <c r="E63" s="31">
        <f>(1-'AMD'!E52)*'Yard'!E$34</f>
        <v>0</v>
      </c>
      <c r="F63" s="31">
        <f>(1-'AMD'!F52)*'Yard'!F$34</f>
        <v>0</v>
      </c>
      <c r="G63" s="31">
        <f>(1-'AMD'!G52)*'Yard'!G$34</f>
        <v>0</v>
      </c>
      <c r="H63" s="31">
        <f>(1-'AMD'!H52)*'Yard'!H$34</f>
        <v>0</v>
      </c>
      <c r="I63" s="31">
        <f>(1-'AMD'!I52)*'Yard'!I$34</f>
        <v>0</v>
      </c>
      <c r="J63" s="31">
        <f>(1-'AMD'!J52)*'Yard'!J$34</f>
        <v>0</v>
      </c>
      <c r="K63" s="31">
        <f>(1-'AMD'!B52)*'Yard'!K$34</f>
        <v>0</v>
      </c>
      <c r="L63" s="31">
        <f>(1-'AMD'!C52)*'Yard'!L$34</f>
        <v>0</v>
      </c>
      <c r="M63" s="31">
        <f>(1-'AMD'!D52)*'Yard'!M$34</f>
        <v>0</v>
      </c>
      <c r="N63" s="31">
        <f>(1-'AMD'!E52)*'Yard'!N$34</f>
        <v>0</v>
      </c>
      <c r="O63" s="31">
        <f>(1-'AMD'!F52)*'Yard'!O$34</f>
        <v>0</v>
      </c>
      <c r="P63" s="31">
        <f>(1-'AMD'!G52)*'Yard'!P$34</f>
        <v>0</v>
      </c>
      <c r="Q63" s="31">
        <f>(1-'AMD'!H52)*'Yard'!Q$34</f>
        <v>0</v>
      </c>
      <c r="R63" s="31">
        <f>(1-'AMD'!I52)*'Yard'!R$34</f>
        <v>0</v>
      </c>
      <c r="S63" s="31">
        <f>(1-'AMD'!J52)*'Yard'!S$34</f>
        <v>0</v>
      </c>
      <c r="T63" s="10"/>
    </row>
    <row r="64" spans="1:20">
      <c r="A64" s="3" t="s">
        <v>183</v>
      </c>
      <c r="B64" s="31">
        <f>(1-'AMD'!B53)*'Yard'!B$35</f>
        <v>0</v>
      </c>
      <c r="C64" s="31">
        <f>(1-'AMD'!C53)*'Yard'!C$35</f>
        <v>0</v>
      </c>
      <c r="D64" s="31">
        <f>(1-'AMD'!D53)*'Yard'!D$35</f>
        <v>0</v>
      </c>
      <c r="E64" s="31">
        <f>(1-'AMD'!E53)*'Yard'!E$35</f>
        <v>0</v>
      </c>
      <c r="F64" s="31">
        <f>(1-'AMD'!F53)*'Yard'!F$35</f>
        <v>0</v>
      </c>
      <c r="G64" s="31">
        <f>(1-'AMD'!G53)*'Yard'!G$35</f>
        <v>0</v>
      </c>
      <c r="H64" s="31">
        <f>(1-'AMD'!H53)*'Yard'!H$35</f>
        <v>0</v>
      </c>
      <c r="I64" s="31">
        <f>(1-'AMD'!I53)*'Yard'!I$35</f>
        <v>0</v>
      </c>
      <c r="J64" s="31">
        <f>(1-'AMD'!J53)*'Yard'!J$35</f>
        <v>0</v>
      </c>
      <c r="K64" s="31">
        <f>(1-'AMD'!B53)*'Yard'!K$35</f>
        <v>0</v>
      </c>
      <c r="L64" s="31">
        <f>(1-'AMD'!C53)*'Yard'!L$35</f>
        <v>0</v>
      </c>
      <c r="M64" s="31">
        <f>(1-'AMD'!D53)*'Yard'!M$35</f>
        <v>0</v>
      </c>
      <c r="N64" s="31">
        <f>(1-'AMD'!E53)*'Yard'!N$35</f>
        <v>0</v>
      </c>
      <c r="O64" s="31">
        <f>(1-'AMD'!F53)*'Yard'!O$35</f>
        <v>0</v>
      </c>
      <c r="P64" s="31">
        <f>(1-'AMD'!G53)*'Yard'!P$35</f>
        <v>0</v>
      </c>
      <c r="Q64" s="31">
        <f>(1-'AMD'!H53)*'Yard'!Q$35</f>
        <v>0</v>
      </c>
      <c r="R64" s="31">
        <f>(1-'AMD'!I53)*'Yard'!R$35</f>
        <v>0</v>
      </c>
      <c r="S64" s="31">
        <f>(1-'AMD'!J53)*'Yard'!S$35</f>
        <v>0</v>
      </c>
      <c r="T64" s="10"/>
    </row>
    <row r="65" spans="1:20">
      <c r="A65" s="3" t="s">
        <v>196</v>
      </c>
      <c r="B65" s="31">
        <f>(1-'AMD'!B54)*'Yard'!B$36</f>
        <v>0</v>
      </c>
      <c r="C65" s="31">
        <f>(1-'AMD'!C54)*'Yard'!C$36</f>
        <v>0</v>
      </c>
      <c r="D65" s="31">
        <f>(1-'AMD'!D54)*'Yard'!D$36</f>
        <v>0</v>
      </c>
      <c r="E65" s="31">
        <f>(1-'AMD'!E54)*'Yard'!E$36</f>
        <v>0</v>
      </c>
      <c r="F65" s="31">
        <f>(1-'AMD'!F54)*'Yard'!F$36</f>
        <v>0</v>
      </c>
      <c r="G65" s="31">
        <f>(1-'AMD'!G54)*'Yard'!G$36</f>
        <v>0</v>
      </c>
      <c r="H65" s="31">
        <f>(1-'AMD'!H54)*'Yard'!H$36</f>
        <v>0</v>
      </c>
      <c r="I65" s="31">
        <f>(1-'AMD'!I54)*'Yard'!I$36</f>
        <v>0</v>
      </c>
      <c r="J65" s="31">
        <f>(1-'AMD'!J54)*'Yard'!J$36</f>
        <v>0</v>
      </c>
      <c r="K65" s="31">
        <f>(1-'AMD'!B54)*'Yard'!K$36</f>
        <v>0</v>
      </c>
      <c r="L65" s="31">
        <f>(1-'AMD'!C54)*'Yard'!L$36</f>
        <v>0</v>
      </c>
      <c r="M65" s="31">
        <f>(1-'AMD'!D54)*'Yard'!M$36</f>
        <v>0</v>
      </c>
      <c r="N65" s="31">
        <f>(1-'AMD'!E54)*'Yard'!N$36</f>
        <v>0</v>
      </c>
      <c r="O65" s="31">
        <f>(1-'AMD'!F54)*'Yard'!O$36</f>
        <v>0</v>
      </c>
      <c r="P65" s="31">
        <f>(1-'AMD'!G54)*'Yard'!P$36</f>
        <v>0</v>
      </c>
      <c r="Q65" s="31">
        <f>(1-'AMD'!H54)*'Yard'!Q$36</f>
        <v>0</v>
      </c>
      <c r="R65" s="31">
        <f>(1-'AMD'!I54)*'Yard'!R$36</f>
        <v>0</v>
      </c>
      <c r="S65" s="31">
        <f>(1-'AMD'!J54)*'Yard'!S$36</f>
        <v>0</v>
      </c>
      <c r="T65" s="10"/>
    </row>
    <row r="66" spans="1:20">
      <c r="A66" s="3" t="s">
        <v>216</v>
      </c>
      <c r="B66" s="31">
        <f>(1-'AMD'!B55)*'Yard'!B$37</f>
        <v>0</v>
      </c>
      <c r="C66" s="31">
        <f>(1-'AMD'!C55)*'Yard'!C$37</f>
        <v>0</v>
      </c>
      <c r="D66" s="31">
        <f>(1-'AMD'!D55)*'Yard'!D$37</f>
        <v>0</v>
      </c>
      <c r="E66" s="31">
        <f>(1-'AMD'!E55)*'Yard'!E$37</f>
        <v>0</v>
      </c>
      <c r="F66" s="31">
        <f>(1-'AMD'!F55)*'Yard'!F$37</f>
        <v>0</v>
      </c>
      <c r="G66" s="31">
        <f>(1-'AMD'!G55)*'Yard'!G$37</f>
        <v>0</v>
      </c>
      <c r="H66" s="31">
        <f>(1-'AMD'!H55)*'Yard'!H$37</f>
        <v>0</v>
      </c>
      <c r="I66" s="31">
        <f>(1-'AMD'!I55)*'Yard'!I$37</f>
        <v>0</v>
      </c>
      <c r="J66" s="31">
        <f>(1-'AMD'!J55)*'Yard'!J$37</f>
        <v>0</v>
      </c>
      <c r="K66" s="31">
        <f>(1-'AMD'!B55)*'Yard'!K$37</f>
        <v>0</v>
      </c>
      <c r="L66" s="31">
        <f>(1-'AMD'!C55)*'Yard'!L$37</f>
        <v>0</v>
      </c>
      <c r="M66" s="31">
        <f>(1-'AMD'!D55)*'Yard'!M$37</f>
        <v>0</v>
      </c>
      <c r="N66" s="31">
        <f>(1-'AMD'!E55)*'Yard'!N$37</f>
        <v>0</v>
      </c>
      <c r="O66" s="31">
        <f>(1-'AMD'!F55)*'Yard'!O$37</f>
        <v>0</v>
      </c>
      <c r="P66" s="31">
        <f>(1-'AMD'!G55)*'Yard'!P$37</f>
        <v>0</v>
      </c>
      <c r="Q66" s="31">
        <f>(1-'AMD'!H55)*'Yard'!Q$37</f>
        <v>0</v>
      </c>
      <c r="R66" s="31">
        <f>(1-'AMD'!I55)*'Yard'!R$37</f>
        <v>0</v>
      </c>
      <c r="S66" s="31">
        <f>(1-'AMD'!J55)*'Yard'!S$37</f>
        <v>0</v>
      </c>
      <c r="T66" s="10"/>
    </row>
    <row r="67" spans="1:20">
      <c r="A67" s="3" t="s">
        <v>217</v>
      </c>
      <c r="B67" s="31">
        <f>(1-'AMD'!B56)*'Yard'!B$38</f>
        <v>0</v>
      </c>
      <c r="C67" s="31">
        <f>(1-'AMD'!C56)*'Yard'!C$38</f>
        <v>0</v>
      </c>
      <c r="D67" s="31">
        <f>(1-'AMD'!D56)*'Yard'!D$38</f>
        <v>0</v>
      </c>
      <c r="E67" s="31">
        <f>(1-'AMD'!E56)*'Yard'!E$38</f>
        <v>0</v>
      </c>
      <c r="F67" s="31">
        <f>(1-'AMD'!F56)*'Yard'!F$38</f>
        <v>0</v>
      </c>
      <c r="G67" s="31">
        <f>(1-'AMD'!G56)*'Yard'!G$38</f>
        <v>0</v>
      </c>
      <c r="H67" s="31">
        <f>(1-'AMD'!H56)*'Yard'!H$38</f>
        <v>0</v>
      </c>
      <c r="I67" s="31">
        <f>(1-'AMD'!I56)*'Yard'!I$38</f>
        <v>0</v>
      </c>
      <c r="J67" s="31">
        <f>(1-'AMD'!J56)*'Yard'!J$38</f>
        <v>0</v>
      </c>
      <c r="K67" s="31">
        <f>(1-'AMD'!B56)*'Yard'!K$38</f>
        <v>0</v>
      </c>
      <c r="L67" s="31">
        <f>(1-'AMD'!C56)*'Yard'!L$38</f>
        <v>0</v>
      </c>
      <c r="M67" s="31">
        <f>(1-'AMD'!D56)*'Yard'!M$38</f>
        <v>0</v>
      </c>
      <c r="N67" s="31">
        <f>(1-'AMD'!E56)*'Yard'!N$38</f>
        <v>0</v>
      </c>
      <c r="O67" s="31">
        <f>(1-'AMD'!F56)*'Yard'!O$38</f>
        <v>0</v>
      </c>
      <c r="P67" s="31">
        <f>(1-'AMD'!G56)*'Yard'!P$38</f>
        <v>0</v>
      </c>
      <c r="Q67" s="31">
        <f>(1-'AMD'!H56)*'Yard'!Q$38</f>
        <v>0</v>
      </c>
      <c r="R67" s="31">
        <f>(1-'AMD'!I56)*'Yard'!R$38</f>
        <v>0</v>
      </c>
      <c r="S67" s="31">
        <f>(1-'AMD'!J56)*'Yard'!S$38</f>
        <v>0</v>
      </c>
      <c r="T67" s="10"/>
    </row>
    <row r="68" spans="1:20">
      <c r="A68" s="3" t="s">
        <v>218</v>
      </c>
      <c r="B68" s="31">
        <f>(1-'AMD'!B57)*'Yard'!B$39</f>
        <v>0</v>
      </c>
      <c r="C68" s="31">
        <f>(1-'AMD'!C57)*'Yard'!C$39</f>
        <v>0</v>
      </c>
      <c r="D68" s="31">
        <f>(1-'AMD'!D57)*'Yard'!D$39</f>
        <v>0</v>
      </c>
      <c r="E68" s="31">
        <f>(1-'AMD'!E57)*'Yard'!E$39</f>
        <v>0</v>
      </c>
      <c r="F68" s="31">
        <f>(1-'AMD'!F57)*'Yard'!F$39</f>
        <v>0</v>
      </c>
      <c r="G68" s="31">
        <f>(1-'AMD'!G57)*'Yard'!G$39</f>
        <v>0</v>
      </c>
      <c r="H68" s="31">
        <f>(1-'AMD'!H57)*'Yard'!H$39</f>
        <v>0</v>
      </c>
      <c r="I68" s="31">
        <f>(1-'AMD'!I57)*'Yard'!I$39</f>
        <v>0</v>
      </c>
      <c r="J68" s="31">
        <f>(1-'AMD'!J57)*'Yard'!J$39</f>
        <v>0</v>
      </c>
      <c r="K68" s="31">
        <f>(1-'AMD'!B57)*'Yard'!K$39</f>
        <v>0</v>
      </c>
      <c r="L68" s="31">
        <f>(1-'AMD'!C57)*'Yard'!L$39</f>
        <v>0</v>
      </c>
      <c r="M68" s="31">
        <f>(1-'AMD'!D57)*'Yard'!M$39</f>
        <v>0</v>
      </c>
      <c r="N68" s="31">
        <f>(1-'AMD'!E57)*'Yard'!N$39</f>
        <v>0</v>
      </c>
      <c r="O68" s="31">
        <f>(1-'AMD'!F57)*'Yard'!O$39</f>
        <v>0</v>
      </c>
      <c r="P68" s="31">
        <f>(1-'AMD'!G57)*'Yard'!P$39</f>
        <v>0</v>
      </c>
      <c r="Q68" s="31">
        <f>(1-'AMD'!H57)*'Yard'!Q$39</f>
        <v>0</v>
      </c>
      <c r="R68" s="31">
        <f>(1-'AMD'!I57)*'Yard'!R$39</f>
        <v>0</v>
      </c>
      <c r="S68" s="31">
        <f>(1-'AMD'!J57)*'Yard'!S$39</f>
        <v>0</v>
      </c>
      <c r="T68" s="10"/>
    </row>
    <row r="69" spans="1:20">
      <c r="A69" s="3" t="s">
        <v>219</v>
      </c>
      <c r="B69" s="31">
        <f>(1-'AMD'!B58)*'Yard'!B$40</f>
        <v>0</v>
      </c>
      <c r="C69" s="31">
        <f>(1-'AMD'!C58)*'Yard'!C$40</f>
        <v>0</v>
      </c>
      <c r="D69" s="31">
        <f>(1-'AMD'!D58)*'Yard'!D$40</f>
        <v>0</v>
      </c>
      <c r="E69" s="31">
        <f>(1-'AMD'!E58)*'Yard'!E$40</f>
        <v>0</v>
      </c>
      <c r="F69" s="31">
        <f>(1-'AMD'!F58)*'Yard'!F$40</f>
        <v>0</v>
      </c>
      <c r="G69" s="31">
        <f>(1-'AMD'!G58)*'Yard'!G$40</f>
        <v>0</v>
      </c>
      <c r="H69" s="31">
        <f>(1-'AMD'!H58)*'Yard'!H$40</f>
        <v>0</v>
      </c>
      <c r="I69" s="31">
        <f>(1-'AMD'!I58)*'Yard'!I$40</f>
        <v>0</v>
      </c>
      <c r="J69" s="31">
        <f>(1-'AMD'!J58)*'Yard'!J$40</f>
        <v>0</v>
      </c>
      <c r="K69" s="31">
        <f>(1-'AMD'!B58)*'Yard'!K$40</f>
        <v>0</v>
      </c>
      <c r="L69" s="31">
        <f>(1-'AMD'!C58)*'Yard'!L$40</f>
        <v>0</v>
      </c>
      <c r="M69" s="31">
        <f>(1-'AMD'!D58)*'Yard'!M$40</f>
        <v>0</v>
      </c>
      <c r="N69" s="31">
        <f>(1-'AMD'!E58)*'Yard'!N$40</f>
        <v>0</v>
      </c>
      <c r="O69" s="31">
        <f>(1-'AMD'!F58)*'Yard'!O$40</f>
        <v>0</v>
      </c>
      <c r="P69" s="31">
        <f>(1-'AMD'!G58)*'Yard'!P$40</f>
        <v>0</v>
      </c>
      <c r="Q69" s="31">
        <f>(1-'AMD'!H58)*'Yard'!Q$40</f>
        <v>0</v>
      </c>
      <c r="R69" s="31">
        <f>(1-'AMD'!I58)*'Yard'!R$40</f>
        <v>0</v>
      </c>
      <c r="S69" s="31">
        <f>(1-'AMD'!J58)*'Yard'!S$40</f>
        <v>0</v>
      </c>
      <c r="T69" s="10"/>
    </row>
    <row r="70" spans="1:20">
      <c r="A70" s="3" t="s">
        <v>220</v>
      </c>
      <c r="B70" s="31">
        <f>(1-'AMD'!B59)*'Yard'!B$41</f>
        <v>0</v>
      </c>
      <c r="C70" s="31">
        <f>(1-'AMD'!C59)*'Yard'!C$41</f>
        <v>0</v>
      </c>
      <c r="D70" s="31">
        <f>(1-'AMD'!D59)*'Yard'!D$41</f>
        <v>0</v>
      </c>
      <c r="E70" s="31">
        <f>(1-'AMD'!E59)*'Yard'!E$41</f>
        <v>0</v>
      </c>
      <c r="F70" s="31">
        <f>(1-'AMD'!F59)*'Yard'!F$41</f>
        <v>0</v>
      </c>
      <c r="G70" s="31">
        <f>(1-'AMD'!G59)*'Yard'!G$41</f>
        <v>0</v>
      </c>
      <c r="H70" s="31">
        <f>(1-'AMD'!H59)*'Yard'!H$41</f>
        <v>0</v>
      </c>
      <c r="I70" s="31">
        <f>(1-'AMD'!I59)*'Yard'!I$41</f>
        <v>0</v>
      </c>
      <c r="J70" s="31">
        <f>(1-'AMD'!J59)*'Yard'!J$41</f>
        <v>0</v>
      </c>
      <c r="K70" s="31">
        <f>(1-'AMD'!B59)*'Yard'!K$41</f>
        <v>0</v>
      </c>
      <c r="L70" s="31">
        <f>(1-'AMD'!C59)*'Yard'!L$41</f>
        <v>0</v>
      </c>
      <c r="M70" s="31">
        <f>(1-'AMD'!D59)*'Yard'!M$41</f>
        <v>0</v>
      </c>
      <c r="N70" s="31">
        <f>(1-'AMD'!E59)*'Yard'!N$41</f>
        <v>0</v>
      </c>
      <c r="O70" s="31">
        <f>(1-'AMD'!F59)*'Yard'!O$41</f>
        <v>0</v>
      </c>
      <c r="P70" s="31">
        <f>(1-'AMD'!G59)*'Yard'!P$41</f>
        <v>0</v>
      </c>
      <c r="Q70" s="31">
        <f>(1-'AMD'!H59)*'Yard'!Q$41</f>
        <v>0</v>
      </c>
      <c r="R70" s="31">
        <f>(1-'AMD'!I59)*'Yard'!R$41</f>
        <v>0</v>
      </c>
      <c r="S70" s="31">
        <f>(1-'AMD'!J59)*'Yard'!S$41</f>
        <v>0</v>
      </c>
      <c r="T70" s="10"/>
    </row>
    <row r="72" spans="1:20" ht="21" customHeight="1">
      <c r="A72" s="1" t="s">
        <v>1015</v>
      </c>
    </row>
    <row r="73" spans="1:20">
      <c r="A73" s="2" t="s">
        <v>361</v>
      </c>
    </row>
    <row r="74" spans="1:20">
      <c r="A74" s="11" t="s">
        <v>1006</v>
      </c>
    </row>
    <row r="75" spans="1:20">
      <c r="A75" s="11" t="s">
        <v>1016</v>
      </c>
    </row>
    <row r="76" spans="1:20">
      <c r="A76" s="2" t="s">
        <v>1014</v>
      </c>
    </row>
    <row r="78" spans="1:20">
      <c r="B78" s="12" t="s">
        <v>142</v>
      </c>
      <c r="C78" s="12" t="s">
        <v>315</v>
      </c>
      <c r="D78" s="12" t="s">
        <v>316</v>
      </c>
      <c r="E78" s="12" t="s">
        <v>317</v>
      </c>
      <c r="F78" s="12" t="s">
        <v>318</v>
      </c>
      <c r="G78" s="12" t="s">
        <v>319</v>
      </c>
      <c r="H78" s="12" t="s">
        <v>320</v>
      </c>
      <c r="I78" s="12" t="s">
        <v>321</v>
      </c>
      <c r="J78" s="12" t="s">
        <v>322</v>
      </c>
      <c r="K78" s="12" t="s">
        <v>303</v>
      </c>
      <c r="L78" s="12" t="s">
        <v>893</v>
      </c>
      <c r="M78" s="12" t="s">
        <v>894</v>
      </c>
      <c r="N78" s="12" t="s">
        <v>895</v>
      </c>
      <c r="O78" s="12" t="s">
        <v>896</v>
      </c>
      <c r="P78" s="12" t="s">
        <v>897</v>
      </c>
      <c r="Q78" s="12" t="s">
        <v>898</v>
      </c>
      <c r="R78" s="12" t="s">
        <v>899</v>
      </c>
      <c r="S78" s="12" t="s">
        <v>900</v>
      </c>
    </row>
    <row r="79" spans="1:20">
      <c r="A79" s="3" t="s">
        <v>174</v>
      </c>
      <c r="B79" s="31">
        <f>(1-'AMD'!B$41)*'Yard'!B$61</f>
        <v>0</v>
      </c>
      <c r="C79" s="31">
        <f>(1-'AMD'!C$41)*'Yard'!C$61</f>
        <v>0</v>
      </c>
      <c r="D79" s="31">
        <f>(1-'AMD'!D$41)*'Yard'!D$61</f>
        <v>0</v>
      </c>
      <c r="E79" s="31">
        <f>(1-'AMD'!E$41)*'Yard'!E$61</f>
        <v>0</v>
      </c>
      <c r="F79" s="31">
        <f>(1-'AMD'!F$41)*'Yard'!F$61</f>
        <v>0</v>
      </c>
      <c r="G79" s="31">
        <f>(1-'AMD'!G$41)*'Yard'!G$61</f>
        <v>0</v>
      </c>
      <c r="H79" s="31">
        <f>(1-'AMD'!H$41)*'Yard'!H$61</f>
        <v>0</v>
      </c>
      <c r="I79" s="31">
        <f>(1-'AMD'!I$41)*'Yard'!I$61</f>
        <v>0</v>
      </c>
      <c r="J79" s="31">
        <f>(1-'AMD'!J$41)*'Yard'!J$61</f>
        <v>0</v>
      </c>
      <c r="K79" s="31">
        <f>(1-'AMD'!B$41)*'Yard'!K$61</f>
        <v>0</v>
      </c>
      <c r="L79" s="31">
        <f>(1-'AMD'!C$41)*'Yard'!L$61</f>
        <v>0</v>
      </c>
      <c r="M79" s="31">
        <f>(1-'AMD'!D$41)*'Yard'!M$61</f>
        <v>0</v>
      </c>
      <c r="N79" s="31">
        <f>(1-'AMD'!E$41)*'Yard'!N$61</f>
        <v>0</v>
      </c>
      <c r="O79" s="31">
        <f>(1-'AMD'!F$41)*'Yard'!O$61</f>
        <v>0</v>
      </c>
      <c r="P79" s="31">
        <f>(1-'AMD'!G$41)*'Yard'!P$61</f>
        <v>0</v>
      </c>
      <c r="Q79" s="31">
        <f>(1-'AMD'!H$41)*'Yard'!Q$61</f>
        <v>0</v>
      </c>
      <c r="R79" s="31">
        <f>(1-'AMD'!I$41)*'Yard'!R$61</f>
        <v>0</v>
      </c>
      <c r="S79" s="31">
        <f>(1-'AMD'!J$41)*'Yard'!S$61</f>
        <v>0</v>
      </c>
      <c r="T79" s="10"/>
    </row>
    <row r="80" spans="1:20">
      <c r="A80" s="3" t="s">
        <v>175</v>
      </c>
      <c r="B80" s="31">
        <f>(1-'AMD'!B$42)*'Yard'!B$62</f>
        <v>0</v>
      </c>
      <c r="C80" s="31">
        <f>(1-'AMD'!C$42)*'Yard'!C$62</f>
        <v>0</v>
      </c>
      <c r="D80" s="31">
        <f>(1-'AMD'!D$42)*'Yard'!D$62</f>
        <v>0</v>
      </c>
      <c r="E80" s="31">
        <f>(1-'AMD'!E$42)*'Yard'!E$62</f>
        <v>0</v>
      </c>
      <c r="F80" s="31">
        <f>(1-'AMD'!F$42)*'Yard'!F$62</f>
        <v>0</v>
      </c>
      <c r="G80" s="31">
        <f>(1-'AMD'!G$42)*'Yard'!G$62</f>
        <v>0</v>
      </c>
      <c r="H80" s="31">
        <f>(1-'AMD'!H$42)*'Yard'!H$62</f>
        <v>0</v>
      </c>
      <c r="I80" s="31">
        <f>(1-'AMD'!I$42)*'Yard'!I$62</f>
        <v>0</v>
      </c>
      <c r="J80" s="31">
        <f>(1-'AMD'!J$42)*'Yard'!J$62</f>
        <v>0</v>
      </c>
      <c r="K80" s="31">
        <f>(1-'AMD'!B$42)*'Yard'!K$62</f>
        <v>0</v>
      </c>
      <c r="L80" s="31">
        <f>(1-'AMD'!C$42)*'Yard'!L$62</f>
        <v>0</v>
      </c>
      <c r="M80" s="31">
        <f>(1-'AMD'!D$42)*'Yard'!M$62</f>
        <v>0</v>
      </c>
      <c r="N80" s="31">
        <f>(1-'AMD'!E$42)*'Yard'!N$62</f>
        <v>0</v>
      </c>
      <c r="O80" s="31">
        <f>(1-'AMD'!F$42)*'Yard'!O$62</f>
        <v>0</v>
      </c>
      <c r="P80" s="31">
        <f>(1-'AMD'!G$42)*'Yard'!P$62</f>
        <v>0</v>
      </c>
      <c r="Q80" s="31">
        <f>(1-'AMD'!H$42)*'Yard'!Q$62</f>
        <v>0</v>
      </c>
      <c r="R80" s="31">
        <f>(1-'AMD'!I$42)*'Yard'!R$62</f>
        <v>0</v>
      </c>
      <c r="S80" s="31">
        <f>(1-'AMD'!J$42)*'Yard'!S$62</f>
        <v>0</v>
      </c>
      <c r="T80" s="10"/>
    </row>
    <row r="81" spans="1:20">
      <c r="A81" s="3" t="s">
        <v>214</v>
      </c>
      <c r="B81" s="31">
        <f>(1-'AMD'!B$43)*'Yard'!B$63</f>
        <v>0</v>
      </c>
      <c r="C81" s="31">
        <f>(1-'AMD'!C$43)*'Yard'!C$63</f>
        <v>0</v>
      </c>
      <c r="D81" s="31">
        <f>(1-'AMD'!D$43)*'Yard'!D$63</f>
        <v>0</v>
      </c>
      <c r="E81" s="31">
        <f>(1-'AMD'!E$43)*'Yard'!E$63</f>
        <v>0</v>
      </c>
      <c r="F81" s="31">
        <f>(1-'AMD'!F$43)*'Yard'!F$63</f>
        <v>0</v>
      </c>
      <c r="G81" s="31">
        <f>(1-'AMD'!G$43)*'Yard'!G$63</f>
        <v>0</v>
      </c>
      <c r="H81" s="31">
        <f>(1-'AMD'!H$43)*'Yard'!H$63</f>
        <v>0</v>
      </c>
      <c r="I81" s="31">
        <f>(1-'AMD'!I$43)*'Yard'!I$63</f>
        <v>0</v>
      </c>
      <c r="J81" s="31">
        <f>(1-'AMD'!J$43)*'Yard'!J$63</f>
        <v>0</v>
      </c>
      <c r="K81" s="31">
        <f>(1-'AMD'!B$43)*'Yard'!K$63</f>
        <v>0</v>
      </c>
      <c r="L81" s="31">
        <f>(1-'AMD'!C$43)*'Yard'!L$63</f>
        <v>0</v>
      </c>
      <c r="M81" s="31">
        <f>(1-'AMD'!D$43)*'Yard'!M$63</f>
        <v>0</v>
      </c>
      <c r="N81" s="31">
        <f>(1-'AMD'!E$43)*'Yard'!N$63</f>
        <v>0</v>
      </c>
      <c r="O81" s="31">
        <f>(1-'AMD'!F$43)*'Yard'!O$63</f>
        <v>0</v>
      </c>
      <c r="P81" s="31">
        <f>(1-'AMD'!G$43)*'Yard'!P$63</f>
        <v>0</v>
      </c>
      <c r="Q81" s="31">
        <f>(1-'AMD'!H$43)*'Yard'!Q$63</f>
        <v>0</v>
      </c>
      <c r="R81" s="31">
        <f>(1-'AMD'!I$43)*'Yard'!R$63</f>
        <v>0</v>
      </c>
      <c r="S81" s="31">
        <f>(1-'AMD'!J$43)*'Yard'!S$63</f>
        <v>0</v>
      </c>
      <c r="T81" s="10"/>
    </row>
    <row r="82" spans="1:20">
      <c r="A82" s="3" t="s">
        <v>176</v>
      </c>
      <c r="B82" s="31">
        <f>(1-'AMD'!B$44)*'Yard'!B$64</f>
        <v>0</v>
      </c>
      <c r="C82" s="31">
        <f>(1-'AMD'!C$44)*'Yard'!C$64</f>
        <v>0</v>
      </c>
      <c r="D82" s="31">
        <f>(1-'AMD'!D$44)*'Yard'!D$64</f>
        <v>0</v>
      </c>
      <c r="E82" s="31">
        <f>(1-'AMD'!E$44)*'Yard'!E$64</f>
        <v>0</v>
      </c>
      <c r="F82" s="31">
        <f>(1-'AMD'!F$44)*'Yard'!F$64</f>
        <v>0</v>
      </c>
      <c r="G82" s="31">
        <f>(1-'AMD'!G$44)*'Yard'!G$64</f>
        <v>0</v>
      </c>
      <c r="H82" s="31">
        <f>(1-'AMD'!H$44)*'Yard'!H$64</f>
        <v>0</v>
      </c>
      <c r="I82" s="31">
        <f>(1-'AMD'!I$44)*'Yard'!I$64</f>
        <v>0</v>
      </c>
      <c r="J82" s="31">
        <f>(1-'AMD'!J$44)*'Yard'!J$64</f>
        <v>0</v>
      </c>
      <c r="K82" s="31">
        <f>(1-'AMD'!B$44)*'Yard'!K$64</f>
        <v>0</v>
      </c>
      <c r="L82" s="31">
        <f>(1-'AMD'!C$44)*'Yard'!L$64</f>
        <v>0</v>
      </c>
      <c r="M82" s="31">
        <f>(1-'AMD'!D$44)*'Yard'!M$64</f>
        <v>0</v>
      </c>
      <c r="N82" s="31">
        <f>(1-'AMD'!E$44)*'Yard'!N$64</f>
        <v>0</v>
      </c>
      <c r="O82" s="31">
        <f>(1-'AMD'!F$44)*'Yard'!O$64</f>
        <v>0</v>
      </c>
      <c r="P82" s="31">
        <f>(1-'AMD'!G$44)*'Yard'!P$64</f>
        <v>0</v>
      </c>
      <c r="Q82" s="31">
        <f>(1-'AMD'!H$44)*'Yard'!Q$64</f>
        <v>0</v>
      </c>
      <c r="R82" s="31">
        <f>(1-'AMD'!I$44)*'Yard'!R$64</f>
        <v>0</v>
      </c>
      <c r="S82" s="31">
        <f>(1-'AMD'!J$44)*'Yard'!S$64</f>
        <v>0</v>
      </c>
      <c r="T82" s="10"/>
    </row>
    <row r="83" spans="1:20">
      <c r="A83" s="3" t="s">
        <v>177</v>
      </c>
      <c r="B83" s="31">
        <f>(1-'AMD'!B$45)*'Yard'!B$65</f>
        <v>0</v>
      </c>
      <c r="C83" s="31">
        <f>(1-'AMD'!C$45)*'Yard'!C$65</f>
        <v>0</v>
      </c>
      <c r="D83" s="31">
        <f>(1-'AMD'!D$45)*'Yard'!D$65</f>
        <v>0</v>
      </c>
      <c r="E83" s="31">
        <f>(1-'AMD'!E$45)*'Yard'!E$65</f>
        <v>0</v>
      </c>
      <c r="F83" s="31">
        <f>(1-'AMD'!F$45)*'Yard'!F$65</f>
        <v>0</v>
      </c>
      <c r="G83" s="31">
        <f>(1-'AMD'!G$45)*'Yard'!G$65</f>
        <v>0</v>
      </c>
      <c r="H83" s="31">
        <f>(1-'AMD'!H$45)*'Yard'!H$65</f>
        <v>0</v>
      </c>
      <c r="I83" s="31">
        <f>(1-'AMD'!I$45)*'Yard'!I$65</f>
        <v>0</v>
      </c>
      <c r="J83" s="31">
        <f>(1-'AMD'!J$45)*'Yard'!J$65</f>
        <v>0</v>
      </c>
      <c r="K83" s="31">
        <f>(1-'AMD'!B$45)*'Yard'!K$65</f>
        <v>0</v>
      </c>
      <c r="L83" s="31">
        <f>(1-'AMD'!C$45)*'Yard'!L$65</f>
        <v>0</v>
      </c>
      <c r="M83" s="31">
        <f>(1-'AMD'!D$45)*'Yard'!M$65</f>
        <v>0</v>
      </c>
      <c r="N83" s="31">
        <f>(1-'AMD'!E$45)*'Yard'!N$65</f>
        <v>0</v>
      </c>
      <c r="O83" s="31">
        <f>(1-'AMD'!F$45)*'Yard'!O$65</f>
        <v>0</v>
      </c>
      <c r="P83" s="31">
        <f>(1-'AMD'!G$45)*'Yard'!P$65</f>
        <v>0</v>
      </c>
      <c r="Q83" s="31">
        <f>(1-'AMD'!H$45)*'Yard'!Q$65</f>
        <v>0</v>
      </c>
      <c r="R83" s="31">
        <f>(1-'AMD'!I$45)*'Yard'!R$65</f>
        <v>0</v>
      </c>
      <c r="S83" s="31">
        <f>(1-'AMD'!J$45)*'Yard'!S$65</f>
        <v>0</v>
      </c>
      <c r="T83" s="10"/>
    </row>
    <row r="84" spans="1:20">
      <c r="A84" s="3" t="s">
        <v>215</v>
      </c>
      <c r="B84" s="31">
        <f>(1-'AMD'!B$46)*'Yard'!B$66</f>
        <v>0</v>
      </c>
      <c r="C84" s="31">
        <f>(1-'AMD'!C$46)*'Yard'!C$66</f>
        <v>0</v>
      </c>
      <c r="D84" s="31">
        <f>(1-'AMD'!D$46)*'Yard'!D$66</f>
        <v>0</v>
      </c>
      <c r="E84" s="31">
        <f>(1-'AMD'!E$46)*'Yard'!E$66</f>
        <v>0</v>
      </c>
      <c r="F84" s="31">
        <f>(1-'AMD'!F$46)*'Yard'!F$66</f>
        <v>0</v>
      </c>
      <c r="G84" s="31">
        <f>(1-'AMD'!G$46)*'Yard'!G$66</f>
        <v>0</v>
      </c>
      <c r="H84" s="31">
        <f>(1-'AMD'!H$46)*'Yard'!H$66</f>
        <v>0</v>
      </c>
      <c r="I84" s="31">
        <f>(1-'AMD'!I$46)*'Yard'!I$66</f>
        <v>0</v>
      </c>
      <c r="J84" s="31">
        <f>(1-'AMD'!J$46)*'Yard'!J$66</f>
        <v>0</v>
      </c>
      <c r="K84" s="31">
        <f>(1-'AMD'!B$46)*'Yard'!K$66</f>
        <v>0</v>
      </c>
      <c r="L84" s="31">
        <f>(1-'AMD'!C$46)*'Yard'!L$66</f>
        <v>0</v>
      </c>
      <c r="M84" s="31">
        <f>(1-'AMD'!D$46)*'Yard'!M$66</f>
        <v>0</v>
      </c>
      <c r="N84" s="31">
        <f>(1-'AMD'!E$46)*'Yard'!N$66</f>
        <v>0</v>
      </c>
      <c r="O84" s="31">
        <f>(1-'AMD'!F$46)*'Yard'!O$66</f>
        <v>0</v>
      </c>
      <c r="P84" s="31">
        <f>(1-'AMD'!G$46)*'Yard'!P$66</f>
        <v>0</v>
      </c>
      <c r="Q84" s="31">
        <f>(1-'AMD'!H$46)*'Yard'!Q$66</f>
        <v>0</v>
      </c>
      <c r="R84" s="31">
        <f>(1-'AMD'!I$46)*'Yard'!R$66</f>
        <v>0</v>
      </c>
      <c r="S84" s="31">
        <f>(1-'AMD'!J$46)*'Yard'!S$66</f>
        <v>0</v>
      </c>
      <c r="T84" s="10"/>
    </row>
    <row r="85" spans="1:20">
      <c r="A85" s="3" t="s">
        <v>178</v>
      </c>
      <c r="B85" s="31">
        <f>(1-'AMD'!B$47)*'Yard'!B$67</f>
        <v>0</v>
      </c>
      <c r="C85" s="31">
        <f>(1-'AMD'!C$47)*'Yard'!C$67</f>
        <v>0</v>
      </c>
      <c r="D85" s="31">
        <f>(1-'AMD'!D$47)*'Yard'!D$67</f>
        <v>0</v>
      </c>
      <c r="E85" s="31">
        <f>(1-'AMD'!E$47)*'Yard'!E$67</f>
        <v>0</v>
      </c>
      <c r="F85" s="31">
        <f>(1-'AMD'!F$47)*'Yard'!F$67</f>
        <v>0</v>
      </c>
      <c r="G85" s="31">
        <f>(1-'AMD'!G$47)*'Yard'!G$67</f>
        <v>0</v>
      </c>
      <c r="H85" s="31">
        <f>(1-'AMD'!H$47)*'Yard'!H$67</f>
        <v>0</v>
      </c>
      <c r="I85" s="31">
        <f>(1-'AMD'!I$47)*'Yard'!I$67</f>
        <v>0</v>
      </c>
      <c r="J85" s="31">
        <f>(1-'AMD'!J$47)*'Yard'!J$67</f>
        <v>0</v>
      </c>
      <c r="K85" s="31">
        <f>(1-'AMD'!B$47)*'Yard'!K$67</f>
        <v>0</v>
      </c>
      <c r="L85" s="31">
        <f>(1-'AMD'!C$47)*'Yard'!L$67</f>
        <v>0</v>
      </c>
      <c r="M85" s="31">
        <f>(1-'AMD'!D$47)*'Yard'!M$67</f>
        <v>0</v>
      </c>
      <c r="N85" s="31">
        <f>(1-'AMD'!E$47)*'Yard'!N$67</f>
        <v>0</v>
      </c>
      <c r="O85" s="31">
        <f>(1-'AMD'!F$47)*'Yard'!O$67</f>
        <v>0</v>
      </c>
      <c r="P85" s="31">
        <f>(1-'AMD'!G$47)*'Yard'!P$67</f>
        <v>0</v>
      </c>
      <c r="Q85" s="31">
        <f>(1-'AMD'!H$47)*'Yard'!Q$67</f>
        <v>0</v>
      </c>
      <c r="R85" s="31">
        <f>(1-'AMD'!I$47)*'Yard'!R$67</f>
        <v>0</v>
      </c>
      <c r="S85" s="31">
        <f>(1-'AMD'!J$47)*'Yard'!S$67</f>
        <v>0</v>
      </c>
      <c r="T85" s="10"/>
    </row>
    <row r="86" spans="1:20">
      <c r="A86" s="3" t="s">
        <v>179</v>
      </c>
      <c r="B86" s="31">
        <f>(1-'AMD'!B$48)*'Yard'!B$68</f>
        <v>0</v>
      </c>
      <c r="C86" s="31">
        <f>(1-'AMD'!C$48)*'Yard'!C$68</f>
        <v>0</v>
      </c>
      <c r="D86" s="31">
        <f>(1-'AMD'!D$48)*'Yard'!D$68</f>
        <v>0</v>
      </c>
      <c r="E86" s="31">
        <f>(1-'AMD'!E$48)*'Yard'!E$68</f>
        <v>0</v>
      </c>
      <c r="F86" s="31">
        <f>(1-'AMD'!F$48)*'Yard'!F$68</f>
        <v>0</v>
      </c>
      <c r="G86" s="31">
        <f>(1-'AMD'!G$48)*'Yard'!G$68</f>
        <v>0</v>
      </c>
      <c r="H86" s="31">
        <f>(1-'AMD'!H$48)*'Yard'!H$68</f>
        <v>0</v>
      </c>
      <c r="I86" s="31">
        <f>(1-'AMD'!I$48)*'Yard'!I$68</f>
        <v>0</v>
      </c>
      <c r="J86" s="31">
        <f>(1-'AMD'!J$48)*'Yard'!J$68</f>
        <v>0</v>
      </c>
      <c r="K86" s="31">
        <f>(1-'AMD'!B$48)*'Yard'!K$68</f>
        <v>0</v>
      </c>
      <c r="L86" s="31">
        <f>(1-'AMD'!C$48)*'Yard'!L$68</f>
        <v>0</v>
      </c>
      <c r="M86" s="31">
        <f>(1-'AMD'!D$48)*'Yard'!M$68</f>
        <v>0</v>
      </c>
      <c r="N86" s="31">
        <f>(1-'AMD'!E$48)*'Yard'!N$68</f>
        <v>0</v>
      </c>
      <c r="O86" s="31">
        <f>(1-'AMD'!F$48)*'Yard'!O$68</f>
        <v>0</v>
      </c>
      <c r="P86" s="31">
        <f>(1-'AMD'!G$48)*'Yard'!P$68</f>
        <v>0</v>
      </c>
      <c r="Q86" s="31">
        <f>(1-'AMD'!H$48)*'Yard'!Q$68</f>
        <v>0</v>
      </c>
      <c r="R86" s="31">
        <f>(1-'AMD'!I$48)*'Yard'!R$68</f>
        <v>0</v>
      </c>
      <c r="S86" s="31">
        <f>(1-'AMD'!J$48)*'Yard'!S$68</f>
        <v>0</v>
      </c>
      <c r="T86" s="10"/>
    </row>
    <row r="87" spans="1:20">
      <c r="A87" s="3" t="s">
        <v>195</v>
      </c>
      <c r="B87" s="31">
        <f>(1-'AMD'!B$49)*'Yard'!B$69</f>
        <v>0</v>
      </c>
      <c r="C87" s="31">
        <f>(1-'AMD'!C$49)*'Yard'!C$69</f>
        <v>0</v>
      </c>
      <c r="D87" s="31">
        <f>(1-'AMD'!D$49)*'Yard'!D$69</f>
        <v>0</v>
      </c>
      <c r="E87" s="31">
        <f>(1-'AMD'!E$49)*'Yard'!E$69</f>
        <v>0</v>
      </c>
      <c r="F87" s="31">
        <f>(1-'AMD'!F$49)*'Yard'!F$69</f>
        <v>0</v>
      </c>
      <c r="G87" s="31">
        <f>(1-'AMD'!G$49)*'Yard'!G$69</f>
        <v>0</v>
      </c>
      <c r="H87" s="31">
        <f>(1-'AMD'!H$49)*'Yard'!H$69</f>
        <v>0</v>
      </c>
      <c r="I87" s="31">
        <f>(1-'AMD'!I$49)*'Yard'!I$69</f>
        <v>0</v>
      </c>
      <c r="J87" s="31">
        <f>(1-'AMD'!J$49)*'Yard'!J$69</f>
        <v>0</v>
      </c>
      <c r="K87" s="31">
        <f>(1-'AMD'!B$49)*'Yard'!K$69</f>
        <v>0</v>
      </c>
      <c r="L87" s="31">
        <f>(1-'AMD'!C$49)*'Yard'!L$69</f>
        <v>0</v>
      </c>
      <c r="M87" s="31">
        <f>(1-'AMD'!D$49)*'Yard'!M$69</f>
        <v>0</v>
      </c>
      <c r="N87" s="31">
        <f>(1-'AMD'!E$49)*'Yard'!N$69</f>
        <v>0</v>
      </c>
      <c r="O87" s="31">
        <f>(1-'AMD'!F$49)*'Yard'!O$69</f>
        <v>0</v>
      </c>
      <c r="P87" s="31">
        <f>(1-'AMD'!G$49)*'Yard'!P$69</f>
        <v>0</v>
      </c>
      <c r="Q87" s="31">
        <f>(1-'AMD'!H$49)*'Yard'!Q$69</f>
        <v>0</v>
      </c>
      <c r="R87" s="31">
        <f>(1-'AMD'!I$49)*'Yard'!R$69</f>
        <v>0</v>
      </c>
      <c r="S87" s="31">
        <f>(1-'AMD'!J$49)*'Yard'!S$69</f>
        <v>0</v>
      </c>
      <c r="T87" s="10"/>
    </row>
    <row r="88" spans="1:20">
      <c r="A88" s="3" t="s">
        <v>180</v>
      </c>
      <c r="B88" s="31">
        <f>(1-'AMD'!B$50)*'Yard'!B$70</f>
        <v>0</v>
      </c>
      <c r="C88" s="31">
        <f>(1-'AMD'!C$50)*'Yard'!C$70</f>
        <v>0</v>
      </c>
      <c r="D88" s="31">
        <f>(1-'AMD'!D$50)*'Yard'!D$70</f>
        <v>0</v>
      </c>
      <c r="E88" s="31">
        <f>(1-'AMD'!E$50)*'Yard'!E$70</f>
        <v>0</v>
      </c>
      <c r="F88" s="31">
        <f>(1-'AMD'!F$50)*'Yard'!F$70</f>
        <v>0</v>
      </c>
      <c r="G88" s="31">
        <f>(1-'AMD'!G$50)*'Yard'!G$70</f>
        <v>0</v>
      </c>
      <c r="H88" s="31">
        <f>(1-'AMD'!H$50)*'Yard'!H$70</f>
        <v>0</v>
      </c>
      <c r="I88" s="31">
        <f>(1-'AMD'!I$50)*'Yard'!I$70</f>
        <v>0</v>
      </c>
      <c r="J88" s="31">
        <f>(1-'AMD'!J$50)*'Yard'!J$70</f>
        <v>0</v>
      </c>
      <c r="K88" s="31">
        <f>(1-'AMD'!B$50)*'Yard'!K$70</f>
        <v>0</v>
      </c>
      <c r="L88" s="31">
        <f>(1-'AMD'!C$50)*'Yard'!L$70</f>
        <v>0</v>
      </c>
      <c r="M88" s="31">
        <f>(1-'AMD'!D$50)*'Yard'!M$70</f>
        <v>0</v>
      </c>
      <c r="N88" s="31">
        <f>(1-'AMD'!E$50)*'Yard'!N$70</f>
        <v>0</v>
      </c>
      <c r="O88" s="31">
        <f>(1-'AMD'!F$50)*'Yard'!O$70</f>
        <v>0</v>
      </c>
      <c r="P88" s="31">
        <f>(1-'AMD'!G$50)*'Yard'!P$70</f>
        <v>0</v>
      </c>
      <c r="Q88" s="31">
        <f>(1-'AMD'!H$50)*'Yard'!Q$70</f>
        <v>0</v>
      </c>
      <c r="R88" s="31">
        <f>(1-'AMD'!I$50)*'Yard'!R$70</f>
        <v>0</v>
      </c>
      <c r="S88" s="31">
        <f>(1-'AMD'!J$50)*'Yard'!S$70</f>
        <v>0</v>
      </c>
      <c r="T88" s="10"/>
    </row>
    <row r="89" spans="1:20">
      <c r="A89" s="3" t="s">
        <v>181</v>
      </c>
      <c r="B89" s="31">
        <f>(1-'AMD'!B$51)*'Yard'!B$71</f>
        <v>0</v>
      </c>
      <c r="C89" s="31">
        <f>(1-'AMD'!C$51)*'Yard'!C$71</f>
        <v>0</v>
      </c>
      <c r="D89" s="31">
        <f>(1-'AMD'!D$51)*'Yard'!D$71</f>
        <v>0</v>
      </c>
      <c r="E89" s="31">
        <f>(1-'AMD'!E$51)*'Yard'!E$71</f>
        <v>0</v>
      </c>
      <c r="F89" s="31">
        <f>(1-'AMD'!F$51)*'Yard'!F$71</f>
        <v>0</v>
      </c>
      <c r="G89" s="31">
        <f>(1-'AMD'!G$51)*'Yard'!G$71</f>
        <v>0</v>
      </c>
      <c r="H89" s="31">
        <f>(1-'AMD'!H$51)*'Yard'!H$71</f>
        <v>0</v>
      </c>
      <c r="I89" s="31">
        <f>(1-'AMD'!I$51)*'Yard'!I$71</f>
        <v>0</v>
      </c>
      <c r="J89" s="31">
        <f>(1-'AMD'!J$51)*'Yard'!J$71</f>
        <v>0</v>
      </c>
      <c r="K89" s="31">
        <f>(1-'AMD'!B$51)*'Yard'!K$71</f>
        <v>0</v>
      </c>
      <c r="L89" s="31">
        <f>(1-'AMD'!C$51)*'Yard'!L$71</f>
        <v>0</v>
      </c>
      <c r="M89" s="31">
        <f>(1-'AMD'!D$51)*'Yard'!M$71</f>
        <v>0</v>
      </c>
      <c r="N89" s="31">
        <f>(1-'AMD'!E$51)*'Yard'!N$71</f>
        <v>0</v>
      </c>
      <c r="O89" s="31">
        <f>(1-'AMD'!F$51)*'Yard'!O$71</f>
        <v>0</v>
      </c>
      <c r="P89" s="31">
        <f>(1-'AMD'!G$51)*'Yard'!P$71</f>
        <v>0</v>
      </c>
      <c r="Q89" s="31">
        <f>(1-'AMD'!H$51)*'Yard'!Q$71</f>
        <v>0</v>
      </c>
      <c r="R89" s="31">
        <f>(1-'AMD'!I$51)*'Yard'!R$71</f>
        <v>0</v>
      </c>
      <c r="S89" s="31">
        <f>(1-'AMD'!J$51)*'Yard'!S$71</f>
        <v>0</v>
      </c>
      <c r="T89" s="10"/>
    </row>
    <row r="90" spans="1:20">
      <c r="A90" s="3" t="s">
        <v>182</v>
      </c>
      <c r="B90" s="31">
        <f>(1-'AMD'!B$52)*'Yard'!B$72</f>
        <v>0</v>
      </c>
      <c r="C90" s="31">
        <f>(1-'AMD'!C$52)*'Yard'!C$72</f>
        <v>0</v>
      </c>
      <c r="D90" s="31">
        <f>(1-'AMD'!D$52)*'Yard'!D$72</f>
        <v>0</v>
      </c>
      <c r="E90" s="31">
        <f>(1-'AMD'!E$52)*'Yard'!E$72</f>
        <v>0</v>
      </c>
      <c r="F90" s="31">
        <f>(1-'AMD'!F$52)*'Yard'!F$72</f>
        <v>0</v>
      </c>
      <c r="G90" s="31">
        <f>(1-'AMD'!G$52)*'Yard'!G$72</f>
        <v>0</v>
      </c>
      <c r="H90" s="31">
        <f>(1-'AMD'!H$52)*'Yard'!H$72</f>
        <v>0</v>
      </c>
      <c r="I90" s="31">
        <f>(1-'AMD'!I$52)*'Yard'!I$72</f>
        <v>0</v>
      </c>
      <c r="J90" s="31">
        <f>(1-'AMD'!J$52)*'Yard'!J$72</f>
        <v>0</v>
      </c>
      <c r="K90" s="31">
        <f>(1-'AMD'!B$52)*'Yard'!K$72</f>
        <v>0</v>
      </c>
      <c r="L90" s="31">
        <f>(1-'AMD'!C$52)*'Yard'!L$72</f>
        <v>0</v>
      </c>
      <c r="M90" s="31">
        <f>(1-'AMD'!D$52)*'Yard'!M$72</f>
        <v>0</v>
      </c>
      <c r="N90" s="31">
        <f>(1-'AMD'!E$52)*'Yard'!N$72</f>
        <v>0</v>
      </c>
      <c r="O90" s="31">
        <f>(1-'AMD'!F$52)*'Yard'!O$72</f>
        <v>0</v>
      </c>
      <c r="P90" s="31">
        <f>(1-'AMD'!G$52)*'Yard'!P$72</f>
        <v>0</v>
      </c>
      <c r="Q90" s="31">
        <f>(1-'AMD'!H$52)*'Yard'!Q$72</f>
        <v>0</v>
      </c>
      <c r="R90" s="31">
        <f>(1-'AMD'!I$52)*'Yard'!R$72</f>
        <v>0</v>
      </c>
      <c r="S90" s="31">
        <f>(1-'AMD'!J$52)*'Yard'!S$72</f>
        <v>0</v>
      </c>
      <c r="T90" s="10"/>
    </row>
    <row r="91" spans="1:20">
      <c r="A91" s="3" t="s">
        <v>183</v>
      </c>
      <c r="B91" s="31">
        <f>(1-'AMD'!B$53)*'Yard'!B$73</f>
        <v>0</v>
      </c>
      <c r="C91" s="31">
        <f>(1-'AMD'!C$53)*'Yard'!C$73</f>
        <v>0</v>
      </c>
      <c r="D91" s="31">
        <f>(1-'AMD'!D$53)*'Yard'!D$73</f>
        <v>0</v>
      </c>
      <c r="E91" s="31">
        <f>(1-'AMD'!E$53)*'Yard'!E$73</f>
        <v>0</v>
      </c>
      <c r="F91" s="31">
        <f>(1-'AMD'!F$53)*'Yard'!F$73</f>
        <v>0</v>
      </c>
      <c r="G91" s="31">
        <f>(1-'AMD'!G$53)*'Yard'!G$73</f>
        <v>0</v>
      </c>
      <c r="H91" s="31">
        <f>(1-'AMD'!H$53)*'Yard'!H$73</f>
        <v>0</v>
      </c>
      <c r="I91" s="31">
        <f>(1-'AMD'!I$53)*'Yard'!I$73</f>
        <v>0</v>
      </c>
      <c r="J91" s="31">
        <f>(1-'AMD'!J$53)*'Yard'!J$73</f>
        <v>0</v>
      </c>
      <c r="K91" s="31">
        <f>(1-'AMD'!B$53)*'Yard'!K$73</f>
        <v>0</v>
      </c>
      <c r="L91" s="31">
        <f>(1-'AMD'!C$53)*'Yard'!L$73</f>
        <v>0</v>
      </c>
      <c r="M91" s="31">
        <f>(1-'AMD'!D$53)*'Yard'!M$73</f>
        <v>0</v>
      </c>
      <c r="N91" s="31">
        <f>(1-'AMD'!E$53)*'Yard'!N$73</f>
        <v>0</v>
      </c>
      <c r="O91" s="31">
        <f>(1-'AMD'!F$53)*'Yard'!O$73</f>
        <v>0</v>
      </c>
      <c r="P91" s="31">
        <f>(1-'AMD'!G$53)*'Yard'!P$73</f>
        <v>0</v>
      </c>
      <c r="Q91" s="31">
        <f>(1-'AMD'!H$53)*'Yard'!Q$73</f>
        <v>0</v>
      </c>
      <c r="R91" s="31">
        <f>(1-'AMD'!I$53)*'Yard'!R$73</f>
        <v>0</v>
      </c>
      <c r="S91" s="31">
        <f>(1-'AMD'!J$53)*'Yard'!S$73</f>
        <v>0</v>
      </c>
      <c r="T91" s="10"/>
    </row>
    <row r="92" spans="1:20">
      <c r="A92" s="3" t="s">
        <v>196</v>
      </c>
      <c r="B92" s="31">
        <f>(1-'AMD'!B$54)*'Yard'!B$74</f>
        <v>0</v>
      </c>
      <c r="C92" s="31">
        <f>(1-'AMD'!C$54)*'Yard'!C$74</f>
        <v>0</v>
      </c>
      <c r="D92" s="31">
        <f>(1-'AMD'!D$54)*'Yard'!D$74</f>
        <v>0</v>
      </c>
      <c r="E92" s="31">
        <f>(1-'AMD'!E$54)*'Yard'!E$74</f>
        <v>0</v>
      </c>
      <c r="F92" s="31">
        <f>(1-'AMD'!F$54)*'Yard'!F$74</f>
        <v>0</v>
      </c>
      <c r="G92" s="31">
        <f>(1-'AMD'!G$54)*'Yard'!G$74</f>
        <v>0</v>
      </c>
      <c r="H92" s="31">
        <f>(1-'AMD'!H$54)*'Yard'!H$74</f>
        <v>0</v>
      </c>
      <c r="I92" s="31">
        <f>(1-'AMD'!I$54)*'Yard'!I$74</f>
        <v>0</v>
      </c>
      <c r="J92" s="31">
        <f>(1-'AMD'!J$54)*'Yard'!J$74</f>
        <v>0</v>
      </c>
      <c r="K92" s="31">
        <f>(1-'AMD'!B$54)*'Yard'!K$74</f>
        <v>0</v>
      </c>
      <c r="L92" s="31">
        <f>(1-'AMD'!C$54)*'Yard'!L$74</f>
        <v>0</v>
      </c>
      <c r="M92" s="31">
        <f>(1-'AMD'!D$54)*'Yard'!M$74</f>
        <v>0</v>
      </c>
      <c r="N92" s="31">
        <f>(1-'AMD'!E$54)*'Yard'!N$74</f>
        <v>0</v>
      </c>
      <c r="O92" s="31">
        <f>(1-'AMD'!F$54)*'Yard'!O$74</f>
        <v>0</v>
      </c>
      <c r="P92" s="31">
        <f>(1-'AMD'!G$54)*'Yard'!P$74</f>
        <v>0</v>
      </c>
      <c r="Q92" s="31">
        <f>(1-'AMD'!H$54)*'Yard'!Q$74</f>
        <v>0</v>
      </c>
      <c r="R92" s="31">
        <f>(1-'AMD'!I$54)*'Yard'!R$74</f>
        <v>0</v>
      </c>
      <c r="S92" s="31">
        <f>(1-'AMD'!J$54)*'Yard'!S$74</f>
        <v>0</v>
      </c>
      <c r="T92" s="10"/>
    </row>
    <row r="93" spans="1:20">
      <c r="A93" s="3" t="s">
        <v>216</v>
      </c>
      <c r="B93" s="31">
        <f>(1-'AMD'!B$55)*'Yard'!B$75</f>
        <v>0</v>
      </c>
      <c r="C93" s="31">
        <f>(1-'AMD'!C$55)*'Yard'!C$75</f>
        <v>0</v>
      </c>
      <c r="D93" s="31">
        <f>(1-'AMD'!D$55)*'Yard'!D$75</f>
        <v>0</v>
      </c>
      <c r="E93" s="31">
        <f>(1-'AMD'!E$55)*'Yard'!E$75</f>
        <v>0</v>
      </c>
      <c r="F93" s="31">
        <f>(1-'AMD'!F$55)*'Yard'!F$75</f>
        <v>0</v>
      </c>
      <c r="G93" s="31">
        <f>(1-'AMD'!G$55)*'Yard'!G$75</f>
        <v>0</v>
      </c>
      <c r="H93" s="31">
        <f>(1-'AMD'!H$55)*'Yard'!H$75</f>
        <v>0</v>
      </c>
      <c r="I93" s="31">
        <f>(1-'AMD'!I$55)*'Yard'!I$75</f>
        <v>0</v>
      </c>
      <c r="J93" s="31">
        <f>(1-'AMD'!J$55)*'Yard'!J$75</f>
        <v>0</v>
      </c>
      <c r="K93" s="31">
        <f>(1-'AMD'!B$55)*'Yard'!K$75</f>
        <v>0</v>
      </c>
      <c r="L93" s="31">
        <f>(1-'AMD'!C$55)*'Yard'!L$75</f>
        <v>0</v>
      </c>
      <c r="M93" s="31">
        <f>(1-'AMD'!D$55)*'Yard'!M$75</f>
        <v>0</v>
      </c>
      <c r="N93" s="31">
        <f>(1-'AMD'!E$55)*'Yard'!N$75</f>
        <v>0</v>
      </c>
      <c r="O93" s="31">
        <f>(1-'AMD'!F$55)*'Yard'!O$75</f>
        <v>0</v>
      </c>
      <c r="P93" s="31">
        <f>(1-'AMD'!G$55)*'Yard'!P$75</f>
        <v>0</v>
      </c>
      <c r="Q93" s="31">
        <f>(1-'AMD'!H$55)*'Yard'!Q$75</f>
        <v>0</v>
      </c>
      <c r="R93" s="31">
        <f>(1-'AMD'!I$55)*'Yard'!R$75</f>
        <v>0</v>
      </c>
      <c r="S93" s="31">
        <f>(1-'AMD'!J$55)*'Yard'!S$75</f>
        <v>0</v>
      </c>
      <c r="T93" s="10"/>
    </row>
    <row r="94" spans="1:20">
      <c r="A94" s="3" t="s">
        <v>217</v>
      </c>
      <c r="B94" s="31">
        <f>(1-'AMD'!B$56)*'Yard'!B$76</f>
        <v>0</v>
      </c>
      <c r="C94" s="31">
        <f>(1-'AMD'!C$56)*'Yard'!C$76</f>
        <v>0</v>
      </c>
      <c r="D94" s="31">
        <f>(1-'AMD'!D$56)*'Yard'!D$76</f>
        <v>0</v>
      </c>
      <c r="E94" s="31">
        <f>(1-'AMD'!E$56)*'Yard'!E$76</f>
        <v>0</v>
      </c>
      <c r="F94" s="31">
        <f>(1-'AMD'!F$56)*'Yard'!F$76</f>
        <v>0</v>
      </c>
      <c r="G94" s="31">
        <f>(1-'AMD'!G$56)*'Yard'!G$76</f>
        <v>0</v>
      </c>
      <c r="H94" s="31">
        <f>(1-'AMD'!H$56)*'Yard'!H$76</f>
        <v>0</v>
      </c>
      <c r="I94" s="31">
        <f>(1-'AMD'!I$56)*'Yard'!I$76</f>
        <v>0</v>
      </c>
      <c r="J94" s="31">
        <f>(1-'AMD'!J$56)*'Yard'!J$76</f>
        <v>0</v>
      </c>
      <c r="K94" s="31">
        <f>(1-'AMD'!B$56)*'Yard'!K$76</f>
        <v>0</v>
      </c>
      <c r="L94" s="31">
        <f>(1-'AMD'!C$56)*'Yard'!L$76</f>
        <v>0</v>
      </c>
      <c r="M94" s="31">
        <f>(1-'AMD'!D$56)*'Yard'!M$76</f>
        <v>0</v>
      </c>
      <c r="N94" s="31">
        <f>(1-'AMD'!E$56)*'Yard'!N$76</f>
        <v>0</v>
      </c>
      <c r="O94" s="31">
        <f>(1-'AMD'!F$56)*'Yard'!O$76</f>
        <v>0</v>
      </c>
      <c r="P94" s="31">
        <f>(1-'AMD'!G$56)*'Yard'!P$76</f>
        <v>0</v>
      </c>
      <c r="Q94" s="31">
        <f>(1-'AMD'!H$56)*'Yard'!Q$76</f>
        <v>0</v>
      </c>
      <c r="R94" s="31">
        <f>(1-'AMD'!I$56)*'Yard'!R$76</f>
        <v>0</v>
      </c>
      <c r="S94" s="31">
        <f>(1-'AMD'!J$56)*'Yard'!S$76</f>
        <v>0</v>
      </c>
      <c r="T94" s="10"/>
    </row>
    <row r="95" spans="1:20">
      <c r="A95" s="3" t="s">
        <v>218</v>
      </c>
      <c r="B95" s="31">
        <f>(1-'AMD'!B$57)*'Yard'!B$77</f>
        <v>0</v>
      </c>
      <c r="C95" s="31">
        <f>(1-'AMD'!C$57)*'Yard'!C$77</f>
        <v>0</v>
      </c>
      <c r="D95" s="31">
        <f>(1-'AMD'!D$57)*'Yard'!D$77</f>
        <v>0</v>
      </c>
      <c r="E95" s="31">
        <f>(1-'AMD'!E$57)*'Yard'!E$77</f>
        <v>0</v>
      </c>
      <c r="F95" s="31">
        <f>(1-'AMD'!F$57)*'Yard'!F$77</f>
        <v>0</v>
      </c>
      <c r="G95" s="31">
        <f>(1-'AMD'!G$57)*'Yard'!G$77</f>
        <v>0</v>
      </c>
      <c r="H95" s="31">
        <f>(1-'AMD'!H$57)*'Yard'!H$77</f>
        <v>0</v>
      </c>
      <c r="I95" s="31">
        <f>(1-'AMD'!I$57)*'Yard'!I$77</f>
        <v>0</v>
      </c>
      <c r="J95" s="31">
        <f>(1-'AMD'!J$57)*'Yard'!J$77</f>
        <v>0</v>
      </c>
      <c r="K95" s="31">
        <f>(1-'AMD'!B$57)*'Yard'!K$77</f>
        <v>0</v>
      </c>
      <c r="L95" s="31">
        <f>(1-'AMD'!C$57)*'Yard'!L$77</f>
        <v>0</v>
      </c>
      <c r="M95" s="31">
        <f>(1-'AMD'!D$57)*'Yard'!M$77</f>
        <v>0</v>
      </c>
      <c r="N95" s="31">
        <f>(1-'AMD'!E$57)*'Yard'!N$77</f>
        <v>0</v>
      </c>
      <c r="O95" s="31">
        <f>(1-'AMD'!F$57)*'Yard'!O$77</f>
        <v>0</v>
      </c>
      <c r="P95" s="31">
        <f>(1-'AMD'!G$57)*'Yard'!P$77</f>
        <v>0</v>
      </c>
      <c r="Q95" s="31">
        <f>(1-'AMD'!H$57)*'Yard'!Q$77</f>
        <v>0</v>
      </c>
      <c r="R95" s="31">
        <f>(1-'AMD'!I$57)*'Yard'!R$77</f>
        <v>0</v>
      </c>
      <c r="S95" s="31">
        <f>(1-'AMD'!J$57)*'Yard'!S$77</f>
        <v>0</v>
      </c>
      <c r="T95" s="10"/>
    </row>
    <row r="96" spans="1:20">
      <c r="A96" s="3" t="s">
        <v>219</v>
      </c>
      <c r="B96" s="31">
        <f>(1-'AMD'!B$58)*'Yard'!B$78</f>
        <v>0</v>
      </c>
      <c r="C96" s="31">
        <f>(1-'AMD'!C$58)*'Yard'!C$78</f>
        <v>0</v>
      </c>
      <c r="D96" s="31">
        <f>(1-'AMD'!D$58)*'Yard'!D$78</f>
        <v>0</v>
      </c>
      <c r="E96" s="31">
        <f>(1-'AMD'!E$58)*'Yard'!E$78</f>
        <v>0</v>
      </c>
      <c r="F96" s="31">
        <f>(1-'AMD'!F$58)*'Yard'!F$78</f>
        <v>0</v>
      </c>
      <c r="G96" s="31">
        <f>(1-'AMD'!G$58)*'Yard'!G$78</f>
        <v>0</v>
      </c>
      <c r="H96" s="31">
        <f>(1-'AMD'!H$58)*'Yard'!H$78</f>
        <v>0</v>
      </c>
      <c r="I96" s="31">
        <f>(1-'AMD'!I$58)*'Yard'!I$78</f>
        <v>0</v>
      </c>
      <c r="J96" s="31">
        <f>(1-'AMD'!J$58)*'Yard'!J$78</f>
        <v>0</v>
      </c>
      <c r="K96" s="31">
        <f>(1-'AMD'!B$58)*'Yard'!K$78</f>
        <v>0</v>
      </c>
      <c r="L96" s="31">
        <f>(1-'AMD'!C$58)*'Yard'!L$78</f>
        <v>0</v>
      </c>
      <c r="M96" s="31">
        <f>(1-'AMD'!D$58)*'Yard'!M$78</f>
        <v>0</v>
      </c>
      <c r="N96" s="31">
        <f>(1-'AMD'!E$58)*'Yard'!N$78</f>
        <v>0</v>
      </c>
      <c r="O96" s="31">
        <f>(1-'AMD'!F$58)*'Yard'!O$78</f>
        <v>0</v>
      </c>
      <c r="P96" s="31">
        <f>(1-'AMD'!G$58)*'Yard'!P$78</f>
        <v>0</v>
      </c>
      <c r="Q96" s="31">
        <f>(1-'AMD'!H$58)*'Yard'!Q$78</f>
        <v>0</v>
      </c>
      <c r="R96" s="31">
        <f>(1-'AMD'!I$58)*'Yard'!R$78</f>
        <v>0</v>
      </c>
      <c r="S96" s="31">
        <f>(1-'AMD'!J$58)*'Yard'!S$78</f>
        <v>0</v>
      </c>
      <c r="T96" s="10"/>
    </row>
    <row r="97" spans="1:20">
      <c r="A97" s="3" t="s">
        <v>220</v>
      </c>
      <c r="B97" s="31">
        <f>(1-'AMD'!B$59)*'Yard'!B$79</f>
        <v>0</v>
      </c>
      <c r="C97" s="31">
        <f>(1-'AMD'!C$59)*'Yard'!C$79</f>
        <v>0</v>
      </c>
      <c r="D97" s="31">
        <f>(1-'AMD'!D$59)*'Yard'!D$79</f>
        <v>0</v>
      </c>
      <c r="E97" s="31">
        <f>(1-'AMD'!E$59)*'Yard'!E$79</f>
        <v>0</v>
      </c>
      <c r="F97" s="31">
        <f>(1-'AMD'!F$59)*'Yard'!F$79</f>
        <v>0</v>
      </c>
      <c r="G97" s="31">
        <f>(1-'AMD'!G$59)*'Yard'!G$79</f>
        <v>0</v>
      </c>
      <c r="H97" s="31">
        <f>(1-'AMD'!H$59)*'Yard'!H$79</f>
        <v>0</v>
      </c>
      <c r="I97" s="31">
        <f>(1-'AMD'!I$59)*'Yard'!I$79</f>
        <v>0</v>
      </c>
      <c r="J97" s="31">
        <f>(1-'AMD'!J$59)*'Yard'!J$79</f>
        <v>0</v>
      </c>
      <c r="K97" s="31">
        <f>(1-'AMD'!B$59)*'Yard'!K$79</f>
        <v>0</v>
      </c>
      <c r="L97" s="31">
        <f>(1-'AMD'!C$59)*'Yard'!L$79</f>
        <v>0</v>
      </c>
      <c r="M97" s="31">
        <f>(1-'AMD'!D$59)*'Yard'!M$79</f>
        <v>0</v>
      </c>
      <c r="N97" s="31">
        <f>(1-'AMD'!E$59)*'Yard'!N$79</f>
        <v>0</v>
      </c>
      <c r="O97" s="31">
        <f>(1-'AMD'!F$59)*'Yard'!O$79</f>
        <v>0</v>
      </c>
      <c r="P97" s="31">
        <f>(1-'AMD'!G$59)*'Yard'!P$79</f>
        <v>0</v>
      </c>
      <c r="Q97" s="31">
        <f>(1-'AMD'!H$59)*'Yard'!Q$79</f>
        <v>0</v>
      </c>
      <c r="R97" s="31">
        <f>(1-'AMD'!I$59)*'Yard'!R$79</f>
        <v>0</v>
      </c>
      <c r="S97" s="31">
        <f>(1-'AMD'!J$59)*'Yard'!S$79</f>
        <v>0</v>
      </c>
      <c r="T97" s="10"/>
    </row>
    <row r="99" spans="1:20" ht="21" customHeight="1">
      <c r="A99" s="1" t="s">
        <v>1017</v>
      </c>
    </row>
    <row r="100" spans="1:20">
      <c r="A100" s="2" t="s">
        <v>361</v>
      </c>
    </row>
    <row r="101" spans="1:20">
      <c r="A101" s="11" t="s">
        <v>1006</v>
      </c>
    </row>
    <row r="102" spans="1:20">
      <c r="A102" s="11" t="s">
        <v>1018</v>
      </c>
    </row>
    <row r="103" spans="1:20">
      <c r="A103" s="2" t="s">
        <v>1014</v>
      </c>
    </row>
    <row r="105" spans="1:20">
      <c r="B105" s="12" t="s">
        <v>142</v>
      </c>
      <c r="C105" s="12" t="s">
        <v>315</v>
      </c>
      <c r="D105" s="12" t="s">
        <v>316</v>
      </c>
      <c r="E105" s="12" t="s">
        <v>317</v>
      </c>
      <c r="F105" s="12" t="s">
        <v>318</v>
      </c>
      <c r="G105" s="12" t="s">
        <v>319</v>
      </c>
      <c r="H105" s="12" t="s">
        <v>320</v>
      </c>
      <c r="I105" s="12" t="s">
        <v>321</v>
      </c>
      <c r="J105" s="12" t="s">
        <v>322</v>
      </c>
      <c r="K105" s="12" t="s">
        <v>303</v>
      </c>
      <c r="L105" s="12" t="s">
        <v>893</v>
      </c>
      <c r="M105" s="12" t="s">
        <v>894</v>
      </c>
      <c r="N105" s="12" t="s">
        <v>895</v>
      </c>
      <c r="O105" s="12" t="s">
        <v>896</v>
      </c>
      <c r="P105" s="12" t="s">
        <v>897</v>
      </c>
      <c r="Q105" s="12" t="s">
        <v>898</v>
      </c>
      <c r="R105" s="12" t="s">
        <v>899</v>
      </c>
      <c r="S105" s="12" t="s">
        <v>900</v>
      </c>
    </row>
    <row r="106" spans="1:20">
      <c r="A106" s="3" t="s">
        <v>175</v>
      </c>
      <c r="B106" s="31">
        <f>(1-'AMD'!B$42)*'Yard'!B$94</f>
        <v>0</v>
      </c>
      <c r="C106" s="31">
        <f>(1-'AMD'!C$42)*'Yard'!C$94</f>
        <v>0</v>
      </c>
      <c r="D106" s="31">
        <f>(1-'AMD'!D$42)*'Yard'!D$94</f>
        <v>0</v>
      </c>
      <c r="E106" s="31">
        <f>(1-'AMD'!E$42)*'Yard'!E$94</f>
        <v>0</v>
      </c>
      <c r="F106" s="31">
        <f>(1-'AMD'!F$42)*'Yard'!F$94</f>
        <v>0</v>
      </c>
      <c r="G106" s="31">
        <f>(1-'AMD'!G$42)*'Yard'!G$94</f>
        <v>0</v>
      </c>
      <c r="H106" s="31">
        <f>(1-'AMD'!H$42)*'Yard'!H$94</f>
        <v>0</v>
      </c>
      <c r="I106" s="31">
        <f>(1-'AMD'!I$42)*'Yard'!I$94</f>
        <v>0</v>
      </c>
      <c r="J106" s="31">
        <f>(1-'AMD'!J$42)*'Yard'!J$94</f>
        <v>0</v>
      </c>
      <c r="K106" s="31">
        <f>(1-'AMD'!B$42)*'Yard'!K$94</f>
        <v>0</v>
      </c>
      <c r="L106" s="31">
        <f>(1-'AMD'!C$42)*'Yard'!L$94</f>
        <v>0</v>
      </c>
      <c r="M106" s="31">
        <f>(1-'AMD'!D$42)*'Yard'!M$94</f>
        <v>0</v>
      </c>
      <c r="N106" s="31">
        <f>(1-'AMD'!E$42)*'Yard'!N$94</f>
        <v>0</v>
      </c>
      <c r="O106" s="31">
        <f>(1-'AMD'!F$42)*'Yard'!O$94</f>
        <v>0</v>
      </c>
      <c r="P106" s="31">
        <f>(1-'AMD'!G$42)*'Yard'!P$94</f>
        <v>0</v>
      </c>
      <c r="Q106" s="31">
        <f>(1-'AMD'!H$42)*'Yard'!Q$94</f>
        <v>0</v>
      </c>
      <c r="R106" s="31">
        <f>(1-'AMD'!I$42)*'Yard'!R$94</f>
        <v>0</v>
      </c>
      <c r="S106" s="31">
        <f>(1-'AMD'!J$42)*'Yard'!S$94</f>
        <v>0</v>
      </c>
      <c r="T106" s="10"/>
    </row>
    <row r="107" spans="1:20">
      <c r="A107" s="3" t="s">
        <v>177</v>
      </c>
      <c r="B107" s="31">
        <f>(1-'AMD'!B$45)*'Yard'!B$95</f>
        <v>0</v>
      </c>
      <c r="C107" s="31">
        <f>(1-'AMD'!C$45)*'Yard'!C$95</f>
        <v>0</v>
      </c>
      <c r="D107" s="31">
        <f>(1-'AMD'!D$45)*'Yard'!D$95</f>
        <v>0</v>
      </c>
      <c r="E107" s="31">
        <f>(1-'AMD'!E$45)*'Yard'!E$95</f>
        <v>0</v>
      </c>
      <c r="F107" s="31">
        <f>(1-'AMD'!F$45)*'Yard'!F$95</f>
        <v>0</v>
      </c>
      <c r="G107" s="31">
        <f>(1-'AMD'!G$45)*'Yard'!G$95</f>
        <v>0</v>
      </c>
      <c r="H107" s="31">
        <f>(1-'AMD'!H$45)*'Yard'!H$95</f>
        <v>0</v>
      </c>
      <c r="I107" s="31">
        <f>(1-'AMD'!I$45)*'Yard'!I$95</f>
        <v>0</v>
      </c>
      <c r="J107" s="31">
        <f>(1-'AMD'!J$45)*'Yard'!J$95</f>
        <v>0</v>
      </c>
      <c r="K107" s="31">
        <f>(1-'AMD'!B$45)*'Yard'!K$95</f>
        <v>0</v>
      </c>
      <c r="L107" s="31">
        <f>(1-'AMD'!C$45)*'Yard'!L$95</f>
        <v>0</v>
      </c>
      <c r="M107" s="31">
        <f>(1-'AMD'!D$45)*'Yard'!M$95</f>
        <v>0</v>
      </c>
      <c r="N107" s="31">
        <f>(1-'AMD'!E$45)*'Yard'!N$95</f>
        <v>0</v>
      </c>
      <c r="O107" s="31">
        <f>(1-'AMD'!F$45)*'Yard'!O$95</f>
        <v>0</v>
      </c>
      <c r="P107" s="31">
        <f>(1-'AMD'!G$45)*'Yard'!P$95</f>
        <v>0</v>
      </c>
      <c r="Q107" s="31">
        <f>(1-'AMD'!H$45)*'Yard'!Q$95</f>
        <v>0</v>
      </c>
      <c r="R107" s="31">
        <f>(1-'AMD'!I$45)*'Yard'!R$95</f>
        <v>0</v>
      </c>
      <c r="S107" s="31">
        <f>(1-'AMD'!J$45)*'Yard'!S$95</f>
        <v>0</v>
      </c>
      <c r="T107" s="10"/>
    </row>
    <row r="108" spans="1:20">
      <c r="A108" s="3" t="s">
        <v>178</v>
      </c>
      <c r="B108" s="31">
        <f>(1-'AMD'!B$47)*'Yard'!B$96</f>
        <v>0</v>
      </c>
      <c r="C108" s="31">
        <f>(1-'AMD'!C$47)*'Yard'!C$96</f>
        <v>0</v>
      </c>
      <c r="D108" s="31">
        <f>(1-'AMD'!D$47)*'Yard'!D$96</f>
        <v>0</v>
      </c>
      <c r="E108" s="31">
        <f>(1-'AMD'!E$47)*'Yard'!E$96</f>
        <v>0</v>
      </c>
      <c r="F108" s="31">
        <f>(1-'AMD'!F$47)*'Yard'!F$96</f>
        <v>0</v>
      </c>
      <c r="G108" s="31">
        <f>(1-'AMD'!G$47)*'Yard'!G$96</f>
        <v>0</v>
      </c>
      <c r="H108" s="31">
        <f>(1-'AMD'!H$47)*'Yard'!H$96</f>
        <v>0</v>
      </c>
      <c r="I108" s="31">
        <f>(1-'AMD'!I$47)*'Yard'!I$96</f>
        <v>0</v>
      </c>
      <c r="J108" s="31">
        <f>(1-'AMD'!J$47)*'Yard'!J$96</f>
        <v>0</v>
      </c>
      <c r="K108" s="31">
        <f>(1-'AMD'!B$47)*'Yard'!K$96</f>
        <v>0</v>
      </c>
      <c r="L108" s="31">
        <f>(1-'AMD'!C$47)*'Yard'!L$96</f>
        <v>0</v>
      </c>
      <c r="M108" s="31">
        <f>(1-'AMD'!D$47)*'Yard'!M$96</f>
        <v>0</v>
      </c>
      <c r="N108" s="31">
        <f>(1-'AMD'!E$47)*'Yard'!N$96</f>
        <v>0</v>
      </c>
      <c r="O108" s="31">
        <f>(1-'AMD'!F$47)*'Yard'!O$96</f>
        <v>0</v>
      </c>
      <c r="P108" s="31">
        <f>(1-'AMD'!G$47)*'Yard'!P$96</f>
        <v>0</v>
      </c>
      <c r="Q108" s="31">
        <f>(1-'AMD'!H$47)*'Yard'!Q$96</f>
        <v>0</v>
      </c>
      <c r="R108" s="31">
        <f>(1-'AMD'!I$47)*'Yard'!R$96</f>
        <v>0</v>
      </c>
      <c r="S108" s="31">
        <f>(1-'AMD'!J$47)*'Yard'!S$96</f>
        <v>0</v>
      </c>
      <c r="T108" s="10"/>
    </row>
    <row r="109" spans="1:20">
      <c r="A109" s="3" t="s">
        <v>179</v>
      </c>
      <c r="B109" s="31">
        <f>(1-'AMD'!B$48)*'Yard'!B$97</f>
        <v>0</v>
      </c>
      <c r="C109" s="31">
        <f>(1-'AMD'!C$48)*'Yard'!C$97</f>
        <v>0</v>
      </c>
      <c r="D109" s="31">
        <f>(1-'AMD'!D$48)*'Yard'!D$97</f>
        <v>0</v>
      </c>
      <c r="E109" s="31">
        <f>(1-'AMD'!E$48)*'Yard'!E$97</f>
        <v>0</v>
      </c>
      <c r="F109" s="31">
        <f>(1-'AMD'!F$48)*'Yard'!F$97</f>
        <v>0</v>
      </c>
      <c r="G109" s="31">
        <f>(1-'AMD'!G$48)*'Yard'!G$97</f>
        <v>0</v>
      </c>
      <c r="H109" s="31">
        <f>(1-'AMD'!H$48)*'Yard'!H$97</f>
        <v>0</v>
      </c>
      <c r="I109" s="31">
        <f>(1-'AMD'!I$48)*'Yard'!I$97</f>
        <v>0</v>
      </c>
      <c r="J109" s="31">
        <f>(1-'AMD'!J$48)*'Yard'!J$97</f>
        <v>0</v>
      </c>
      <c r="K109" s="31">
        <f>(1-'AMD'!B$48)*'Yard'!K$97</f>
        <v>0</v>
      </c>
      <c r="L109" s="31">
        <f>(1-'AMD'!C$48)*'Yard'!L$97</f>
        <v>0</v>
      </c>
      <c r="M109" s="31">
        <f>(1-'AMD'!D$48)*'Yard'!M$97</f>
        <v>0</v>
      </c>
      <c r="N109" s="31">
        <f>(1-'AMD'!E$48)*'Yard'!N$97</f>
        <v>0</v>
      </c>
      <c r="O109" s="31">
        <f>(1-'AMD'!F$48)*'Yard'!O$97</f>
        <v>0</v>
      </c>
      <c r="P109" s="31">
        <f>(1-'AMD'!G$48)*'Yard'!P$97</f>
        <v>0</v>
      </c>
      <c r="Q109" s="31">
        <f>(1-'AMD'!H$48)*'Yard'!Q$97</f>
        <v>0</v>
      </c>
      <c r="R109" s="31">
        <f>(1-'AMD'!I$48)*'Yard'!R$97</f>
        <v>0</v>
      </c>
      <c r="S109" s="31">
        <f>(1-'AMD'!J$48)*'Yard'!S$97</f>
        <v>0</v>
      </c>
      <c r="T109" s="10"/>
    </row>
    <row r="110" spans="1:20">
      <c r="A110" s="3" t="s">
        <v>195</v>
      </c>
      <c r="B110" s="31">
        <f>(1-'AMD'!B$49)*'Yard'!B$98</f>
        <v>0</v>
      </c>
      <c r="C110" s="31">
        <f>(1-'AMD'!C$49)*'Yard'!C$98</f>
        <v>0</v>
      </c>
      <c r="D110" s="31">
        <f>(1-'AMD'!D$49)*'Yard'!D$98</f>
        <v>0</v>
      </c>
      <c r="E110" s="31">
        <f>(1-'AMD'!E$49)*'Yard'!E$98</f>
        <v>0</v>
      </c>
      <c r="F110" s="31">
        <f>(1-'AMD'!F$49)*'Yard'!F$98</f>
        <v>0</v>
      </c>
      <c r="G110" s="31">
        <f>(1-'AMD'!G$49)*'Yard'!G$98</f>
        <v>0</v>
      </c>
      <c r="H110" s="31">
        <f>(1-'AMD'!H$49)*'Yard'!H$98</f>
        <v>0</v>
      </c>
      <c r="I110" s="31">
        <f>(1-'AMD'!I$49)*'Yard'!I$98</f>
        <v>0</v>
      </c>
      <c r="J110" s="31">
        <f>(1-'AMD'!J$49)*'Yard'!J$98</f>
        <v>0</v>
      </c>
      <c r="K110" s="31">
        <f>(1-'AMD'!B$49)*'Yard'!K$98</f>
        <v>0</v>
      </c>
      <c r="L110" s="31">
        <f>(1-'AMD'!C$49)*'Yard'!L$98</f>
        <v>0</v>
      </c>
      <c r="M110" s="31">
        <f>(1-'AMD'!D$49)*'Yard'!M$98</f>
        <v>0</v>
      </c>
      <c r="N110" s="31">
        <f>(1-'AMD'!E$49)*'Yard'!N$98</f>
        <v>0</v>
      </c>
      <c r="O110" s="31">
        <f>(1-'AMD'!F$49)*'Yard'!O$98</f>
        <v>0</v>
      </c>
      <c r="P110" s="31">
        <f>(1-'AMD'!G$49)*'Yard'!P$98</f>
        <v>0</v>
      </c>
      <c r="Q110" s="31">
        <f>(1-'AMD'!H$49)*'Yard'!Q$98</f>
        <v>0</v>
      </c>
      <c r="R110" s="31">
        <f>(1-'AMD'!I$49)*'Yard'!R$98</f>
        <v>0</v>
      </c>
      <c r="S110" s="31">
        <f>(1-'AMD'!J$49)*'Yard'!S$98</f>
        <v>0</v>
      </c>
      <c r="T110" s="10"/>
    </row>
    <row r="111" spans="1:20">
      <c r="A111" s="3" t="s">
        <v>180</v>
      </c>
      <c r="B111" s="31">
        <f>(1-'AMD'!B$50)*'Yard'!B$99</f>
        <v>0</v>
      </c>
      <c r="C111" s="31">
        <f>(1-'AMD'!C$50)*'Yard'!C$99</f>
        <v>0</v>
      </c>
      <c r="D111" s="31">
        <f>(1-'AMD'!D$50)*'Yard'!D$99</f>
        <v>0</v>
      </c>
      <c r="E111" s="31">
        <f>(1-'AMD'!E$50)*'Yard'!E$99</f>
        <v>0</v>
      </c>
      <c r="F111" s="31">
        <f>(1-'AMD'!F$50)*'Yard'!F$99</f>
        <v>0</v>
      </c>
      <c r="G111" s="31">
        <f>(1-'AMD'!G$50)*'Yard'!G$99</f>
        <v>0</v>
      </c>
      <c r="H111" s="31">
        <f>(1-'AMD'!H$50)*'Yard'!H$99</f>
        <v>0</v>
      </c>
      <c r="I111" s="31">
        <f>(1-'AMD'!I$50)*'Yard'!I$99</f>
        <v>0</v>
      </c>
      <c r="J111" s="31">
        <f>(1-'AMD'!J$50)*'Yard'!J$99</f>
        <v>0</v>
      </c>
      <c r="K111" s="31">
        <f>(1-'AMD'!B$50)*'Yard'!K$99</f>
        <v>0</v>
      </c>
      <c r="L111" s="31">
        <f>(1-'AMD'!C$50)*'Yard'!L$99</f>
        <v>0</v>
      </c>
      <c r="M111" s="31">
        <f>(1-'AMD'!D$50)*'Yard'!M$99</f>
        <v>0</v>
      </c>
      <c r="N111" s="31">
        <f>(1-'AMD'!E$50)*'Yard'!N$99</f>
        <v>0</v>
      </c>
      <c r="O111" s="31">
        <f>(1-'AMD'!F$50)*'Yard'!O$99</f>
        <v>0</v>
      </c>
      <c r="P111" s="31">
        <f>(1-'AMD'!G$50)*'Yard'!P$99</f>
        <v>0</v>
      </c>
      <c r="Q111" s="31">
        <f>(1-'AMD'!H$50)*'Yard'!Q$99</f>
        <v>0</v>
      </c>
      <c r="R111" s="31">
        <f>(1-'AMD'!I$50)*'Yard'!R$99</f>
        <v>0</v>
      </c>
      <c r="S111" s="31">
        <f>(1-'AMD'!J$50)*'Yard'!S$99</f>
        <v>0</v>
      </c>
      <c r="T111" s="10"/>
    </row>
    <row r="112" spans="1:20">
      <c r="A112" s="3" t="s">
        <v>181</v>
      </c>
      <c r="B112" s="31">
        <f>(1-'AMD'!B$51)*'Yard'!B$100</f>
        <v>0</v>
      </c>
      <c r="C112" s="31">
        <f>(1-'AMD'!C$51)*'Yard'!C$100</f>
        <v>0</v>
      </c>
      <c r="D112" s="31">
        <f>(1-'AMD'!D$51)*'Yard'!D$100</f>
        <v>0</v>
      </c>
      <c r="E112" s="31">
        <f>(1-'AMD'!E$51)*'Yard'!E$100</f>
        <v>0</v>
      </c>
      <c r="F112" s="31">
        <f>(1-'AMD'!F$51)*'Yard'!F$100</f>
        <v>0</v>
      </c>
      <c r="G112" s="31">
        <f>(1-'AMD'!G$51)*'Yard'!G$100</f>
        <v>0</v>
      </c>
      <c r="H112" s="31">
        <f>(1-'AMD'!H$51)*'Yard'!H$100</f>
        <v>0</v>
      </c>
      <c r="I112" s="31">
        <f>(1-'AMD'!I$51)*'Yard'!I$100</f>
        <v>0</v>
      </c>
      <c r="J112" s="31">
        <f>(1-'AMD'!J$51)*'Yard'!J$100</f>
        <v>0</v>
      </c>
      <c r="K112" s="31">
        <f>(1-'AMD'!B$51)*'Yard'!K$100</f>
        <v>0</v>
      </c>
      <c r="L112" s="31">
        <f>(1-'AMD'!C$51)*'Yard'!L$100</f>
        <v>0</v>
      </c>
      <c r="M112" s="31">
        <f>(1-'AMD'!D$51)*'Yard'!M$100</f>
        <v>0</v>
      </c>
      <c r="N112" s="31">
        <f>(1-'AMD'!E$51)*'Yard'!N$100</f>
        <v>0</v>
      </c>
      <c r="O112" s="31">
        <f>(1-'AMD'!F$51)*'Yard'!O$100</f>
        <v>0</v>
      </c>
      <c r="P112" s="31">
        <f>(1-'AMD'!G$51)*'Yard'!P$100</f>
        <v>0</v>
      </c>
      <c r="Q112" s="31">
        <f>(1-'AMD'!H$51)*'Yard'!Q$100</f>
        <v>0</v>
      </c>
      <c r="R112" s="31">
        <f>(1-'AMD'!I$51)*'Yard'!R$100</f>
        <v>0</v>
      </c>
      <c r="S112" s="31">
        <f>(1-'AMD'!J$51)*'Yard'!S$100</f>
        <v>0</v>
      </c>
      <c r="T112" s="10"/>
    </row>
    <row r="113" spans="1:20">
      <c r="A113" s="3" t="s">
        <v>182</v>
      </c>
      <c r="B113" s="31">
        <f>(1-'AMD'!B$52)*'Yard'!B$101</f>
        <v>0</v>
      </c>
      <c r="C113" s="31">
        <f>(1-'AMD'!C$52)*'Yard'!C$101</f>
        <v>0</v>
      </c>
      <c r="D113" s="31">
        <f>(1-'AMD'!D$52)*'Yard'!D$101</f>
        <v>0</v>
      </c>
      <c r="E113" s="31">
        <f>(1-'AMD'!E$52)*'Yard'!E$101</f>
        <v>0</v>
      </c>
      <c r="F113" s="31">
        <f>(1-'AMD'!F$52)*'Yard'!F$101</f>
        <v>0</v>
      </c>
      <c r="G113" s="31">
        <f>(1-'AMD'!G$52)*'Yard'!G$101</f>
        <v>0</v>
      </c>
      <c r="H113" s="31">
        <f>(1-'AMD'!H$52)*'Yard'!H$101</f>
        <v>0</v>
      </c>
      <c r="I113" s="31">
        <f>(1-'AMD'!I$52)*'Yard'!I$101</f>
        <v>0</v>
      </c>
      <c r="J113" s="31">
        <f>(1-'AMD'!J$52)*'Yard'!J$101</f>
        <v>0</v>
      </c>
      <c r="K113" s="31">
        <f>(1-'AMD'!B$52)*'Yard'!K$101</f>
        <v>0</v>
      </c>
      <c r="L113" s="31">
        <f>(1-'AMD'!C$52)*'Yard'!L$101</f>
        <v>0</v>
      </c>
      <c r="M113" s="31">
        <f>(1-'AMD'!D$52)*'Yard'!M$101</f>
        <v>0</v>
      </c>
      <c r="N113" s="31">
        <f>(1-'AMD'!E$52)*'Yard'!N$101</f>
        <v>0</v>
      </c>
      <c r="O113" s="31">
        <f>(1-'AMD'!F$52)*'Yard'!O$101</f>
        <v>0</v>
      </c>
      <c r="P113" s="31">
        <f>(1-'AMD'!G$52)*'Yard'!P$101</f>
        <v>0</v>
      </c>
      <c r="Q113" s="31">
        <f>(1-'AMD'!H$52)*'Yard'!Q$101</f>
        <v>0</v>
      </c>
      <c r="R113" s="31">
        <f>(1-'AMD'!I$52)*'Yard'!R$101</f>
        <v>0</v>
      </c>
      <c r="S113" s="31">
        <f>(1-'AMD'!J$52)*'Yard'!S$101</f>
        <v>0</v>
      </c>
      <c r="T113" s="10"/>
    </row>
    <row r="114" spans="1:20">
      <c r="A114" s="3" t="s">
        <v>183</v>
      </c>
      <c r="B114" s="31">
        <f>(1-'AMD'!B$53)*'Yard'!B$102</f>
        <v>0</v>
      </c>
      <c r="C114" s="31">
        <f>(1-'AMD'!C$53)*'Yard'!C$102</f>
        <v>0</v>
      </c>
      <c r="D114" s="31">
        <f>(1-'AMD'!D$53)*'Yard'!D$102</f>
        <v>0</v>
      </c>
      <c r="E114" s="31">
        <f>(1-'AMD'!E$53)*'Yard'!E$102</f>
        <v>0</v>
      </c>
      <c r="F114" s="31">
        <f>(1-'AMD'!F$53)*'Yard'!F$102</f>
        <v>0</v>
      </c>
      <c r="G114" s="31">
        <f>(1-'AMD'!G$53)*'Yard'!G$102</f>
        <v>0</v>
      </c>
      <c r="H114" s="31">
        <f>(1-'AMD'!H$53)*'Yard'!H$102</f>
        <v>0</v>
      </c>
      <c r="I114" s="31">
        <f>(1-'AMD'!I$53)*'Yard'!I$102</f>
        <v>0</v>
      </c>
      <c r="J114" s="31">
        <f>(1-'AMD'!J$53)*'Yard'!J$102</f>
        <v>0</v>
      </c>
      <c r="K114" s="31">
        <f>(1-'AMD'!B$53)*'Yard'!K$102</f>
        <v>0</v>
      </c>
      <c r="L114" s="31">
        <f>(1-'AMD'!C$53)*'Yard'!L$102</f>
        <v>0</v>
      </c>
      <c r="M114" s="31">
        <f>(1-'AMD'!D$53)*'Yard'!M$102</f>
        <v>0</v>
      </c>
      <c r="N114" s="31">
        <f>(1-'AMD'!E$53)*'Yard'!N$102</f>
        <v>0</v>
      </c>
      <c r="O114" s="31">
        <f>(1-'AMD'!F$53)*'Yard'!O$102</f>
        <v>0</v>
      </c>
      <c r="P114" s="31">
        <f>(1-'AMD'!G$53)*'Yard'!P$102</f>
        <v>0</v>
      </c>
      <c r="Q114" s="31">
        <f>(1-'AMD'!H$53)*'Yard'!Q$102</f>
        <v>0</v>
      </c>
      <c r="R114" s="31">
        <f>(1-'AMD'!I$53)*'Yard'!R$102</f>
        <v>0</v>
      </c>
      <c r="S114" s="31">
        <f>(1-'AMD'!J$53)*'Yard'!S$102</f>
        <v>0</v>
      </c>
      <c r="T114" s="10"/>
    </row>
    <row r="115" spans="1:20">
      <c r="A115" s="3" t="s">
        <v>196</v>
      </c>
      <c r="B115" s="31">
        <f>(1-'AMD'!B$54)*'Yard'!B$103</f>
        <v>0</v>
      </c>
      <c r="C115" s="31">
        <f>(1-'AMD'!C$54)*'Yard'!C$103</f>
        <v>0</v>
      </c>
      <c r="D115" s="31">
        <f>(1-'AMD'!D$54)*'Yard'!D$103</f>
        <v>0</v>
      </c>
      <c r="E115" s="31">
        <f>(1-'AMD'!E$54)*'Yard'!E$103</f>
        <v>0</v>
      </c>
      <c r="F115" s="31">
        <f>(1-'AMD'!F$54)*'Yard'!F$103</f>
        <v>0</v>
      </c>
      <c r="G115" s="31">
        <f>(1-'AMD'!G$54)*'Yard'!G$103</f>
        <v>0</v>
      </c>
      <c r="H115" s="31">
        <f>(1-'AMD'!H$54)*'Yard'!H$103</f>
        <v>0</v>
      </c>
      <c r="I115" s="31">
        <f>(1-'AMD'!I$54)*'Yard'!I$103</f>
        <v>0</v>
      </c>
      <c r="J115" s="31">
        <f>(1-'AMD'!J$54)*'Yard'!J$103</f>
        <v>0</v>
      </c>
      <c r="K115" s="31">
        <f>(1-'AMD'!B$54)*'Yard'!K$103</f>
        <v>0</v>
      </c>
      <c r="L115" s="31">
        <f>(1-'AMD'!C$54)*'Yard'!L$103</f>
        <v>0</v>
      </c>
      <c r="M115" s="31">
        <f>(1-'AMD'!D$54)*'Yard'!M$103</f>
        <v>0</v>
      </c>
      <c r="N115" s="31">
        <f>(1-'AMD'!E$54)*'Yard'!N$103</f>
        <v>0</v>
      </c>
      <c r="O115" s="31">
        <f>(1-'AMD'!F$54)*'Yard'!O$103</f>
        <v>0</v>
      </c>
      <c r="P115" s="31">
        <f>(1-'AMD'!G$54)*'Yard'!P$103</f>
        <v>0</v>
      </c>
      <c r="Q115" s="31">
        <f>(1-'AMD'!H$54)*'Yard'!Q$103</f>
        <v>0</v>
      </c>
      <c r="R115" s="31">
        <f>(1-'AMD'!I$54)*'Yard'!R$103</f>
        <v>0</v>
      </c>
      <c r="S115" s="31">
        <f>(1-'AMD'!J$54)*'Yard'!S$103</f>
        <v>0</v>
      </c>
      <c r="T115" s="10"/>
    </row>
    <row r="116" spans="1:20">
      <c r="A116" s="3" t="s">
        <v>220</v>
      </c>
      <c r="B116" s="31">
        <f>(1-'AMD'!B$59)*'Yard'!B$104</f>
        <v>0</v>
      </c>
      <c r="C116" s="31">
        <f>(1-'AMD'!C$59)*'Yard'!C$104</f>
        <v>0</v>
      </c>
      <c r="D116" s="31">
        <f>(1-'AMD'!D$59)*'Yard'!D$104</f>
        <v>0</v>
      </c>
      <c r="E116" s="31">
        <f>(1-'AMD'!E$59)*'Yard'!E$104</f>
        <v>0</v>
      </c>
      <c r="F116" s="31">
        <f>(1-'AMD'!F$59)*'Yard'!F$104</f>
        <v>0</v>
      </c>
      <c r="G116" s="31">
        <f>(1-'AMD'!G$59)*'Yard'!G$104</f>
        <v>0</v>
      </c>
      <c r="H116" s="31">
        <f>(1-'AMD'!H$59)*'Yard'!H$104</f>
        <v>0</v>
      </c>
      <c r="I116" s="31">
        <f>(1-'AMD'!I$59)*'Yard'!I$104</f>
        <v>0</v>
      </c>
      <c r="J116" s="31">
        <f>(1-'AMD'!J$59)*'Yard'!J$104</f>
        <v>0</v>
      </c>
      <c r="K116" s="31">
        <f>(1-'AMD'!B$59)*'Yard'!K$104</f>
        <v>0</v>
      </c>
      <c r="L116" s="31">
        <f>(1-'AMD'!C$59)*'Yard'!L$104</f>
        <v>0</v>
      </c>
      <c r="M116" s="31">
        <f>(1-'AMD'!D$59)*'Yard'!M$104</f>
        <v>0</v>
      </c>
      <c r="N116" s="31">
        <f>(1-'AMD'!E$59)*'Yard'!N$104</f>
        <v>0</v>
      </c>
      <c r="O116" s="31">
        <f>(1-'AMD'!F$59)*'Yard'!O$104</f>
        <v>0</v>
      </c>
      <c r="P116" s="31">
        <f>(1-'AMD'!G$59)*'Yard'!P$104</f>
        <v>0</v>
      </c>
      <c r="Q116" s="31">
        <f>(1-'AMD'!H$59)*'Yard'!Q$104</f>
        <v>0</v>
      </c>
      <c r="R116" s="31">
        <f>(1-'AMD'!I$59)*'Yard'!R$104</f>
        <v>0</v>
      </c>
      <c r="S116" s="31">
        <f>(1-'AMD'!J$59)*'Yard'!S$104</f>
        <v>0</v>
      </c>
      <c r="T116" s="10"/>
    </row>
    <row r="118" spans="1:20" ht="21" customHeight="1">
      <c r="A118" s="1" t="s">
        <v>1019</v>
      </c>
    </row>
    <row r="119" spans="1:20">
      <c r="A119" s="2" t="s">
        <v>361</v>
      </c>
    </row>
    <row r="120" spans="1:20">
      <c r="A120" s="11" t="s">
        <v>1006</v>
      </c>
    </row>
    <row r="121" spans="1:20">
      <c r="A121" s="11" t="s">
        <v>1020</v>
      </c>
    </row>
    <row r="122" spans="1:20">
      <c r="A122" s="2" t="s">
        <v>1014</v>
      </c>
    </row>
    <row r="124" spans="1:20">
      <c r="B124" s="12" t="s">
        <v>142</v>
      </c>
      <c r="C124" s="12" t="s">
        <v>315</v>
      </c>
      <c r="D124" s="12" t="s">
        <v>316</v>
      </c>
      <c r="E124" s="12" t="s">
        <v>317</v>
      </c>
      <c r="F124" s="12" t="s">
        <v>318</v>
      </c>
      <c r="G124" s="12" t="s">
        <v>319</v>
      </c>
      <c r="H124" s="12" t="s">
        <v>320</v>
      </c>
      <c r="I124" s="12" t="s">
        <v>321</v>
      </c>
      <c r="J124" s="12" t="s">
        <v>322</v>
      </c>
      <c r="K124" s="12" t="s">
        <v>303</v>
      </c>
      <c r="L124" s="12" t="s">
        <v>893</v>
      </c>
      <c r="M124" s="12" t="s">
        <v>894</v>
      </c>
      <c r="N124" s="12" t="s">
        <v>895</v>
      </c>
      <c r="O124" s="12" t="s">
        <v>896</v>
      </c>
      <c r="P124" s="12" t="s">
        <v>897</v>
      </c>
      <c r="Q124" s="12" t="s">
        <v>898</v>
      </c>
      <c r="R124" s="12" t="s">
        <v>899</v>
      </c>
      <c r="S124" s="12" t="s">
        <v>900</v>
      </c>
    </row>
    <row r="125" spans="1:20">
      <c r="A125" s="3" t="s">
        <v>180</v>
      </c>
      <c r="B125" s="31">
        <f>(1-'AMD'!B$50)*'Yard'!B$119</f>
        <v>0</v>
      </c>
      <c r="C125" s="31">
        <f>(1-'AMD'!C$50)*'Yard'!C$119</f>
        <v>0</v>
      </c>
      <c r="D125" s="31">
        <f>(1-'AMD'!D$50)*'Yard'!D$119</f>
        <v>0</v>
      </c>
      <c r="E125" s="31">
        <f>(1-'AMD'!E$50)*'Yard'!E$119</f>
        <v>0</v>
      </c>
      <c r="F125" s="31">
        <f>(1-'AMD'!F$50)*'Yard'!F$119</f>
        <v>0</v>
      </c>
      <c r="G125" s="31">
        <f>(1-'AMD'!G$50)*'Yard'!G$119</f>
        <v>0</v>
      </c>
      <c r="H125" s="31">
        <f>(1-'AMD'!H$50)*'Yard'!H$119</f>
        <v>0</v>
      </c>
      <c r="I125" s="31">
        <f>(1-'AMD'!I$50)*'Yard'!I$119</f>
        <v>0</v>
      </c>
      <c r="J125" s="31">
        <f>(1-'AMD'!J$50)*'Yard'!J$119</f>
        <v>0</v>
      </c>
      <c r="K125" s="31">
        <f>(1-'AMD'!B$50)*'Yard'!K$119</f>
        <v>0</v>
      </c>
      <c r="L125" s="31">
        <f>(1-'AMD'!C$50)*'Yard'!L$119</f>
        <v>0</v>
      </c>
      <c r="M125" s="31">
        <f>(1-'AMD'!D$50)*'Yard'!M$119</f>
        <v>0</v>
      </c>
      <c r="N125" s="31">
        <f>(1-'AMD'!E$50)*'Yard'!N$119</f>
        <v>0</v>
      </c>
      <c r="O125" s="31">
        <f>(1-'AMD'!F$50)*'Yard'!O$119</f>
        <v>0</v>
      </c>
      <c r="P125" s="31">
        <f>(1-'AMD'!G$50)*'Yard'!P$119</f>
        <v>0</v>
      </c>
      <c r="Q125" s="31">
        <f>(1-'AMD'!H$50)*'Yard'!Q$119</f>
        <v>0</v>
      </c>
      <c r="R125" s="31">
        <f>(1-'AMD'!I$50)*'Yard'!R$119</f>
        <v>0</v>
      </c>
      <c r="S125" s="31">
        <f>(1-'AMD'!J$50)*'Yard'!S$119</f>
        <v>0</v>
      </c>
      <c r="T125" s="10"/>
    </row>
    <row r="126" spans="1:20">
      <c r="A126" s="3" t="s">
        <v>181</v>
      </c>
      <c r="B126" s="31">
        <f>(1-'AMD'!B$51)*'Yard'!B$120</f>
        <v>0</v>
      </c>
      <c r="C126" s="31">
        <f>(1-'AMD'!C$51)*'Yard'!C$120</f>
        <v>0</v>
      </c>
      <c r="D126" s="31">
        <f>(1-'AMD'!D$51)*'Yard'!D$120</f>
        <v>0</v>
      </c>
      <c r="E126" s="31">
        <f>(1-'AMD'!E$51)*'Yard'!E$120</f>
        <v>0</v>
      </c>
      <c r="F126" s="31">
        <f>(1-'AMD'!F$51)*'Yard'!F$120</f>
        <v>0</v>
      </c>
      <c r="G126" s="31">
        <f>(1-'AMD'!G$51)*'Yard'!G$120</f>
        <v>0</v>
      </c>
      <c r="H126" s="31">
        <f>(1-'AMD'!H$51)*'Yard'!H$120</f>
        <v>0</v>
      </c>
      <c r="I126" s="31">
        <f>(1-'AMD'!I$51)*'Yard'!I$120</f>
        <v>0</v>
      </c>
      <c r="J126" s="31">
        <f>(1-'AMD'!J$51)*'Yard'!J$120</f>
        <v>0</v>
      </c>
      <c r="K126" s="31">
        <f>(1-'AMD'!B$51)*'Yard'!K$120</f>
        <v>0</v>
      </c>
      <c r="L126" s="31">
        <f>(1-'AMD'!C$51)*'Yard'!L$120</f>
        <v>0</v>
      </c>
      <c r="M126" s="31">
        <f>(1-'AMD'!D$51)*'Yard'!M$120</f>
        <v>0</v>
      </c>
      <c r="N126" s="31">
        <f>(1-'AMD'!E$51)*'Yard'!N$120</f>
        <v>0</v>
      </c>
      <c r="O126" s="31">
        <f>(1-'AMD'!F$51)*'Yard'!O$120</f>
        <v>0</v>
      </c>
      <c r="P126" s="31">
        <f>(1-'AMD'!G$51)*'Yard'!P$120</f>
        <v>0</v>
      </c>
      <c r="Q126" s="31">
        <f>(1-'AMD'!H$51)*'Yard'!Q$120</f>
        <v>0</v>
      </c>
      <c r="R126" s="31">
        <f>(1-'AMD'!I$51)*'Yard'!R$120</f>
        <v>0</v>
      </c>
      <c r="S126" s="31">
        <f>(1-'AMD'!J$51)*'Yard'!S$120</f>
        <v>0</v>
      </c>
      <c r="T126" s="10"/>
    </row>
    <row r="127" spans="1:20">
      <c r="A127" s="3" t="s">
        <v>182</v>
      </c>
      <c r="B127" s="31">
        <f>(1-'AMD'!B$52)*'Yard'!B$121</f>
        <v>0</v>
      </c>
      <c r="C127" s="31">
        <f>(1-'AMD'!C$52)*'Yard'!C$121</f>
        <v>0</v>
      </c>
      <c r="D127" s="31">
        <f>(1-'AMD'!D$52)*'Yard'!D$121</f>
        <v>0</v>
      </c>
      <c r="E127" s="31">
        <f>(1-'AMD'!E$52)*'Yard'!E$121</f>
        <v>0</v>
      </c>
      <c r="F127" s="31">
        <f>(1-'AMD'!F$52)*'Yard'!F$121</f>
        <v>0</v>
      </c>
      <c r="G127" s="31">
        <f>(1-'AMD'!G$52)*'Yard'!G$121</f>
        <v>0</v>
      </c>
      <c r="H127" s="31">
        <f>(1-'AMD'!H$52)*'Yard'!H$121</f>
        <v>0</v>
      </c>
      <c r="I127" s="31">
        <f>(1-'AMD'!I$52)*'Yard'!I$121</f>
        <v>0</v>
      </c>
      <c r="J127" s="31">
        <f>(1-'AMD'!J$52)*'Yard'!J$121</f>
        <v>0</v>
      </c>
      <c r="K127" s="31">
        <f>(1-'AMD'!B$52)*'Yard'!K$121</f>
        <v>0</v>
      </c>
      <c r="L127" s="31">
        <f>(1-'AMD'!C$52)*'Yard'!L$121</f>
        <v>0</v>
      </c>
      <c r="M127" s="31">
        <f>(1-'AMD'!D$52)*'Yard'!M$121</f>
        <v>0</v>
      </c>
      <c r="N127" s="31">
        <f>(1-'AMD'!E$52)*'Yard'!N$121</f>
        <v>0</v>
      </c>
      <c r="O127" s="31">
        <f>(1-'AMD'!F$52)*'Yard'!O$121</f>
        <v>0</v>
      </c>
      <c r="P127" s="31">
        <f>(1-'AMD'!G$52)*'Yard'!P$121</f>
        <v>0</v>
      </c>
      <c r="Q127" s="31">
        <f>(1-'AMD'!H$52)*'Yard'!Q$121</f>
        <v>0</v>
      </c>
      <c r="R127" s="31">
        <f>(1-'AMD'!I$52)*'Yard'!R$121</f>
        <v>0</v>
      </c>
      <c r="S127" s="31">
        <f>(1-'AMD'!J$52)*'Yard'!S$121</f>
        <v>0</v>
      </c>
      <c r="T127" s="10"/>
    </row>
    <row r="128" spans="1:20">
      <c r="A128" s="3" t="s">
        <v>183</v>
      </c>
      <c r="B128" s="31">
        <f>(1-'AMD'!B$53)*'Yard'!B$122</f>
        <v>0</v>
      </c>
      <c r="C128" s="31">
        <f>(1-'AMD'!C$53)*'Yard'!C$122</f>
        <v>0</v>
      </c>
      <c r="D128" s="31">
        <f>(1-'AMD'!D$53)*'Yard'!D$122</f>
        <v>0</v>
      </c>
      <c r="E128" s="31">
        <f>(1-'AMD'!E$53)*'Yard'!E$122</f>
        <v>0</v>
      </c>
      <c r="F128" s="31">
        <f>(1-'AMD'!F$53)*'Yard'!F$122</f>
        <v>0</v>
      </c>
      <c r="G128" s="31">
        <f>(1-'AMD'!G$53)*'Yard'!G$122</f>
        <v>0</v>
      </c>
      <c r="H128" s="31">
        <f>(1-'AMD'!H$53)*'Yard'!H$122</f>
        <v>0</v>
      </c>
      <c r="I128" s="31">
        <f>(1-'AMD'!I$53)*'Yard'!I$122</f>
        <v>0</v>
      </c>
      <c r="J128" s="31">
        <f>(1-'AMD'!J$53)*'Yard'!J$122</f>
        <v>0</v>
      </c>
      <c r="K128" s="31">
        <f>(1-'AMD'!B$53)*'Yard'!K$122</f>
        <v>0</v>
      </c>
      <c r="L128" s="31">
        <f>(1-'AMD'!C$53)*'Yard'!L$122</f>
        <v>0</v>
      </c>
      <c r="M128" s="31">
        <f>(1-'AMD'!D$53)*'Yard'!M$122</f>
        <v>0</v>
      </c>
      <c r="N128" s="31">
        <f>(1-'AMD'!E$53)*'Yard'!N$122</f>
        <v>0</v>
      </c>
      <c r="O128" s="31">
        <f>(1-'AMD'!F$53)*'Yard'!O$122</f>
        <v>0</v>
      </c>
      <c r="P128" s="31">
        <f>(1-'AMD'!G$53)*'Yard'!P$122</f>
        <v>0</v>
      </c>
      <c r="Q128" s="31">
        <f>(1-'AMD'!H$53)*'Yard'!Q$122</f>
        <v>0</v>
      </c>
      <c r="R128" s="31">
        <f>(1-'AMD'!I$53)*'Yard'!R$122</f>
        <v>0</v>
      </c>
      <c r="S128" s="31">
        <f>(1-'AMD'!J$53)*'Yard'!S$122</f>
        <v>0</v>
      </c>
      <c r="T128" s="10"/>
    </row>
    <row r="129" spans="1:20">
      <c r="A129" s="3" t="s">
        <v>196</v>
      </c>
      <c r="B129" s="31">
        <f>(1-'AMD'!B$54)*'Yard'!B$123</f>
        <v>0</v>
      </c>
      <c r="C129" s="31">
        <f>(1-'AMD'!C$54)*'Yard'!C$123</f>
        <v>0</v>
      </c>
      <c r="D129" s="31">
        <f>(1-'AMD'!D$54)*'Yard'!D$123</f>
        <v>0</v>
      </c>
      <c r="E129" s="31">
        <f>(1-'AMD'!E$54)*'Yard'!E$123</f>
        <v>0</v>
      </c>
      <c r="F129" s="31">
        <f>(1-'AMD'!F$54)*'Yard'!F$123</f>
        <v>0</v>
      </c>
      <c r="G129" s="31">
        <f>(1-'AMD'!G$54)*'Yard'!G$123</f>
        <v>0</v>
      </c>
      <c r="H129" s="31">
        <f>(1-'AMD'!H$54)*'Yard'!H$123</f>
        <v>0</v>
      </c>
      <c r="I129" s="31">
        <f>(1-'AMD'!I$54)*'Yard'!I$123</f>
        <v>0</v>
      </c>
      <c r="J129" s="31">
        <f>(1-'AMD'!J$54)*'Yard'!J$123</f>
        <v>0</v>
      </c>
      <c r="K129" s="31">
        <f>(1-'AMD'!B$54)*'Yard'!K$123</f>
        <v>0</v>
      </c>
      <c r="L129" s="31">
        <f>(1-'AMD'!C$54)*'Yard'!L$123</f>
        <v>0</v>
      </c>
      <c r="M129" s="31">
        <f>(1-'AMD'!D$54)*'Yard'!M$123</f>
        <v>0</v>
      </c>
      <c r="N129" s="31">
        <f>(1-'AMD'!E$54)*'Yard'!N$123</f>
        <v>0</v>
      </c>
      <c r="O129" s="31">
        <f>(1-'AMD'!F$54)*'Yard'!O$123</f>
        <v>0</v>
      </c>
      <c r="P129" s="31">
        <f>(1-'AMD'!G$54)*'Yard'!P$123</f>
        <v>0</v>
      </c>
      <c r="Q129" s="31">
        <f>(1-'AMD'!H$54)*'Yard'!Q$123</f>
        <v>0</v>
      </c>
      <c r="R129" s="31">
        <f>(1-'AMD'!I$54)*'Yard'!R$123</f>
        <v>0</v>
      </c>
      <c r="S129" s="31">
        <f>(1-'AMD'!J$54)*'Yard'!S$123</f>
        <v>0</v>
      </c>
      <c r="T129" s="10"/>
    </row>
    <row r="130" spans="1:20">
      <c r="A130" s="3" t="s">
        <v>220</v>
      </c>
      <c r="B130" s="31">
        <f>(1-'AMD'!B$59)*'Yard'!B$124</f>
        <v>0</v>
      </c>
      <c r="C130" s="31">
        <f>(1-'AMD'!C$59)*'Yard'!C$124</f>
        <v>0</v>
      </c>
      <c r="D130" s="31">
        <f>(1-'AMD'!D$59)*'Yard'!D$124</f>
        <v>0</v>
      </c>
      <c r="E130" s="31">
        <f>(1-'AMD'!E$59)*'Yard'!E$124</f>
        <v>0</v>
      </c>
      <c r="F130" s="31">
        <f>(1-'AMD'!F$59)*'Yard'!F$124</f>
        <v>0</v>
      </c>
      <c r="G130" s="31">
        <f>(1-'AMD'!G$59)*'Yard'!G$124</f>
        <v>0</v>
      </c>
      <c r="H130" s="31">
        <f>(1-'AMD'!H$59)*'Yard'!H$124</f>
        <v>0</v>
      </c>
      <c r="I130" s="31">
        <f>(1-'AMD'!I$59)*'Yard'!I$124</f>
        <v>0</v>
      </c>
      <c r="J130" s="31">
        <f>(1-'AMD'!J$59)*'Yard'!J$124</f>
        <v>0</v>
      </c>
      <c r="K130" s="31">
        <f>(1-'AMD'!B$59)*'Yard'!K$124</f>
        <v>0</v>
      </c>
      <c r="L130" s="31">
        <f>(1-'AMD'!C$59)*'Yard'!L$124</f>
        <v>0</v>
      </c>
      <c r="M130" s="31">
        <f>(1-'AMD'!D$59)*'Yard'!M$124</f>
        <v>0</v>
      </c>
      <c r="N130" s="31">
        <f>(1-'AMD'!E$59)*'Yard'!N$124</f>
        <v>0</v>
      </c>
      <c r="O130" s="31">
        <f>(1-'AMD'!F$59)*'Yard'!O$124</f>
        <v>0</v>
      </c>
      <c r="P130" s="31">
        <f>(1-'AMD'!G$59)*'Yard'!P$124</f>
        <v>0</v>
      </c>
      <c r="Q130" s="31">
        <f>(1-'AMD'!H$59)*'Yard'!Q$124</f>
        <v>0</v>
      </c>
      <c r="R130" s="31">
        <f>(1-'AMD'!I$59)*'Yard'!R$124</f>
        <v>0</v>
      </c>
      <c r="S130" s="31">
        <f>(1-'AMD'!J$59)*'Yard'!S$124</f>
        <v>0</v>
      </c>
      <c r="T130" s="10"/>
    </row>
    <row r="132" spans="1:20" ht="21" customHeight="1">
      <c r="A132" s="1" t="s">
        <v>1021</v>
      </c>
    </row>
    <row r="133" spans="1:20">
      <c r="A133" s="2" t="s">
        <v>361</v>
      </c>
    </row>
    <row r="134" spans="1:20">
      <c r="A134" s="11" t="s">
        <v>1006</v>
      </c>
    </row>
    <row r="135" spans="1:20">
      <c r="A135" s="11" t="s">
        <v>1007</v>
      </c>
    </row>
    <row r="136" spans="1:20">
      <c r="A136" s="11" t="s">
        <v>1008</v>
      </c>
    </row>
    <row r="137" spans="1:20">
      <c r="A137" s="11" t="s">
        <v>1009</v>
      </c>
    </row>
    <row r="138" spans="1:20">
      <c r="A138" s="11" t="s">
        <v>755</v>
      </c>
    </row>
    <row r="139" spans="1:20">
      <c r="A139" s="2" t="s">
        <v>1022</v>
      </c>
    </row>
    <row r="141" spans="1:20">
      <c r="B141" s="12" t="s">
        <v>142</v>
      </c>
      <c r="C141" s="12" t="s">
        <v>315</v>
      </c>
      <c r="D141" s="12" t="s">
        <v>316</v>
      </c>
      <c r="E141" s="12" t="s">
        <v>317</v>
      </c>
      <c r="F141" s="12" t="s">
        <v>318</v>
      </c>
      <c r="G141" s="12" t="s">
        <v>319</v>
      </c>
      <c r="H141" s="12" t="s">
        <v>320</v>
      </c>
      <c r="I141" s="12" t="s">
        <v>321</v>
      </c>
      <c r="J141" s="12" t="s">
        <v>322</v>
      </c>
      <c r="K141" s="12" t="s">
        <v>303</v>
      </c>
      <c r="L141" s="12" t="s">
        <v>893</v>
      </c>
      <c r="M141" s="12" t="s">
        <v>894</v>
      </c>
      <c r="N141" s="12" t="s">
        <v>895</v>
      </c>
      <c r="O141" s="12" t="s">
        <v>896</v>
      </c>
      <c r="P141" s="12" t="s">
        <v>897</v>
      </c>
      <c r="Q141" s="12" t="s">
        <v>898</v>
      </c>
      <c r="R141" s="12" t="s">
        <v>899</v>
      </c>
      <c r="S141" s="12" t="s">
        <v>900</v>
      </c>
    </row>
    <row r="142" spans="1:20">
      <c r="A142" s="3" t="s">
        <v>174</v>
      </c>
      <c r="B142" s="31">
        <f>100*'AMD'!B41*'LAFs'!B$237*B$11*'Input'!$E$58/'Input'!$F$58</f>
        <v>0</v>
      </c>
      <c r="C142" s="31">
        <f>100*'AMD'!C41*'LAFs'!C$237*C$11*'Input'!$E$58/'Input'!$F$58</f>
        <v>0</v>
      </c>
      <c r="D142" s="31">
        <f>100*'AMD'!D41*'LAFs'!D$237*D$11*'Input'!$E$58/'Input'!$F$58</f>
        <v>0</v>
      </c>
      <c r="E142" s="31">
        <f>100*'AMD'!E41*'LAFs'!E$237*E$11*'Input'!$E$58/'Input'!$F$58</f>
        <v>0</v>
      </c>
      <c r="F142" s="31">
        <f>100*'AMD'!F41*'LAFs'!F$237*F$11*'Input'!$E$58/'Input'!$F$58</f>
        <v>0</v>
      </c>
      <c r="G142" s="31">
        <f>100*'AMD'!G41*'LAFs'!G$237*G$11*'Input'!$E$58/'Input'!$F$58</f>
        <v>0</v>
      </c>
      <c r="H142" s="31">
        <f>100*'AMD'!H41*'LAFs'!H$237*H$11*'Input'!$E$58/'Input'!$F$58</f>
        <v>0</v>
      </c>
      <c r="I142" s="31">
        <f>100*'AMD'!I41*'LAFs'!I$237*I$11*'Input'!$E$58/'Input'!$F$58</f>
        <v>0</v>
      </c>
      <c r="J142" s="31">
        <f>100*'AMD'!J41*'LAFs'!J$237*J$11*'Input'!$E$58/'Input'!$F$58</f>
        <v>0</v>
      </c>
      <c r="K142" s="31">
        <f>100*'AMD'!B41*'LAFs'!B$237*K$11*'Input'!$E$58/'Input'!$F$58</f>
        <v>0</v>
      </c>
      <c r="L142" s="31">
        <f>100*'AMD'!C41*'LAFs'!C$237*L$11*'Input'!$E$58/'Input'!$F$58</f>
        <v>0</v>
      </c>
      <c r="M142" s="31">
        <f>100*'AMD'!D41*'LAFs'!D$237*M$11*'Input'!$E$58/'Input'!$F$58</f>
        <v>0</v>
      </c>
      <c r="N142" s="31">
        <f>100*'AMD'!E41*'LAFs'!E$237*N$11*'Input'!$E$58/'Input'!$F$58</f>
        <v>0</v>
      </c>
      <c r="O142" s="31">
        <f>100*'AMD'!F41*'LAFs'!F$237*O$11*'Input'!$E$58/'Input'!$F$58</f>
        <v>0</v>
      </c>
      <c r="P142" s="31">
        <f>100*'AMD'!G41*'LAFs'!G$237*P$11*'Input'!$E$58/'Input'!$F$58</f>
        <v>0</v>
      </c>
      <c r="Q142" s="31">
        <f>100*'AMD'!H41*'LAFs'!H$237*Q$11*'Input'!$E$58/'Input'!$F$58</f>
        <v>0</v>
      </c>
      <c r="R142" s="31">
        <f>100*'AMD'!I41*'LAFs'!I$237*R$11*'Input'!$E$58/'Input'!$F$58</f>
        <v>0</v>
      </c>
      <c r="S142" s="31">
        <f>100*'AMD'!J41*'LAFs'!J$237*S$11*'Input'!$E$58/'Input'!$F$58</f>
        <v>0</v>
      </c>
      <c r="T142" s="10"/>
    </row>
    <row r="143" spans="1:20">
      <c r="A143" s="3" t="s">
        <v>175</v>
      </c>
      <c r="B143" s="31">
        <f>100*'AMD'!B42*'LAFs'!B$238*B$11*'Input'!$E$58/'Input'!$F$58</f>
        <v>0</v>
      </c>
      <c r="C143" s="31">
        <f>100*'AMD'!C42*'LAFs'!C$238*C$11*'Input'!$E$58/'Input'!$F$58</f>
        <v>0</v>
      </c>
      <c r="D143" s="31">
        <f>100*'AMD'!D42*'LAFs'!D$238*D$11*'Input'!$E$58/'Input'!$F$58</f>
        <v>0</v>
      </c>
      <c r="E143" s="31">
        <f>100*'AMD'!E42*'LAFs'!E$238*E$11*'Input'!$E$58/'Input'!$F$58</f>
        <v>0</v>
      </c>
      <c r="F143" s="31">
        <f>100*'AMD'!F42*'LAFs'!F$238*F$11*'Input'!$E$58/'Input'!$F$58</f>
        <v>0</v>
      </c>
      <c r="G143" s="31">
        <f>100*'AMD'!G42*'LAFs'!G$238*G$11*'Input'!$E$58/'Input'!$F$58</f>
        <v>0</v>
      </c>
      <c r="H143" s="31">
        <f>100*'AMD'!H42*'LAFs'!H$238*H$11*'Input'!$E$58/'Input'!$F$58</f>
        <v>0</v>
      </c>
      <c r="I143" s="31">
        <f>100*'AMD'!I42*'LAFs'!I$238*I$11*'Input'!$E$58/'Input'!$F$58</f>
        <v>0</v>
      </c>
      <c r="J143" s="31">
        <f>100*'AMD'!J42*'LAFs'!J$238*J$11*'Input'!$E$58/'Input'!$F$58</f>
        <v>0</v>
      </c>
      <c r="K143" s="31">
        <f>100*'AMD'!B42*'LAFs'!B$238*K$11*'Input'!$E$58/'Input'!$F$58</f>
        <v>0</v>
      </c>
      <c r="L143" s="31">
        <f>100*'AMD'!C42*'LAFs'!C$238*L$11*'Input'!$E$58/'Input'!$F$58</f>
        <v>0</v>
      </c>
      <c r="M143" s="31">
        <f>100*'AMD'!D42*'LAFs'!D$238*M$11*'Input'!$E$58/'Input'!$F$58</f>
        <v>0</v>
      </c>
      <c r="N143" s="31">
        <f>100*'AMD'!E42*'LAFs'!E$238*N$11*'Input'!$E$58/'Input'!$F$58</f>
        <v>0</v>
      </c>
      <c r="O143" s="31">
        <f>100*'AMD'!F42*'LAFs'!F$238*O$11*'Input'!$E$58/'Input'!$F$58</f>
        <v>0</v>
      </c>
      <c r="P143" s="31">
        <f>100*'AMD'!G42*'LAFs'!G$238*P$11*'Input'!$E$58/'Input'!$F$58</f>
        <v>0</v>
      </c>
      <c r="Q143" s="31">
        <f>100*'AMD'!H42*'LAFs'!H$238*Q$11*'Input'!$E$58/'Input'!$F$58</f>
        <v>0</v>
      </c>
      <c r="R143" s="31">
        <f>100*'AMD'!I42*'LAFs'!I$238*R$11*'Input'!$E$58/'Input'!$F$58</f>
        <v>0</v>
      </c>
      <c r="S143" s="31">
        <f>100*'AMD'!J42*'LAFs'!J$238*S$11*'Input'!$E$58/'Input'!$F$58</f>
        <v>0</v>
      </c>
      <c r="T143" s="10"/>
    </row>
    <row r="144" spans="1:20">
      <c r="A144" s="3" t="s">
        <v>214</v>
      </c>
      <c r="B144" s="31">
        <f>100*'AMD'!B43*'LAFs'!B$239*B$11*'Input'!$E$58/'Input'!$F$58</f>
        <v>0</v>
      </c>
      <c r="C144" s="31">
        <f>100*'AMD'!C43*'LAFs'!C$239*C$11*'Input'!$E$58/'Input'!$F$58</f>
        <v>0</v>
      </c>
      <c r="D144" s="31">
        <f>100*'AMD'!D43*'LAFs'!D$239*D$11*'Input'!$E$58/'Input'!$F$58</f>
        <v>0</v>
      </c>
      <c r="E144" s="31">
        <f>100*'AMD'!E43*'LAFs'!E$239*E$11*'Input'!$E$58/'Input'!$F$58</f>
        <v>0</v>
      </c>
      <c r="F144" s="31">
        <f>100*'AMD'!F43*'LAFs'!F$239*F$11*'Input'!$E$58/'Input'!$F$58</f>
        <v>0</v>
      </c>
      <c r="G144" s="31">
        <f>100*'AMD'!G43*'LAFs'!G$239*G$11*'Input'!$E$58/'Input'!$F$58</f>
        <v>0</v>
      </c>
      <c r="H144" s="31">
        <f>100*'AMD'!H43*'LAFs'!H$239*H$11*'Input'!$E$58/'Input'!$F$58</f>
        <v>0</v>
      </c>
      <c r="I144" s="31">
        <f>100*'AMD'!I43*'LAFs'!I$239*I$11*'Input'!$E$58/'Input'!$F$58</f>
        <v>0</v>
      </c>
      <c r="J144" s="31">
        <f>100*'AMD'!J43*'LAFs'!J$239*J$11*'Input'!$E$58/'Input'!$F$58</f>
        <v>0</v>
      </c>
      <c r="K144" s="31">
        <f>100*'AMD'!B43*'LAFs'!B$239*K$11*'Input'!$E$58/'Input'!$F$58</f>
        <v>0</v>
      </c>
      <c r="L144" s="31">
        <f>100*'AMD'!C43*'LAFs'!C$239*L$11*'Input'!$E$58/'Input'!$F$58</f>
        <v>0</v>
      </c>
      <c r="M144" s="31">
        <f>100*'AMD'!D43*'LAFs'!D$239*M$11*'Input'!$E$58/'Input'!$F$58</f>
        <v>0</v>
      </c>
      <c r="N144" s="31">
        <f>100*'AMD'!E43*'LAFs'!E$239*N$11*'Input'!$E$58/'Input'!$F$58</f>
        <v>0</v>
      </c>
      <c r="O144" s="31">
        <f>100*'AMD'!F43*'LAFs'!F$239*O$11*'Input'!$E$58/'Input'!$F$58</f>
        <v>0</v>
      </c>
      <c r="P144" s="31">
        <f>100*'AMD'!G43*'LAFs'!G$239*P$11*'Input'!$E$58/'Input'!$F$58</f>
        <v>0</v>
      </c>
      <c r="Q144" s="31">
        <f>100*'AMD'!H43*'LAFs'!H$239*Q$11*'Input'!$E$58/'Input'!$F$58</f>
        <v>0</v>
      </c>
      <c r="R144" s="31">
        <f>100*'AMD'!I43*'LAFs'!I$239*R$11*'Input'!$E$58/'Input'!$F$58</f>
        <v>0</v>
      </c>
      <c r="S144" s="31">
        <f>100*'AMD'!J43*'LAFs'!J$239*S$11*'Input'!$E$58/'Input'!$F$58</f>
        <v>0</v>
      </c>
      <c r="T144" s="10"/>
    </row>
    <row r="145" spans="1:20">
      <c r="A145" s="3" t="s">
        <v>176</v>
      </c>
      <c r="B145" s="31">
        <f>100*'AMD'!B44*'LAFs'!B$240*B$11*'Input'!$E$58/'Input'!$F$58</f>
        <v>0</v>
      </c>
      <c r="C145" s="31">
        <f>100*'AMD'!C44*'LAFs'!C$240*C$11*'Input'!$E$58/'Input'!$F$58</f>
        <v>0</v>
      </c>
      <c r="D145" s="31">
        <f>100*'AMD'!D44*'LAFs'!D$240*D$11*'Input'!$E$58/'Input'!$F$58</f>
        <v>0</v>
      </c>
      <c r="E145" s="31">
        <f>100*'AMD'!E44*'LAFs'!E$240*E$11*'Input'!$E$58/'Input'!$F$58</f>
        <v>0</v>
      </c>
      <c r="F145" s="31">
        <f>100*'AMD'!F44*'LAFs'!F$240*F$11*'Input'!$E$58/'Input'!$F$58</f>
        <v>0</v>
      </c>
      <c r="G145" s="31">
        <f>100*'AMD'!G44*'LAFs'!G$240*G$11*'Input'!$E$58/'Input'!$F$58</f>
        <v>0</v>
      </c>
      <c r="H145" s="31">
        <f>100*'AMD'!H44*'LAFs'!H$240*H$11*'Input'!$E$58/'Input'!$F$58</f>
        <v>0</v>
      </c>
      <c r="I145" s="31">
        <f>100*'AMD'!I44*'LAFs'!I$240*I$11*'Input'!$E$58/'Input'!$F$58</f>
        <v>0</v>
      </c>
      <c r="J145" s="31">
        <f>100*'AMD'!J44*'LAFs'!J$240*J$11*'Input'!$E$58/'Input'!$F$58</f>
        <v>0</v>
      </c>
      <c r="K145" s="31">
        <f>100*'AMD'!B44*'LAFs'!B$240*K$11*'Input'!$E$58/'Input'!$F$58</f>
        <v>0</v>
      </c>
      <c r="L145" s="31">
        <f>100*'AMD'!C44*'LAFs'!C$240*L$11*'Input'!$E$58/'Input'!$F$58</f>
        <v>0</v>
      </c>
      <c r="M145" s="31">
        <f>100*'AMD'!D44*'LAFs'!D$240*M$11*'Input'!$E$58/'Input'!$F$58</f>
        <v>0</v>
      </c>
      <c r="N145" s="31">
        <f>100*'AMD'!E44*'LAFs'!E$240*N$11*'Input'!$E$58/'Input'!$F$58</f>
        <v>0</v>
      </c>
      <c r="O145" s="31">
        <f>100*'AMD'!F44*'LAFs'!F$240*O$11*'Input'!$E$58/'Input'!$F$58</f>
        <v>0</v>
      </c>
      <c r="P145" s="31">
        <f>100*'AMD'!G44*'LAFs'!G$240*P$11*'Input'!$E$58/'Input'!$F$58</f>
        <v>0</v>
      </c>
      <c r="Q145" s="31">
        <f>100*'AMD'!H44*'LAFs'!H$240*Q$11*'Input'!$E$58/'Input'!$F$58</f>
        <v>0</v>
      </c>
      <c r="R145" s="31">
        <f>100*'AMD'!I44*'LAFs'!I$240*R$11*'Input'!$E$58/'Input'!$F$58</f>
        <v>0</v>
      </c>
      <c r="S145" s="31">
        <f>100*'AMD'!J44*'LAFs'!J$240*S$11*'Input'!$E$58/'Input'!$F$58</f>
        <v>0</v>
      </c>
      <c r="T145" s="10"/>
    </row>
    <row r="146" spans="1:20">
      <c r="A146" s="3" t="s">
        <v>177</v>
      </c>
      <c r="B146" s="31">
        <f>100*'AMD'!B45*'LAFs'!B$241*B$11*'Input'!$E$58/'Input'!$F$58</f>
        <v>0</v>
      </c>
      <c r="C146" s="31">
        <f>100*'AMD'!C45*'LAFs'!C$241*C$11*'Input'!$E$58/'Input'!$F$58</f>
        <v>0</v>
      </c>
      <c r="D146" s="31">
        <f>100*'AMD'!D45*'LAFs'!D$241*D$11*'Input'!$E$58/'Input'!$F$58</f>
        <v>0</v>
      </c>
      <c r="E146" s="31">
        <f>100*'AMD'!E45*'LAFs'!E$241*E$11*'Input'!$E$58/'Input'!$F$58</f>
        <v>0</v>
      </c>
      <c r="F146" s="31">
        <f>100*'AMD'!F45*'LAFs'!F$241*F$11*'Input'!$E$58/'Input'!$F$58</f>
        <v>0</v>
      </c>
      <c r="G146" s="31">
        <f>100*'AMD'!G45*'LAFs'!G$241*G$11*'Input'!$E$58/'Input'!$F$58</f>
        <v>0</v>
      </c>
      <c r="H146" s="31">
        <f>100*'AMD'!H45*'LAFs'!H$241*H$11*'Input'!$E$58/'Input'!$F$58</f>
        <v>0</v>
      </c>
      <c r="I146" s="31">
        <f>100*'AMD'!I45*'LAFs'!I$241*I$11*'Input'!$E$58/'Input'!$F$58</f>
        <v>0</v>
      </c>
      <c r="J146" s="31">
        <f>100*'AMD'!J45*'LAFs'!J$241*J$11*'Input'!$E$58/'Input'!$F$58</f>
        <v>0</v>
      </c>
      <c r="K146" s="31">
        <f>100*'AMD'!B45*'LAFs'!B$241*K$11*'Input'!$E$58/'Input'!$F$58</f>
        <v>0</v>
      </c>
      <c r="L146" s="31">
        <f>100*'AMD'!C45*'LAFs'!C$241*L$11*'Input'!$E$58/'Input'!$F$58</f>
        <v>0</v>
      </c>
      <c r="M146" s="31">
        <f>100*'AMD'!D45*'LAFs'!D$241*M$11*'Input'!$E$58/'Input'!$F$58</f>
        <v>0</v>
      </c>
      <c r="N146" s="31">
        <f>100*'AMD'!E45*'LAFs'!E$241*N$11*'Input'!$E$58/'Input'!$F$58</f>
        <v>0</v>
      </c>
      <c r="O146" s="31">
        <f>100*'AMD'!F45*'LAFs'!F$241*O$11*'Input'!$E$58/'Input'!$F$58</f>
        <v>0</v>
      </c>
      <c r="P146" s="31">
        <f>100*'AMD'!G45*'LAFs'!G$241*P$11*'Input'!$E$58/'Input'!$F$58</f>
        <v>0</v>
      </c>
      <c r="Q146" s="31">
        <f>100*'AMD'!H45*'LAFs'!H$241*Q$11*'Input'!$E$58/'Input'!$F$58</f>
        <v>0</v>
      </c>
      <c r="R146" s="31">
        <f>100*'AMD'!I45*'LAFs'!I$241*R$11*'Input'!$E$58/'Input'!$F$58</f>
        <v>0</v>
      </c>
      <c r="S146" s="31">
        <f>100*'AMD'!J45*'LAFs'!J$241*S$11*'Input'!$E$58/'Input'!$F$58</f>
        <v>0</v>
      </c>
      <c r="T146" s="10"/>
    </row>
    <row r="147" spans="1:20">
      <c r="A147" s="3" t="s">
        <v>215</v>
      </c>
      <c r="B147" s="31">
        <f>100*'AMD'!B46*'LAFs'!B$242*B$11*'Input'!$E$58/'Input'!$F$58</f>
        <v>0</v>
      </c>
      <c r="C147" s="31">
        <f>100*'AMD'!C46*'LAFs'!C$242*C$11*'Input'!$E$58/'Input'!$F$58</f>
        <v>0</v>
      </c>
      <c r="D147" s="31">
        <f>100*'AMD'!D46*'LAFs'!D$242*D$11*'Input'!$E$58/'Input'!$F$58</f>
        <v>0</v>
      </c>
      <c r="E147" s="31">
        <f>100*'AMD'!E46*'LAFs'!E$242*E$11*'Input'!$E$58/'Input'!$F$58</f>
        <v>0</v>
      </c>
      <c r="F147" s="31">
        <f>100*'AMD'!F46*'LAFs'!F$242*F$11*'Input'!$E$58/'Input'!$F$58</f>
        <v>0</v>
      </c>
      <c r="G147" s="31">
        <f>100*'AMD'!G46*'LAFs'!G$242*G$11*'Input'!$E$58/'Input'!$F$58</f>
        <v>0</v>
      </c>
      <c r="H147" s="31">
        <f>100*'AMD'!H46*'LAFs'!H$242*H$11*'Input'!$E$58/'Input'!$F$58</f>
        <v>0</v>
      </c>
      <c r="I147" s="31">
        <f>100*'AMD'!I46*'LAFs'!I$242*I$11*'Input'!$E$58/'Input'!$F$58</f>
        <v>0</v>
      </c>
      <c r="J147" s="31">
        <f>100*'AMD'!J46*'LAFs'!J$242*J$11*'Input'!$E$58/'Input'!$F$58</f>
        <v>0</v>
      </c>
      <c r="K147" s="31">
        <f>100*'AMD'!B46*'LAFs'!B$242*K$11*'Input'!$E$58/'Input'!$F$58</f>
        <v>0</v>
      </c>
      <c r="L147" s="31">
        <f>100*'AMD'!C46*'LAFs'!C$242*L$11*'Input'!$E$58/'Input'!$F$58</f>
        <v>0</v>
      </c>
      <c r="M147" s="31">
        <f>100*'AMD'!D46*'LAFs'!D$242*M$11*'Input'!$E$58/'Input'!$F$58</f>
        <v>0</v>
      </c>
      <c r="N147" s="31">
        <f>100*'AMD'!E46*'LAFs'!E$242*N$11*'Input'!$E$58/'Input'!$F$58</f>
        <v>0</v>
      </c>
      <c r="O147" s="31">
        <f>100*'AMD'!F46*'LAFs'!F$242*O$11*'Input'!$E$58/'Input'!$F$58</f>
        <v>0</v>
      </c>
      <c r="P147" s="31">
        <f>100*'AMD'!G46*'LAFs'!G$242*P$11*'Input'!$E$58/'Input'!$F$58</f>
        <v>0</v>
      </c>
      <c r="Q147" s="31">
        <f>100*'AMD'!H46*'LAFs'!H$242*Q$11*'Input'!$E$58/'Input'!$F$58</f>
        <v>0</v>
      </c>
      <c r="R147" s="31">
        <f>100*'AMD'!I46*'LAFs'!I$242*R$11*'Input'!$E$58/'Input'!$F$58</f>
        <v>0</v>
      </c>
      <c r="S147" s="31">
        <f>100*'AMD'!J46*'LAFs'!J$242*S$11*'Input'!$E$58/'Input'!$F$58</f>
        <v>0</v>
      </c>
      <c r="T147" s="10"/>
    </row>
    <row r="148" spans="1:20">
      <c r="A148" s="3" t="s">
        <v>178</v>
      </c>
      <c r="B148" s="31">
        <f>100*'AMD'!B47*'LAFs'!B$243*B$11*'Input'!$E$58/'Input'!$F$58</f>
        <v>0</v>
      </c>
      <c r="C148" s="31">
        <f>100*'AMD'!C47*'LAFs'!C$243*C$11*'Input'!$E$58/'Input'!$F$58</f>
        <v>0</v>
      </c>
      <c r="D148" s="31">
        <f>100*'AMD'!D47*'LAFs'!D$243*D$11*'Input'!$E$58/'Input'!$F$58</f>
        <v>0</v>
      </c>
      <c r="E148" s="31">
        <f>100*'AMD'!E47*'LAFs'!E$243*E$11*'Input'!$E$58/'Input'!$F$58</f>
        <v>0</v>
      </c>
      <c r="F148" s="31">
        <f>100*'AMD'!F47*'LAFs'!F$243*F$11*'Input'!$E$58/'Input'!$F$58</f>
        <v>0</v>
      </c>
      <c r="G148" s="31">
        <f>100*'AMD'!G47*'LAFs'!G$243*G$11*'Input'!$E$58/'Input'!$F$58</f>
        <v>0</v>
      </c>
      <c r="H148" s="31">
        <f>100*'AMD'!H47*'LAFs'!H$243*H$11*'Input'!$E$58/'Input'!$F$58</f>
        <v>0</v>
      </c>
      <c r="I148" s="31">
        <f>100*'AMD'!I47*'LAFs'!I$243*I$11*'Input'!$E$58/'Input'!$F$58</f>
        <v>0</v>
      </c>
      <c r="J148" s="31">
        <f>100*'AMD'!J47*'LAFs'!J$243*J$11*'Input'!$E$58/'Input'!$F$58</f>
        <v>0</v>
      </c>
      <c r="K148" s="31">
        <f>100*'AMD'!B47*'LAFs'!B$243*K$11*'Input'!$E$58/'Input'!$F$58</f>
        <v>0</v>
      </c>
      <c r="L148" s="31">
        <f>100*'AMD'!C47*'LAFs'!C$243*L$11*'Input'!$E$58/'Input'!$F$58</f>
        <v>0</v>
      </c>
      <c r="M148" s="31">
        <f>100*'AMD'!D47*'LAFs'!D$243*M$11*'Input'!$E$58/'Input'!$F$58</f>
        <v>0</v>
      </c>
      <c r="N148" s="31">
        <f>100*'AMD'!E47*'LAFs'!E$243*N$11*'Input'!$E$58/'Input'!$F$58</f>
        <v>0</v>
      </c>
      <c r="O148" s="31">
        <f>100*'AMD'!F47*'LAFs'!F$243*O$11*'Input'!$E$58/'Input'!$F$58</f>
        <v>0</v>
      </c>
      <c r="P148" s="31">
        <f>100*'AMD'!G47*'LAFs'!G$243*P$11*'Input'!$E$58/'Input'!$F$58</f>
        <v>0</v>
      </c>
      <c r="Q148" s="31">
        <f>100*'AMD'!H47*'LAFs'!H$243*Q$11*'Input'!$E$58/'Input'!$F$58</f>
        <v>0</v>
      </c>
      <c r="R148" s="31">
        <f>100*'AMD'!I47*'LAFs'!I$243*R$11*'Input'!$E$58/'Input'!$F$58</f>
        <v>0</v>
      </c>
      <c r="S148" s="31">
        <f>100*'AMD'!J47*'LAFs'!J$243*S$11*'Input'!$E$58/'Input'!$F$58</f>
        <v>0</v>
      </c>
      <c r="T148" s="10"/>
    </row>
    <row r="149" spans="1:20">
      <c r="A149" s="3" t="s">
        <v>179</v>
      </c>
      <c r="B149" s="31">
        <f>100*'AMD'!B48*'LAFs'!B$244*B$11*'Input'!$E$58/'Input'!$F$58</f>
        <v>0</v>
      </c>
      <c r="C149" s="31">
        <f>100*'AMD'!C48*'LAFs'!C$244*C$11*'Input'!$E$58/'Input'!$F$58</f>
        <v>0</v>
      </c>
      <c r="D149" s="31">
        <f>100*'AMD'!D48*'LAFs'!D$244*D$11*'Input'!$E$58/'Input'!$F$58</f>
        <v>0</v>
      </c>
      <c r="E149" s="31">
        <f>100*'AMD'!E48*'LAFs'!E$244*E$11*'Input'!$E$58/'Input'!$F$58</f>
        <v>0</v>
      </c>
      <c r="F149" s="31">
        <f>100*'AMD'!F48*'LAFs'!F$244*F$11*'Input'!$E$58/'Input'!$F$58</f>
        <v>0</v>
      </c>
      <c r="G149" s="31">
        <f>100*'AMD'!G48*'LAFs'!G$244*G$11*'Input'!$E$58/'Input'!$F$58</f>
        <v>0</v>
      </c>
      <c r="H149" s="31">
        <f>100*'AMD'!H48*'LAFs'!H$244*H$11*'Input'!$E$58/'Input'!$F$58</f>
        <v>0</v>
      </c>
      <c r="I149" s="31">
        <f>100*'AMD'!I48*'LAFs'!I$244*I$11*'Input'!$E$58/'Input'!$F$58</f>
        <v>0</v>
      </c>
      <c r="J149" s="31">
        <f>100*'AMD'!J48*'LAFs'!J$244*J$11*'Input'!$E$58/'Input'!$F$58</f>
        <v>0</v>
      </c>
      <c r="K149" s="31">
        <f>100*'AMD'!B48*'LAFs'!B$244*K$11*'Input'!$E$58/'Input'!$F$58</f>
        <v>0</v>
      </c>
      <c r="L149" s="31">
        <f>100*'AMD'!C48*'LAFs'!C$244*L$11*'Input'!$E$58/'Input'!$F$58</f>
        <v>0</v>
      </c>
      <c r="M149" s="31">
        <f>100*'AMD'!D48*'LAFs'!D$244*M$11*'Input'!$E$58/'Input'!$F$58</f>
        <v>0</v>
      </c>
      <c r="N149" s="31">
        <f>100*'AMD'!E48*'LAFs'!E$244*N$11*'Input'!$E$58/'Input'!$F$58</f>
        <v>0</v>
      </c>
      <c r="O149" s="31">
        <f>100*'AMD'!F48*'LAFs'!F$244*O$11*'Input'!$E$58/'Input'!$F$58</f>
        <v>0</v>
      </c>
      <c r="P149" s="31">
        <f>100*'AMD'!G48*'LAFs'!G$244*P$11*'Input'!$E$58/'Input'!$F$58</f>
        <v>0</v>
      </c>
      <c r="Q149" s="31">
        <f>100*'AMD'!H48*'LAFs'!H$244*Q$11*'Input'!$E$58/'Input'!$F$58</f>
        <v>0</v>
      </c>
      <c r="R149" s="31">
        <f>100*'AMD'!I48*'LAFs'!I$244*R$11*'Input'!$E$58/'Input'!$F$58</f>
        <v>0</v>
      </c>
      <c r="S149" s="31">
        <f>100*'AMD'!J48*'LAFs'!J$244*S$11*'Input'!$E$58/'Input'!$F$58</f>
        <v>0</v>
      </c>
      <c r="T149" s="10"/>
    </row>
    <row r="150" spans="1:20">
      <c r="A150" s="3" t="s">
        <v>195</v>
      </c>
      <c r="B150" s="31">
        <f>100*'AMD'!B49*'LAFs'!B$245*B$11*'Input'!$E$58/'Input'!$F$58</f>
        <v>0</v>
      </c>
      <c r="C150" s="31">
        <f>100*'AMD'!C49*'LAFs'!C$245*C$11*'Input'!$E$58/'Input'!$F$58</f>
        <v>0</v>
      </c>
      <c r="D150" s="31">
        <f>100*'AMD'!D49*'LAFs'!D$245*D$11*'Input'!$E$58/'Input'!$F$58</f>
        <v>0</v>
      </c>
      <c r="E150" s="31">
        <f>100*'AMD'!E49*'LAFs'!E$245*E$11*'Input'!$E$58/'Input'!$F$58</f>
        <v>0</v>
      </c>
      <c r="F150" s="31">
        <f>100*'AMD'!F49*'LAFs'!F$245*F$11*'Input'!$E$58/'Input'!$F$58</f>
        <v>0</v>
      </c>
      <c r="G150" s="31">
        <f>100*'AMD'!G49*'LAFs'!G$245*G$11*'Input'!$E$58/'Input'!$F$58</f>
        <v>0</v>
      </c>
      <c r="H150" s="31">
        <f>100*'AMD'!H49*'LAFs'!H$245*H$11*'Input'!$E$58/'Input'!$F$58</f>
        <v>0</v>
      </c>
      <c r="I150" s="31">
        <f>100*'AMD'!I49*'LAFs'!I$245*I$11*'Input'!$E$58/'Input'!$F$58</f>
        <v>0</v>
      </c>
      <c r="J150" s="31">
        <f>100*'AMD'!J49*'LAFs'!J$245*J$11*'Input'!$E$58/'Input'!$F$58</f>
        <v>0</v>
      </c>
      <c r="K150" s="31">
        <f>100*'AMD'!B49*'LAFs'!B$245*K$11*'Input'!$E$58/'Input'!$F$58</f>
        <v>0</v>
      </c>
      <c r="L150" s="31">
        <f>100*'AMD'!C49*'LAFs'!C$245*L$11*'Input'!$E$58/'Input'!$F$58</f>
        <v>0</v>
      </c>
      <c r="M150" s="31">
        <f>100*'AMD'!D49*'LAFs'!D$245*M$11*'Input'!$E$58/'Input'!$F$58</f>
        <v>0</v>
      </c>
      <c r="N150" s="31">
        <f>100*'AMD'!E49*'LAFs'!E$245*N$11*'Input'!$E$58/'Input'!$F$58</f>
        <v>0</v>
      </c>
      <c r="O150" s="31">
        <f>100*'AMD'!F49*'LAFs'!F$245*O$11*'Input'!$E$58/'Input'!$F$58</f>
        <v>0</v>
      </c>
      <c r="P150" s="31">
        <f>100*'AMD'!G49*'LAFs'!G$245*P$11*'Input'!$E$58/'Input'!$F$58</f>
        <v>0</v>
      </c>
      <c r="Q150" s="31">
        <f>100*'AMD'!H49*'LAFs'!H$245*Q$11*'Input'!$E$58/'Input'!$F$58</f>
        <v>0</v>
      </c>
      <c r="R150" s="31">
        <f>100*'AMD'!I49*'LAFs'!I$245*R$11*'Input'!$E$58/'Input'!$F$58</f>
        <v>0</v>
      </c>
      <c r="S150" s="31">
        <f>100*'AMD'!J49*'LAFs'!J$245*S$11*'Input'!$E$58/'Input'!$F$58</f>
        <v>0</v>
      </c>
      <c r="T150" s="10"/>
    </row>
    <row r="151" spans="1:20">
      <c r="A151" s="3" t="s">
        <v>180</v>
      </c>
      <c r="B151" s="31">
        <f>100*'AMD'!B50*'LAFs'!B$246*B$11*'Input'!$E$58/'Input'!$F$58</f>
        <v>0</v>
      </c>
      <c r="C151" s="31">
        <f>100*'AMD'!C50*'LAFs'!C$246*C$11*'Input'!$E$58/'Input'!$F$58</f>
        <v>0</v>
      </c>
      <c r="D151" s="31">
        <f>100*'AMD'!D50*'LAFs'!D$246*D$11*'Input'!$E$58/'Input'!$F$58</f>
        <v>0</v>
      </c>
      <c r="E151" s="31">
        <f>100*'AMD'!E50*'LAFs'!E$246*E$11*'Input'!$E$58/'Input'!$F$58</f>
        <v>0</v>
      </c>
      <c r="F151" s="31">
        <f>100*'AMD'!F50*'LAFs'!F$246*F$11*'Input'!$E$58/'Input'!$F$58</f>
        <v>0</v>
      </c>
      <c r="G151" s="31">
        <f>100*'AMD'!G50*'LAFs'!G$246*G$11*'Input'!$E$58/'Input'!$F$58</f>
        <v>0</v>
      </c>
      <c r="H151" s="31">
        <f>100*'AMD'!H50*'LAFs'!H$246*H$11*'Input'!$E$58/'Input'!$F$58</f>
        <v>0</v>
      </c>
      <c r="I151" s="31">
        <f>100*'AMD'!I50*'LAFs'!I$246*I$11*'Input'!$E$58/'Input'!$F$58</f>
        <v>0</v>
      </c>
      <c r="J151" s="31">
        <f>100*'AMD'!J50*'LAFs'!J$246*J$11*'Input'!$E$58/'Input'!$F$58</f>
        <v>0</v>
      </c>
      <c r="K151" s="31">
        <f>100*'AMD'!B50*'LAFs'!B$246*K$11*'Input'!$E$58/'Input'!$F$58</f>
        <v>0</v>
      </c>
      <c r="L151" s="31">
        <f>100*'AMD'!C50*'LAFs'!C$246*L$11*'Input'!$E$58/'Input'!$F$58</f>
        <v>0</v>
      </c>
      <c r="M151" s="31">
        <f>100*'AMD'!D50*'LAFs'!D$246*M$11*'Input'!$E$58/'Input'!$F$58</f>
        <v>0</v>
      </c>
      <c r="N151" s="31">
        <f>100*'AMD'!E50*'LAFs'!E$246*N$11*'Input'!$E$58/'Input'!$F$58</f>
        <v>0</v>
      </c>
      <c r="O151" s="31">
        <f>100*'AMD'!F50*'LAFs'!F$246*O$11*'Input'!$E$58/'Input'!$F$58</f>
        <v>0</v>
      </c>
      <c r="P151" s="31">
        <f>100*'AMD'!G50*'LAFs'!G$246*P$11*'Input'!$E$58/'Input'!$F$58</f>
        <v>0</v>
      </c>
      <c r="Q151" s="31">
        <f>100*'AMD'!H50*'LAFs'!H$246*Q$11*'Input'!$E$58/'Input'!$F$58</f>
        <v>0</v>
      </c>
      <c r="R151" s="31">
        <f>100*'AMD'!I50*'LAFs'!I$246*R$11*'Input'!$E$58/'Input'!$F$58</f>
        <v>0</v>
      </c>
      <c r="S151" s="31">
        <f>100*'AMD'!J50*'LAFs'!J$246*S$11*'Input'!$E$58/'Input'!$F$58</f>
        <v>0</v>
      </c>
      <c r="T151" s="10"/>
    </row>
    <row r="152" spans="1:20">
      <c r="A152" s="3" t="s">
        <v>181</v>
      </c>
      <c r="B152" s="31">
        <f>100*'AMD'!B51*'LAFs'!B$247*B$11*'Input'!$E$58/'Input'!$F$58</f>
        <v>0</v>
      </c>
      <c r="C152" s="31">
        <f>100*'AMD'!C51*'LAFs'!C$247*C$11*'Input'!$E$58/'Input'!$F$58</f>
        <v>0</v>
      </c>
      <c r="D152" s="31">
        <f>100*'AMD'!D51*'LAFs'!D$247*D$11*'Input'!$E$58/'Input'!$F$58</f>
        <v>0</v>
      </c>
      <c r="E152" s="31">
        <f>100*'AMD'!E51*'LAFs'!E$247*E$11*'Input'!$E$58/'Input'!$F$58</f>
        <v>0</v>
      </c>
      <c r="F152" s="31">
        <f>100*'AMD'!F51*'LAFs'!F$247*F$11*'Input'!$E$58/'Input'!$F$58</f>
        <v>0</v>
      </c>
      <c r="G152" s="31">
        <f>100*'AMD'!G51*'LAFs'!G$247*G$11*'Input'!$E$58/'Input'!$F$58</f>
        <v>0</v>
      </c>
      <c r="H152" s="31">
        <f>100*'AMD'!H51*'LAFs'!H$247*H$11*'Input'!$E$58/'Input'!$F$58</f>
        <v>0</v>
      </c>
      <c r="I152" s="31">
        <f>100*'AMD'!I51*'LAFs'!I$247*I$11*'Input'!$E$58/'Input'!$F$58</f>
        <v>0</v>
      </c>
      <c r="J152" s="31">
        <f>100*'AMD'!J51*'LAFs'!J$247*J$11*'Input'!$E$58/'Input'!$F$58</f>
        <v>0</v>
      </c>
      <c r="K152" s="31">
        <f>100*'AMD'!B51*'LAFs'!B$247*K$11*'Input'!$E$58/'Input'!$F$58</f>
        <v>0</v>
      </c>
      <c r="L152" s="31">
        <f>100*'AMD'!C51*'LAFs'!C$247*L$11*'Input'!$E$58/'Input'!$F$58</f>
        <v>0</v>
      </c>
      <c r="M152" s="31">
        <f>100*'AMD'!D51*'LAFs'!D$247*M$11*'Input'!$E$58/'Input'!$F$58</f>
        <v>0</v>
      </c>
      <c r="N152" s="31">
        <f>100*'AMD'!E51*'LAFs'!E$247*N$11*'Input'!$E$58/'Input'!$F$58</f>
        <v>0</v>
      </c>
      <c r="O152" s="31">
        <f>100*'AMD'!F51*'LAFs'!F$247*O$11*'Input'!$E$58/'Input'!$F$58</f>
        <v>0</v>
      </c>
      <c r="P152" s="31">
        <f>100*'AMD'!G51*'LAFs'!G$247*P$11*'Input'!$E$58/'Input'!$F$58</f>
        <v>0</v>
      </c>
      <c r="Q152" s="31">
        <f>100*'AMD'!H51*'LAFs'!H$247*Q$11*'Input'!$E$58/'Input'!$F$58</f>
        <v>0</v>
      </c>
      <c r="R152" s="31">
        <f>100*'AMD'!I51*'LAFs'!I$247*R$11*'Input'!$E$58/'Input'!$F$58</f>
        <v>0</v>
      </c>
      <c r="S152" s="31">
        <f>100*'AMD'!J51*'LAFs'!J$247*S$11*'Input'!$E$58/'Input'!$F$58</f>
        <v>0</v>
      </c>
      <c r="T152" s="10"/>
    </row>
    <row r="153" spans="1:20">
      <c r="A153" s="3" t="s">
        <v>182</v>
      </c>
      <c r="B153" s="31">
        <f>100*'AMD'!B52*'LAFs'!B$248*B$11*'Input'!$E$58/'Input'!$F$58</f>
        <v>0</v>
      </c>
      <c r="C153" s="31">
        <f>100*'AMD'!C52*'LAFs'!C$248*C$11*'Input'!$E$58/'Input'!$F$58</f>
        <v>0</v>
      </c>
      <c r="D153" s="31">
        <f>100*'AMD'!D52*'LAFs'!D$248*D$11*'Input'!$E$58/'Input'!$F$58</f>
        <v>0</v>
      </c>
      <c r="E153" s="31">
        <f>100*'AMD'!E52*'LAFs'!E$248*E$11*'Input'!$E$58/'Input'!$F$58</f>
        <v>0</v>
      </c>
      <c r="F153" s="31">
        <f>100*'AMD'!F52*'LAFs'!F$248*F$11*'Input'!$E$58/'Input'!$F$58</f>
        <v>0</v>
      </c>
      <c r="G153" s="31">
        <f>100*'AMD'!G52*'LAFs'!G$248*G$11*'Input'!$E$58/'Input'!$F$58</f>
        <v>0</v>
      </c>
      <c r="H153" s="31">
        <f>100*'AMD'!H52*'LAFs'!H$248*H$11*'Input'!$E$58/'Input'!$F$58</f>
        <v>0</v>
      </c>
      <c r="I153" s="31">
        <f>100*'AMD'!I52*'LAFs'!I$248*I$11*'Input'!$E$58/'Input'!$F$58</f>
        <v>0</v>
      </c>
      <c r="J153" s="31">
        <f>100*'AMD'!J52*'LAFs'!J$248*J$11*'Input'!$E$58/'Input'!$F$58</f>
        <v>0</v>
      </c>
      <c r="K153" s="31">
        <f>100*'AMD'!B52*'LAFs'!B$248*K$11*'Input'!$E$58/'Input'!$F$58</f>
        <v>0</v>
      </c>
      <c r="L153" s="31">
        <f>100*'AMD'!C52*'LAFs'!C$248*L$11*'Input'!$E$58/'Input'!$F$58</f>
        <v>0</v>
      </c>
      <c r="M153" s="31">
        <f>100*'AMD'!D52*'LAFs'!D$248*M$11*'Input'!$E$58/'Input'!$F$58</f>
        <v>0</v>
      </c>
      <c r="N153" s="31">
        <f>100*'AMD'!E52*'LAFs'!E$248*N$11*'Input'!$E$58/'Input'!$F$58</f>
        <v>0</v>
      </c>
      <c r="O153" s="31">
        <f>100*'AMD'!F52*'LAFs'!F$248*O$11*'Input'!$E$58/'Input'!$F$58</f>
        <v>0</v>
      </c>
      <c r="P153" s="31">
        <f>100*'AMD'!G52*'LAFs'!G$248*P$11*'Input'!$E$58/'Input'!$F$58</f>
        <v>0</v>
      </c>
      <c r="Q153" s="31">
        <f>100*'AMD'!H52*'LAFs'!H$248*Q$11*'Input'!$E$58/'Input'!$F$58</f>
        <v>0</v>
      </c>
      <c r="R153" s="31">
        <f>100*'AMD'!I52*'LAFs'!I$248*R$11*'Input'!$E$58/'Input'!$F$58</f>
        <v>0</v>
      </c>
      <c r="S153" s="31">
        <f>100*'AMD'!J52*'LAFs'!J$248*S$11*'Input'!$E$58/'Input'!$F$58</f>
        <v>0</v>
      </c>
      <c r="T153" s="10"/>
    </row>
    <row r="154" spans="1:20">
      <c r="A154" s="3" t="s">
        <v>183</v>
      </c>
      <c r="B154" s="31">
        <f>100*'AMD'!B53*'LAFs'!B$249*B$11*'Input'!$E$58/'Input'!$F$58</f>
        <v>0</v>
      </c>
      <c r="C154" s="31">
        <f>100*'AMD'!C53*'LAFs'!C$249*C$11*'Input'!$E$58/'Input'!$F$58</f>
        <v>0</v>
      </c>
      <c r="D154" s="31">
        <f>100*'AMD'!D53*'LAFs'!D$249*D$11*'Input'!$E$58/'Input'!$F$58</f>
        <v>0</v>
      </c>
      <c r="E154" s="31">
        <f>100*'AMD'!E53*'LAFs'!E$249*E$11*'Input'!$E$58/'Input'!$F$58</f>
        <v>0</v>
      </c>
      <c r="F154" s="31">
        <f>100*'AMD'!F53*'LAFs'!F$249*F$11*'Input'!$E$58/'Input'!$F$58</f>
        <v>0</v>
      </c>
      <c r="G154" s="31">
        <f>100*'AMD'!G53*'LAFs'!G$249*G$11*'Input'!$E$58/'Input'!$F$58</f>
        <v>0</v>
      </c>
      <c r="H154" s="31">
        <f>100*'AMD'!H53*'LAFs'!H$249*H$11*'Input'!$E$58/'Input'!$F$58</f>
        <v>0</v>
      </c>
      <c r="I154" s="31">
        <f>100*'AMD'!I53*'LAFs'!I$249*I$11*'Input'!$E$58/'Input'!$F$58</f>
        <v>0</v>
      </c>
      <c r="J154" s="31">
        <f>100*'AMD'!J53*'LAFs'!J$249*J$11*'Input'!$E$58/'Input'!$F$58</f>
        <v>0</v>
      </c>
      <c r="K154" s="31">
        <f>100*'AMD'!B53*'LAFs'!B$249*K$11*'Input'!$E$58/'Input'!$F$58</f>
        <v>0</v>
      </c>
      <c r="L154" s="31">
        <f>100*'AMD'!C53*'LAFs'!C$249*L$11*'Input'!$E$58/'Input'!$F$58</f>
        <v>0</v>
      </c>
      <c r="M154" s="31">
        <f>100*'AMD'!D53*'LAFs'!D$249*M$11*'Input'!$E$58/'Input'!$F$58</f>
        <v>0</v>
      </c>
      <c r="N154" s="31">
        <f>100*'AMD'!E53*'LAFs'!E$249*N$11*'Input'!$E$58/'Input'!$F$58</f>
        <v>0</v>
      </c>
      <c r="O154" s="31">
        <f>100*'AMD'!F53*'LAFs'!F$249*O$11*'Input'!$E$58/'Input'!$F$58</f>
        <v>0</v>
      </c>
      <c r="P154" s="31">
        <f>100*'AMD'!G53*'LAFs'!G$249*P$11*'Input'!$E$58/'Input'!$F$58</f>
        <v>0</v>
      </c>
      <c r="Q154" s="31">
        <f>100*'AMD'!H53*'LAFs'!H$249*Q$11*'Input'!$E$58/'Input'!$F$58</f>
        <v>0</v>
      </c>
      <c r="R154" s="31">
        <f>100*'AMD'!I53*'LAFs'!I$249*R$11*'Input'!$E$58/'Input'!$F$58</f>
        <v>0</v>
      </c>
      <c r="S154" s="31">
        <f>100*'AMD'!J53*'LAFs'!J$249*S$11*'Input'!$E$58/'Input'!$F$58</f>
        <v>0</v>
      </c>
      <c r="T154" s="10"/>
    </row>
    <row r="155" spans="1:20">
      <c r="A155" s="3" t="s">
        <v>196</v>
      </c>
      <c r="B155" s="31">
        <f>100*'AMD'!B54*'LAFs'!B$250*B$11*'Input'!$E$58/'Input'!$F$58</f>
        <v>0</v>
      </c>
      <c r="C155" s="31">
        <f>100*'AMD'!C54*'LAFs'!C$250*C$11*'Input'!$E$58/'Input'!$F$58</f>
        <v>0</v>
      </c>
      <c r="D155" s="31">
        <f>100*'AMD'!D54*'LAFs'!D$250*D$11*'Input'!$E$58/'Input'!$F$58</f>
        <v>0</v>
      </c>
      <c r="E155" s="31">
        <f>100*'AMD'!E54*'LAFs'!E$250*E$11*'Input'!$E$58/'Input'!$F$58</f>
        <v>0</v>
      </c>
      <c r="F155" s="31">
        <f>100*'AMD'!F54*'LAFs'!F$250*F$11*'Input'!$E$58/'Input'!$F$58</f>
        <v>0</v>
      </c>
      <c r="G155" s="31">
        <f>100*'AMD'!G54*'LAFs'!G$250*G$11*'Input'!$E$58/'Input'!$F$58</f>
        <v>0</v>
      </c>
      <c r="H155" s="31">
        <f>100*'AMD'!H54*'LAFs'!H$250*H$11*'Input'!$E$58/'Input'!$F$58</f>
        <v>0</v>
      </c>
      <c r="I155" s="31">
        <f>100*'AMD'!I54*'LAFs'!I$250*I$11*'Input'!$E$58/'Input'!$F$58</f>
        <v>0</v>
      </c>
      <c r="J155" s="31">
        <f>100*'AMD'!J54*'LAFs'!J$250*J$11*'Input'!$E$58/'Input'!$F$58</f>
        <v>0</v>
      </c>
      <c r="K155" s="31">
        <f>100*'AMD'!B54*'LAFs'!B$250*K$11*'Input'!$E$58/'Input'!$F$58</f>
        <v>0</v>
      </c>
      <c r="L155" s="31">
        <f>100*'AMD'!C54*'LAFs'!C$250*L$11*'Input'!$E$58/'Input'!$F$58</f>
        <v>0</v>
      </c>
      <c r="M155" s="31">
        <f>100*'AMD'!D54*'LAFs'!D$250*M$11*'Input'!$E$58/'Input'!$F$58</f>
        <v>0</v>
      </c>
      <c r="N155" s="31">
        <f>100*'AMD'!E54*'LAFs'!E$250*N$11*'Input'!$E$58/'Input'!$F$58</f>
        <v>0</v>
      </c>
      <c r="O155" s="31">
        <f>100*'AMD'!F54*'LAFs'!F$250*O$11*'Input'!$E$58/'Input'!$F$58</f>
        <v>0</v>
      </c>
      <c r="P155" s="31">
        <f>100*'AMD'!G54*'LAFs'!G$250*P$11*'Input'!$E$58/'Input'!$F$58</f>
        <v>0</v>
      </c>
      <c r="Q155" s="31">
        <f>100*'AMD'!H54*'LAFs'!H$250*Q$11*'Input'!$E$58/'Input'!$F$58</f>
        <v>0</v>
      </c>
      <c r="R155" s="31">
        <f>100*'AMD'!I54*'LAFs'!I$250*R$11*'Input'!$E$58/'Input'!$F$58</f>
        <v>0</v>
      </c>
      <c r="S155" s="31">
        <f>100*'AMD'!J54*'LAFs'!J$250*S$11*'Input'!$E$58/'Input'!$F$58</f>
        <v>0</v>
      </c>
      <c r="T155" s="10"/>
    </row>
    <row r="156" spans="1:20">
      <c r="A156" s="3" t="s">
        <v>216</v>
      </c>
      <c r="B156" s="31">
        <f>100*'AMD'!B55*'LAFs'!B$251*B$11*'Input'!$E$58/'Input'!$F$58</f>
        <v>0</v>
      </c>
      <c r="C156" s="31">
        <f>100*'AMD'!C55*'LAFs'!C$251*C$11*'Input'!$E$58/'Input'!$F$58</f>
        <v>0</v>
      </c>
      <c r="D156" s="31">
        <f>100*'AMD'!D55*'LAFs'!D$251*D$11*'Input'!$E$58/'Input'!$F$58</f>
        <v>0</v>
      </c>
      <c r="E156" s="31">
        <f>100*'AMD'!E55*'LAFs'!E$251*E$11*'Input'!$E$58/'Input'!$F$58</f>
        <v>0</v>
      </c>
      <c r="F156" s="31">
        <f>100*'AMD'!F55*'LAFs'!F$251*F$11*'Input'!$E$58/'Input'!$F$58</f>
        <v>0</v>
      </c>
      <c r="G156" s="31">
        <f>100*'AMD'!G55*'LAFs'!G$251*G$11*'Input'!$E$58/'Input'!$F$58</f>
        <v>0</v>
      </c>
      <c r="H156" s="31">
        <f>100*'AMD'!H55*'LAFs'!H$251*H$11*'Input'!$E$58/'Input'!$F$58</f>
        <v>0</v>
      </c>
      <c r="I156" s="31">
        <f>100*'AMD'!I55*'LAFs'!I$251*I$11*'Input'!$E$58/'Input'!$F$58</f>
        <v>0</v>
      </c>
      <c r="J156" s="31">
        <f>100*'AMD'!J55*'LAFs'!J$251*J$11*'Input'!$E$58/'Input'!$F$58</f>
        <v>0</v>
      </c>
      <c r="K156" s="31">
        <f>100*'AMD'!B55*'LAFs'!B$251*K$11*'Input'!$E$58/'Input'!$F$58</f>
        <v>0</v>
      </c>
      <c r="L156" s="31">
        <f>100*'AMD'!C55*'LAFs'!C$251*L$11*'Input'!$E$58/'Input'!$F$58</f>
        <v>0</v>
      </c>
      <c r="M156" s="31">
        <f>100*'AMD'!D55*'LAFs'!D$251*M$11*'Input'!$E$58/'Input'!$F$58</f>
        <v>0</v>
      </c>
      <c r="N156" s="31">
        <f>100*'AMD'!E55*'LAFs'!E$251*N$11*'Input'!$E$58/'Input'!$F$58</f>
        <v>0</v>
      </c>
      <c r="O156" s="31">
        <f>100*'AMD'!F55*'LAFs'!F$251*O$11*'Input'!$E$58/'Input'!$F$58</f>
        <v>0</v>
      </c>
      <c r="P156" s="31">
        <f>100*'AMD'!G55*'LAFs'!G$251*P$11*'Input'!$E$58/'Input'!$F$58</f>
        <v>0</v>
      </c>
      <c r="Q156" s="31">
        <f>100*'AMD'!H55*'LAFs'!H$251*Q$11*'Input'!$E$58/'Input'!$F$58</f>
        <v>0</v>
      </c>
      <c r="R156" s="31">
        <f>100*'AMD'!I55*'LAFs'!I$251*R$11*'Input'!$E$58/'Input'!$F$58</f>
        <v>0</v>
      </c>
      <c r="S156" s="31">
        <f>100*'AMD'!J55*'LAFs'!J$251*S$11*'Input'!$E$58/'Input'!$F$58</f>
        <v>0</v>
      </c>
      <c r="T156" s="10"/>
    </row>
    <row r="157" spans="1:20">
      <c r="A157" s="3" t="s">
        <v>217</v>
      </c>
      <c r="B157" s="31">
        <f>100*'AMD'!B56*'LAFs'!B$252*B$11*'Input'!$E$58/'Input'!$F$58</f>
        <v>0</v>
      </c>
      <c r="C157" s="31">
        <f>100*'AMD'!C56*'LAFs'!C$252*C$11*'Input'!$E$58/'Input'!$F$58</f>
        <v>0</v>
      </c>
      <c r="D157" s="31">
        <f>100*'AMD'!D56*'LAFs'!D$252*D$11*'Input'!$E$58/'Input'!$F$58</f>
        <v>0</v>
      </c>
      <c r="E157" s="31">
        <f>100*'AMD'!E56*'LAFs'!E$252*E$11*'Input'!$E$58/'Input'!$F$58</f>
        <v>0</v>
      </c>
      <c r="F157" s="31">
        <f>100*'AMD'!F56*'LAFs'!F$252*F$11*'Input'!$E$58/'Input'!$F$58</f>
        <v>0</v>
      </c>
      <c r="G157" s="31">
        <f>100*'AMD'!G56*'LAFs'!G$252*G$11*'Input'!$E$58/'Input'!$F$58</f>
        <v>0</v>
      </c>
      <c r="H157" s="31">
        <f>100*'AMD'!H56*'LAFs'!H$252*H$11*'Input'!$E$58/'Input'!$F$58</f>
        <v>0</v>
      </c>
      <c r="I157" s="31">
        <f>100*'AMD'!I56*'LAFs'!I$252*I$11*'Input'!$E$58/'Input'!$F$58</f>
        <v>0</v>
      </c>
      <c r="J157" s="31">
        <f>100*'AMD'!J56*'LAFs'!J$252*J$11*'Input'!$E$58/'Input'!$F$58</f>
        <v>0</v>
      </c>
      <c r="K157" s="31">
        <f>100*'AMD'!B56*'LAFs'!B$252*K$11*'Input'!$E$58/'Input'!$F$58</f>
        <v>0</v>
      </c>
      <c r="L157" s="31">
        <f>100*'AMD'!C56*'LAFs'!C$252*L$11*'Input'!$E$58/'Input'!$F$58</f>
        <v>0</v>
      </c>
      <c r="M157" s="31">
        <f>100*'AMD'!D56*'LAFs'!D$252*M$11*'Input'!$E$58/'Input'!$F$58</f>
        <v>0</v>
      </c>
      <c r="N157" s="31">
        <f>100*'AMD'!E56*'LAFs'!E$252*N$11*'Input'!$E$58/'Input'!$F$58</f>
        <v>0</v>
      </c>
      <c r="O157" s="31">
        <f>100*'AMD'!F56*'LAFs'!F$252*O$11*'Input'!$E$58/'Input'!$F$58</f>
        <v>0</v>
      </c>
      <c r="P157" s="31">
        <f>100*'AMD'!G56*'LAFs'!G$252*P$11*'Input'!$E$58/'Input'!$F$58</f>
        <v>0</v>
      </c>
      <c r="Q157" s="31">
        <f>100*'AMD'!H56*'LAFs'!H$252*Q$11*'Input'!$E$58/'Input'!$F$58</f>
        <v>0</v>
      </c>
      <c r="R157" s="31">
        <f>100*'AMD'!I56*'LAFs'!I$252*R$11*'Input'!$E$58/'Input'!$F$58</f>
        <v>0</v>
      </c>
      <c r="S157" s="31">
        <f>100*'AMD'!J56*'LAFs'!J$252*S$11*'Input'!$E$58/'Input'!$F$58</f>
        <v>0</v>
      </c>
      <c r="T157" s="10"/>
    </row>
    <row r="158" spans="1:20">
      <c r="A158" s="3" t="s">
        <v>218</v>
      </c>
      <c r="B158" s="31">
        <f>100*'AMD'!B57*'LAFs'!B$253*B$11*'Input'!$E$58/'Input'!$F$58</f>
        <v>0</v>
      </c>
      <c r="C158" s="31">
        <f>100*'AMD'!C57*'LAFs'!C$253*C$11*'Input'!$E$58/'Input'!$F$58</f>
        <v>0</v>
      </c>
      <c r="D158" s="31">
        <f>100*'AMD'!D57*'LAFs'!D$253*D$11*'Input'!$E$58/'Input'!$F$58</f>
        <v>0</v>
      </c>
      <c r="E158" s="31">
        <f>100*'AMD'!E57*'LAFs'!E$253*E$11*'Input'!$E$58/'Input'!$F$58</f>
        <v>0</v>
      </c>
      <c r="F158" s="31">
        <f>100*'AMD'!F57*'LAFs'!F$253*F$11*'Input'!$E$58/'Input'!$F$58</f>
        <v>0</v>
      </c>
      <c r="G158" s="31">
        <f>100*'AMD'!G57*'LAFs'!G$253*G$11*'Input'!$E$58/'Input'!$F$58</f>
        <v>0</v>
      </c>
      <c r="H158" s="31">
        <f>100*'AMD'!H57*'LAFs'!H$253*H$11*'Input'!$E$58/'Input'!$F$58</f>
        <v>0</v>
      </c>
      <c r="I158" s="31">
        <f>100*'AMD'!I57*'LAFs'!I$253*I$11*'Input'!$E$58/'Input'!$F$58</f>
        <v>0</v>
      </c>
      <c r="J158" s="31">
        <f>100*'AMD'!J57*'LAFs'!J$253*J$11*'Input'!$E$58/'Input'!$F$58</f>
        <v>0</v>
      </c>
      <c r="K158" s="31">
        <f>100*'AMD'!B57*'LAFs'!B$253*K$11*'Input'!$E$58/'Input'!$F$58</f>
        <v>0</v>
      </c>
      <c r="L158" s="31">
        <f>100*'AMD'!C57*'LAFs'!C$253*L$11*'Input'!$E$58/'Input'!$F$58</f>
        <v>0</v>
      </c>
      <c r="M158" s="31">
        <f>100*'AMD'!D57*'LAFs'!D$253*M$11*'Input'!$E$58/'Input'!$F$58</f>
        <v>0</v>
      </c>
      <c r="N158" s="31">
        <f>100*'AMD'!E57*'LAFs'!E$253*N$11*'Input'!$E$58/'Input'!$F$58</f>
        <v>0</v>
      </c>
      <c r="O158" s="31">
        <f>100*'AMD'!F57*'LAFs'!F$253*O$11*'Input'!$E$58/'Input'!$F$58</f>
        <v>0</v>
      </c>
      <c r="P158" s="31">
        <f>100*'AMD'!G57*'LAFs'!G$253*P$11*'Input'!$E$58/'Input'!$F$58</f>
        <v>0</v>
      </c>
      <c r="Q158" s="31">
        <f>100*'AMD'!H57*'LAFs'!H$253*Q$11*'Input'!$E$58/'Input'!$F$58</f>
        <v>0</v>
      </c>
      <c r="R158" s="31">
        <f>100*'AMD'!I57*'LAFs'!I$253*R$11*'Input'!$E$58/'Input'!$F$58</f>
        <v>0</v>
      </c>
      <c r="S158" s="31">
        <f>100*'AMD'!J57*'LAFs'!J$253*S$11*'Input'!$E$58/'Input'!$F$58</f>
        <v>0</v>
      </c>
      <c r="T158" s="10"/>
    </row>
    <row r="159" spans="1:20">
      <c r="A159" s="3" t="s">
        <v>219</v>
      </c>
      <c r="B159" s="31">
        <f>100*'AMD'!B58*'LAFs'!B$254*B$11*'Input'!$E$58/'Input'!$F$58</f>
        <v>0</v>
      </c>
      <c r="C159" s="31">
        <f>100*'AMD'!C58*'LAFs'!C$254*C$11*'Input'!$E$58/'Input'!$F$58</f>
        <v>0</v>
      </c>
      <c r="D159" s="31">
        <f>100*'AMD'!D58*'LAFs'!D$254*D$11*'Input'!$E$58/'Input'!$F$58</f>
        <v>0</v>
      </c>
      <c r="E159" s="31">
        <f>100*'AMD'!E58*'LAFs'!E$254*E$11*'Input'!$E$58/'Input'!$F$58</f>
        <v>0</v>
      </c>
      <c r="F159" s="31">
        <f>100*'AMD'!F58*'LAFs'!F$254*F$11*'Input'!$E$58/'Input'!$F$58</f>
        <v>0</v>
      </c>
      <c r="G159" s="31">
        <f>100*'AMD'!G58*'LAFs'!G$254*G$11*'Input'!$E$58/'Input'!$F$58</f>
        <v>0</v>
      </c>
      <c r="H159" s="31">
        <f>100*'AMD'!H58*'LAFs'!H$254*H$11*'Input'!$E$58/'Input'!$F$58</f>
        <v>0</v>
      </c>
      <c r="I159" s="31">
        <f>100*'AMD'!I58*'LAFs'!I$254*I$11*'Input'!$E$58/'Input'!$F$58</f>
        <v>0</v>
      </c>
      <c r="J159" s="31">
        <f>100*'AMD'!J58*'LAFs'!J$254*J$11*'Input'!$E$58/'Input'!$F$58</f>
        <v>0</v>
      </c>
      <c r="K159" s="31">
        <f>100*'AMD'!B58*'LAFs'!B$254*K$11*'Input'!$E$58/'Input'!$F$58</f>
        <v>0</v>
      </c>
      <c r="L159" s="31">
        <f>100*'AMD'!C58*'LAFs'!C$254*L$11*'Input'!$E$58/'Input'!$F$58</f>
        <v>0</v>
      </c>
      <c r="M159" s="31">
        <f>100*'AMD'!D58*'LAFs'!D$254*M$11*'Input'!$E$58/'Input'!$F$58</f>
        <v>0</v>
      </c>
      <c r="N159" s="31">
        <f>100*'AMD'!E58*'LAFs'!E$254*N$11*'Input'!$E$58/'Input'!$F$58</f>
        <v>0</v>
      </c>
      <c r="O159" s="31">
        <f>100*'AMD'!F58*'LAFs'!F$254*O$11*'Input'!$E$58/'Input'!$F$58</f>
        <v>0</v>
      </c>
      <c r="P159" s="31">
        <f>100*'AMD'!G58*'LAFs'!G$254*P$11*'Input'!$E$58/'Input'!$F$58</f>
        <v>0</v>
      </c>
      <c r="Q159" s="31">
        <f>100*'AMD'!H58*'LAFs'!H$254*Q$11*'Input'!$E$58/'Input'!$F$58</f>
        <v>0</v>
      </c>
      <c r="R159" s="31">
        <f>100*'AMD'!I58*'LAFs'!I$254*R$11*'Input'!$E$58/'Input'!$F$58</f>
        <v>0</v>
      </c>
      <c r="S159" s="31">
        <f>100*'AMD'!J58*'LAFs'!J$254*S$11*'Input'!$E$58/'Input'!$F$58</f>
        <v>0</v>
      </c>
      <c r="T159" s="10"/>
    </row>
    <row r="160" spans="1:20">
      <c r="A160" s="3" t="s">
        <v>220</v>
      </c>
      <c r="B160" s="31">
        <f>100*'AMD'!B59*'LAFs'!B$255*B$11*'Input'!$E$58/'Input'!$F$58</f>
        <v>0</v>
      </c>
      <c r="C160" s="31">
        <f>100*'AMD'!C59*'LAFs'!C$255*C$11*'Input'!$E$58/'Input'!$F$58</f>
        <v>0</v>
      </c>
      <c r="D160" s="31">
        <f>100*'AMD'!D59*'LAFs'!D$255*D$11*'Input'!$E$58/'Input'!$F$58</f>
        <v>0</v>
      </c>
      <c r="E160" s="31">
        <f>100*'AMD'!E59*'LAFs'!E$255*E$11*'Input'!$E$58/'Input'!$F$58</f>
        <v>0</v>
      </c>
      <c r="F160" s="31">
        <f>100*'AMD'!F59*'LAFs'!F$255*F$11*'Input'!$E$58/'Input'!$F$58</f>
        <v>0</v>
      </c>
      <c r="G160" s="31">
        <f>100*'AMD'!G59*'LAFs'!G$255*G$11*'Input'!$E$58/'Input'!$F$58</f>
        <v>0</v>
      </c>
      <c r="H160" s="31">
        <f>100*'AMD'!H59*'LAFs'!H$255*H$11*'Input'!$E$58/'Input'!$F$58</f>
        <v>0</v>
      </c>
      <c r="I160" s="31">
        <f>100*'AMD'!I59*'LAFs'!I$255*I$11*'Input'!$E$58/'Input'!$F$58</f>
        <v>0</v>
      </c>
      <c r="J160" s="31">
        <f>100*'AMD'!J59*'LAFs'!J$255*J$11*'Input'!$E$58/'Input'!$F$58</f>
        <v>0</v>
      </c>
      <c r="K160" s="31">
        <f>100*'AMD'!B59*'LAFs'!B$255*K$11*'Input'!$E$58/'Input'!$F$58</f>
        <v>0</v>
      </c>
      <c r="L160" s="31">
        <f>100*'AMD'!C59*'LAFs'!C$255*L$11*'Input'!$E$58/'Input'!$F$58</f>
        <v>0</v>
      </c>
      <c r="M160" s="31">
        <f>100*'AMD'!D59*'LAFs'!D$255*M$11*'Input'!$E$58/'Input'!$F$58</f>
        <v>0</v>
      </c>
      <c r="N160" s="31">
        <f>100*'AMD'!E59*'LAFs'!E$255*N$11*'Input'!$E$58/'Input'!$F$58</f>
        <v>0</v>
      </c>
      <c r="O160" s="31">
        <f>100*'AMD'!F59*'LAFs'!F$255*O$11*'Input'!$E$58/'Input'!$F$58</f>
        <v>0</v>
      </c>
      <c r="P160" s="31">
        <f>100*'AMD'!G59*'LAFs'!G$255*P$11*'Input'!$E$58/'Input'!$F$58</f>
        <v>0</v>
      </c>
      <c r="Q160" s="31">
        <f>100*'AMD'!H59*'LAFs'!H$255*Q$11*'Input'!$E$58/'Input'!$F$58</f>
        <v>0</v>
      </c>
      <c r="R160" s="31">
        <f>100*'AMD'!I59*'LAFs'!I$255*R$11*'Input'!$E$58/'Input'!$F$58</f>
        <v>0</v>
      </c>
      <c r="S160" s="31">
        <f>100*'AMD'!J59*'LAFs'!J$255*S$11*'Input'!$E$58/'Input'!$F$58</f>
        <v>0</v>
      </c>
      <c r="T160" s="10"/>
    </row>
  </sheetData>
  <sheetProtection sheet="1" objects="1" scenarios="1"/>
  <hyperlinks>
    <hyperlink ref="A6" location="'Yard'!B10" display="x1 = 2901. Unit cost at each level, £/kW/year (relative to system simultaneous maximum load)"/>
    <hyperlink ref="A7" location="'AMD'!B207" display="x2 = 2612. Diversity allowances (including calculated LV value)"/>
    <hyperlink ref="A16" location="'AMD'!B40" display="x1 = 2602. Standing charges factors adapted to use 132kV/HV"/>
    <hyperlink ref="A17" location="'LAFs'!B236" display="x2 = 2012. Loss adjustment factors between end user meter reading and each network level, scaled by network use"/>
    <hyperlink ref="A18" location="'Standing'!B10" display="x3 = 3001. Costs based on aggregate maximum load (£/kW/year)"/>
    <hyperlink ref="A19" location="'Input'!E57" display="x4 = 1010. Power factor for all flows in the network model (in Financial and general assumptions)"/>
    <hyperlink ref="A20" location="'Input'!F57" display="x5 = 1010. Days in the charging year (in Financial and general assumptions)"/>
    <hyperlink ref="A21" location="'Contrib'!B93" display="x6 = 2804. Proportion of annual charge covered by contributions (for all charging levels)"/>
    <hyperlink ref="A47" location="'AMD'!B40" display="x1 = 2602. Standing charges factors adapted to use 132kV/HV"/>
    <hyperlink ref="A48" location="'Yard'!B22" display="x2 = 2902. Pay-as-you-go yardstick unit costs by charging level (p/kWh)"/>
    <hyperlink ref="A74" location="'AMD'!B40" display="x1 = 2602. Standing charges factors adapted to use 132kV/HV"/>
    <hyperlink ref="A75" location="'Yard'!B60" display="x2 = 2903. Contributions to pay-as-you-go unit rate 1 (p/kWh)"/>
    <hyperlink ref="A101" location="'AMD'!B40" display="x1 = 2602. Standing charges factors adapted to use 132kV/HV"/>
    <hyperlink ref="A102" location="'Yard'!B93" display="x2 = 2904. Contributions to pay-as-you-go unit rate 2 (p/kWh)"/>
    <hyperlink ref="A120" location="'AMD'!B40" display="x1 = 2602. Standing charges factors adapted to use 132kV/HV"/>
    <hyperlink ref="A121" location="'Yard'!B118" display="x2 = 2905. Contributions to pay-as-you-go unit rate 3 (p/kWh)"/>
    <hyperlink ref="A134" location="'AMD'!B40" display="x1 = 2602. Standing charges factors adapted to use 132kV/HV"/>
    <hyperlink ref="A135" location="'LAFs'!B236" display="x2 = 2012. Loss adjustment factors between end user meter reading and each network level, scaled by network use"/>
    <hyperlink ref="A136" location="'Standing'!B10" display="x3 = 3001. Costs based on aggregate maximum load (£/kW/year)"/>
    <hyperlink ref="A137" location="'Input'!E57" display="x4 = 1010. Power factor for all flows in the network model (in Financial and general assumptions)"/>
    <hyperlink ref="A138" location="'Input'!F57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"Standing charges as fixed charges for "&amp;'Input'!B7&amp;" in "&amp;'Input'!C7&amp;" ("&amp;'Input'!D7&amp;")"</f>
        <v>0</v>
      </c>
    </row>
    <row r="2" spans="1:6">
      <c r="A2" s="2" t="s">
        <v>1023</v>
      </c>
    </row>
    <row r="4" spans="1:6" ht="21" customHeight="1">
      <c r="A4" s="1" t="s">
        <v>1024</v>
      </c>
    </row>
    <row r="6" spans="1:6">
      <c r="B6" s="12" t="s">
        <v>1025</v>
      </c>
      <c r="C6" s="12" t="s">
        <v>1026</v>
      </c>
      <c r="D6" s="12" t="s">
        <v>1027</v>
      </c>
      <c r="E6" s="12" t="s">
        <v>1028</v>
      </c>
    </row>
    <row r="7" spans="1:6">
      <c r="A7" s="3" t="s">
        <v>174</v>
      </c>
      <c r="B7" s="30">
        <v>1</v>
      </c>
      <c r="C7" s="30">
        <v>0</v>
      </c>
      <c r="D7" s="30">
        <v>0</v>
      </c>
      <c r="E7" s="30">
        <v>0</v>
      </c>
      <c r="F7" s="10"/>
    </row>
    <row r="8" spans="1:6">
      <c r="A8" s="3" t="s">
        <v>175</v>
      </c>
      <c r="B8" s="30">
        <v>1</v>
      </c>
      <c r="C8" s="30">
        <v>0</v>
      </c>
      <c r="D8" s="30">
        <v>0</v>
      </c>
      <c r="E8" s="30">
        <v>0</v>
      </c>
      <c r="F8" s="10"/>
    </row>
    <row r="9" spans="1:6">
      <c r="A9" s="3" t="s">
        <v>176</v>
      </c>
      <c r="B9" s="30">
        <v>1</v>
      </c>
      <c r="C9" s="30">
        <v>0</v>
      </c>
      <c r="D9" s="30">
        <v>0</v>
      </c>
      <c r="E9" s="30">
        <v>0</v>
      </c>
      <c r="F9" s="10"/>
    </row>
    <row r="10" spans="1:6">
      <c r="A10" s="3" t="s">
        <v>177</v>
      </c>
      <c r="B10" s="30">
        <v>1</v>
      </c>
      <c r="C10" s="30">
        <v>0</v>
      </c>
      <c r="D10" s="30">
        <v>0</v>
      </c>
      <c r="E10" s="30">
        <v>0</v>
      </c>
      <c r="F10" s="10"/>
    </row>
    <row r="11" spans="1:6">
      <c r="A11" s="3" t="s">
        <v>178</v>
      </c>
      <c r="B11" s="30">
        <v>0</v>
      </c>
      <c r="C11" s="30">
        <v>1</v>
      </c>
      <c r="D11" s="30">
        <v>0</v>
      </c>
      <c r="E11" s="30">
        <v>0</v>
      </c>
      <c r="F11" s="10"/>
    </row>
    <row r="12" spans="1:6">
      <c r="A12" s="3" t="s">
        <v>179</v>
      </c>
      <c r="B12" s="30">
        <v>0</v>
      </c>
      <c r="C12" s="30">
        <v>0</v>
      </c>
      <c r="D12" s="30">
        <v>1</v>
      </c>
      <c r="E12" s="30">
        <v>0</v>
      </c>
      <c r="F12" s="10"/>
    </row>
    <row r="13" spans="1:6">
      <c r="A13" s="3" t="s">
        <v>195</v>
      </c>
      <c r="B13" s="30">
        <v>0</v>
      </c>
      <c r="C13" s="30">
        <v>0</v>
      </c>
      <c r="D13" s="30">
        <v>0</v>
      </c>
      <c r="E13" s="30">
        <v>1</v>
      </c>
      <c r="F13" s="10"/>
    </row>
    <row r="14" spans="1:6">
      <c r="A14" s="3" t="s">
        <v>180</v>
      </c>
      <c r="B14" s="30">
        <v>1</v>
      </c>
      <c r="C14" s="30">
        <v>0</v>
      </c>
      <c r="D14" s="30">
        <v>0</v>
      </c>
      <c r="E14" s="30">
        <v>0</v>
      </c>
      <c r="F14" s="10"/>
    </row>
    <row r="15" spans="1:6">
      <c r="A15" s="3" t="s">
        <v>181</v>
      </c>
      <c r="B15" s="30">
        <v>1</v>
      </c>
      <c r="C15" s="30">
        <v>0</v>
      </c>
      <c r="D15" s="30">
        <v>0</v>
      </c>
      <c r="E15" s="30">
        <v>0</v>
      </c>
      <c r="F15" s="10"/>
    </row>
    <row r="17" spans="1:4" ht="21" customHeight="1">
      <c r="A17" s="1" t="s">
        <v>1029</v>
      </c>
    </row>
    <row r="18" spans="1:4">
      <c r="A18" s="2" t="s">
        <v>361</v>
      </c>
    </row>
    <row r="19" spans="1:4">
      <c r="A19" s="11" t="s">
        <v>588</v>
      </c>
    </row>
    <row r="20" spans="1:4">
      <c r="A20" s="11" t="s">
        <v>509</v>
      </c>
    </row>
    <row r="21" spans="1:4">
      <c r="A21" s="11" t="s">
        <v>414</v>
      </c>
    </row>
    <row r="22" spans="1:4">
      <c r="A22" s="11" t="s">
        <v>1030</v>
      </c>
    </row>
    <row r="23" spans="1:4">
      <c r="A23" s="28" t="s">
        <v>364</v>
      </c>
      <c r="B23" s="28" t="s">
        <v>494</v>
      </c>
      <c r="C23" s="28" t="s">
        <v>423</v>
      </c>
    </row>
    <row r="24" spans="1:4">
      <c r="A24" s="28" t="s">
        <v>367</v>
      </c>
      <c r="B24" s="28" t="s">
        <v>1031</v>
      </c>
      <c r="C24" s="28" t="s">
        <v>1032</v>
      </c>
    </row>
    <row r="26" spans="1:4">
      <c r="B26" s="12" t="s">
        <v>1033</v>
      </c>
      <c r="C26" s="12" t="s">
        <v>228</v>
      </c>
    </row>
    <row r="27" spans="1:4">
      <c r="A27" s="3" t="s">
        <v>174</v>
      </c>
      <c r="B27" s="17">
        <f>'Multi'!B$119/'Input'!C$160/(24*'Input'!F$58)*1000</f>
        <v>0</v>
      </c>
      <c r="C27" s="37">
        <f>'Loads'!E$304</f>
        <v>0</v>
      </c>
      <c r="D27" s="10"/>
    </row>
    <row r="28" spans="1:4">
      <c r="A28" s="3" t="s">
        <v>175</v>
      </c>
      <c r="B28" s="17">
        <f>'Multi'!B$120/'Input'!C$161/(24*'Input'!F$58)*1000</f>
        <v>0</v>
      </c>
      <c r="C28" s="37">
        <f>'Loads'!E$305</f>
        <v>0</v>
      </c>
      <c r="D28" s="10"/>
    </row>
    <row r="29" spans="1:4">
      <c r="A29" s="3" t="s">
        <v>176</v>
      </c>
      <c r="B29" s="17">
        <f>'Multi'!B$122/'Input'!C$163/(24*'Input'!F$58)*1000</f>
        <v>0</v>
      </c>
      <c r="C29" s="37">
        <f>'Loads'!E$307</f>
        <v>0</v>
      </c>
      <c r="D29" s="10"/>
    </row>
    <row r="30" spans="1:4">
      <c r="A30" s="3" t="s">
        <v>177</v>
      </c>
      <c r="B30" s="17">
        <f>'Multi'!B$123/'Input'!C$164/(24*'Input'!F$58)*1000</f>
        <v>0</v>
      </c>
      <c r="C30" s="37">
        <f>'Loads'!E$308</f>
        <v>0</v>
      </c>
      <c r="D30" s="10"/>
    </row>
    <row r="31" spans="1:4">
      <c r="A31" s="3" t="s">
        <v>178</v>
      </c>
      <c r="B31" s="17">
        <f>'Multi'!B$125/'Input'!C$166/(24*'Input'!F$58)*1000</f>
        <v>0</v>
      </c>
      <c r="C31" s="37">
        <f>'Loads'!E$310</f>
        <v>0</v>
      </c>
      <c r="D31" s="10"/>
    </row>
    <row r="32" spans="1:4">
      <c r="A32" s="3" t="s">
        <v>179</v>
      </c>
      <c r="B32" s="17">
        <f>'Multi'!B$126/'Input'!C$167/(24*'Input'!F$58)*1000</f>
        <v>0</v>
      </c>
      <c r="C32" s="37">
        <f>'Loads'!E$311</f>
        <v>0</v>
      </c>
      <c r="D32" s="10"/>
    </row>
    <row r="33" spans="1:6">
      <c r="A33" s="3" t="s">
        <v>195</v>
      </c>
      <c r="B33" s="17">
        <f>'Multi'!B$127/'Input'!C$168/(24*'Input'!F$58)*1000</f>
        <v>0</v>
      </c>
      <c r="C33" s="37">
        <f>'Loads'!E$312</f>
        <v>0</v>
      </c>
      <c r="D33" s="10"/>
    </row>
    <row r="34" spans="1:6">
      <c r="A34" s="3" t="s">
        <v>180</v>
      </c>
      <c r="B34" s="17">
        <f>'Multi'!B$128/'Input'!C$169/(24*'Input'!F$58)*1000</f>
        <v>0</v>
      </c>
      <c r="C34" s="37">
        <f>'Loads'!E$313</f>
        <v>0</v>
      </c>
      <c r="D34" s="10"/>
    </row>
    <row r="35" spans="1:6">
      <c r="A35" s="3" t="s">
        <v>181</v>
      </c>
      <c r="B35" s="17">
        <f>'Multi'!B$129/'Input'!C$170/(24*'Input'!F$58)*1000</f>
        <v>0</v>
      </c>
      <c r="C35" s="37">
        <f>'Loads'!E$314</f>
        <v>0</v>
      </c>
      <c r="D35" s="10"/>
    </row>
    <row r="37" spans="1:6" ht="21" customHeight="1">
      <c r="A37" s="1" t="s">
        <v>1034</v>
      </c>
    </row>
    <row r="38" spans="1:6">
      <c r="A38" s="2" t="s">
        <v>361</v>
      </c>
    </row>
    <row r="39" spans="1:6">
      <c r="A39" s="11" t="s">
        <v>1035</v>
      </c>
    </row>
    <row r="40" spans="1:6">
      <c r="A40" s="11" t="s">
        <v>1036</v>
      </c>
    </row>
    <row r="41" spans="1:6">
      <c r="A41" s="2" t="s">
        <v>374</v>
      </c>
    </row>
    <row r="43" spans="1:6">
      <c r="B43" s="12" t="s">
        <v>1025</v>
      </c>
      <c r="C43" s="12" t="s">
        <v>1026</v>
      </c>
      <c r="D43" s="12" t="s">
        <v>1027</v>
      </c>
      <c r="E43" s="12" t="s">
        <v>1028</v>
      </c>
    </row>
    <row r="44" spans="1:6">
      <c r="A44" s="3" t="s">
        <v>1037</v>
      </c>
      <c r="B44" s="17">
        <f>SUMPRODUCT(B$7:B$15,$B$27:$B$35)</f>
        <v>0</v>
      </c>
      <c r="C44" s="17">
        <f>SUMPRODUCT(C$7:C$15,$B$27:$B$35)</f>
        <v>0</v>
      </c>
      <c r="D44" s="17">
        <f>SUMPRODUCT(D$7:D$15,$B$27:$B$35)</f>
        <v>0</v>
      </c>
      <c r="E44" s="17">
        <f>SUMPRODUCT(E$7:E$15,$B$27:$B$35)</f>
        <v>0</v>
      </c>
      <c r="F44" s="10"/>
    </row>
    <row r="46" spans="1:6" ht="21" customHeight="1">
      <c r="A46" s="1" t="s">
        <v>1038</v>
      </c>
    </row>
    <row r="47" spans="1:6">
      <c r="A47" s="2" t="s">
        <v>361</v>
      </c>
    </row>
    <row r="48" spans="1:6">
      <c r="A48" s="11" t="s">
        <v>1035</v>
      </c>
    </row>
    <row r="49" spans="1:6">
      <c r="A49" s="11" t="s">
        <v>1039</v>
      </c>
    </row>
    <row r="50" spans="1:6">
      <c r="A50" s="2" t="s">
        <v>374</v>
      </c>
    </row>
    <row r="52" spans="1:6">
      <c r="B52" s="12" t="s">
        <v>1025</v>
      </c>
      <c r="C52" s="12" t="s">
        <v>1026</v>
      </c>
      <c r="D52" s="12" t="s">
        <v>1027</v>
      </c>
      <c r="E52" s="12" t="s">
        <v>1028</v>
      </c>
    </row>
    <row r="53" spans="1:6">
      <c r="A53" s="3" t="s">
        <v>1040</v>
      </c>
      <c r="B53" s="17">
        <f>SUMPRODUCT(B$7:B$15,$C$27:$C$35)</f>
        <v>0</v>
      </c>
      <c r="C53" s="17">
        <f>SUMPRODUCT(C$7:C$15,$C$27:$C$35)</f>
        <v>0</v>
      </c>
      <c r="D53" s="17">
        <f>SUMPRODUCT(D$7:D$15,$C$27:$C$35)</f>
        <v>0</v>
      </c>
      <c r="E53" s="17">
        <f>SUMPRODUCT(E$7:E$15,$C$27:$C$35)</f>
        <v>0</v>
      </c>
      <c r="F53" s="10"/>
    </row>
    <row r="55" spans="1:6" ht="21" customHeight="1">
      <c r="A55" s="1" t="s">
        <v>1041</v>
      </c>
    </row>
    <row r="56" spans="1:6">
      <c r="A56" s="2" t="s">
        <v>361</v>
      </c>
    </row>
    <row r="57" spans="1:6">
      <c r="A57" s="11" t="s">
        <v>1042</v>
      </c>
    </row>
    <row r="58" spans="1:6">
      <c r="A58" s="11" t="s">
        <v>1043</v>
      </c>
    </row>
    <row r="59" spans="1:6">
      <c r="A59" s="11" t="s">
        <v>852</v>
      </c>
    </row>
    <row r="60" spans="1:6">
      <c r="A60" s="2" t="s">
        <v>1044</v>
      </c>
    </row>
    <row r="62" spans="1:6">
      <c r="B62" s="12" t="s">
        <v>1025</v>
      </c>
      <c r="C62" s="12" t="s">
        <v>1026</v>
      </c>
      <c r="D62" s="12" t="s">
        <v>1027</v>
      </c>
      <c r="E62" s="12" t="s">
        <v>1028</v>
      </c>
    </row>
    <row r="63" spans="1:6">
      <c r="A63" s="3" t="s">
        <v>1045</v>
      </c>
      <c r="B63" s="31">
        <f>IF(B53,B44/B53/'Input'!$E58,0)</f>
        <v>0</v>
      </c>
      <c r="C63" s="31">
        <f>IF(C53,C44/C53/'Input'!$E58,0)</f>
        <v>0</v>
      </c>
      <c r="D63" s="31">
        <f>IF(D53,D44/D53/'Input'!$E58,0)</f>
        <v>0</v>
      </c>
      <c r="E63" s="31">
        <f>IF(E53,E44/E53/'Input'!$E58,0)</f>
        <v>0</v>
      </c>
      <c r="F63" s="10"/>
    </row>
    <row r="65" spans="1:3" ht="21" customHeight="1">
      <c r="A65" s="1" t="s">
        <v>1046</v>
      </c>
    </row>
    <row r="66" spans="1:3">
      <c r="A66" s="2" t="s">
        <v>361</v>
      </c>
    </row>
    <row r="67" spans="1:3">
      <c r="A67" s="11" t="s">
        <v>1035</v>
      </c>
    </row>
    <row r="68" spans="1:3">
      <c r="A68" s="11" t="s">
        <v>1047</v>
      </c>
    </row>
    <row r="69" spans="1:3">
      <c r="A69" s="2" t="s">
        <v>374</v>
      </c>
    </row>
    <row r="71" spans="1:3">
      <c r="B71" s="12" t="s">
        <v>1048</v>
      </c>
    </row>
    <row r="72" spans="1:3">
      <c r="A72" s="3" t="s">
        <v>174</v>
      </c>
      <c r="B72" s="31">
        <f>SUMPRODUCT($B7:$E7,$B$63:$E$63)</f>
        <v>0</v>
      </c>
      <c r="C72" s="10"/>
    </row>
    <row r="73" spans="1:3">
      <c r="A73" s="3" t="s">
        <v>175</v>
      </c>
      <c r="B73" s="31">
        <f>SUMPRODUCT($B8:$E8,$B$63:$E$63)</f>
        <v>0</v>
      </c>
      <c r="C73" s="10"/>
    </row>
    <row r="74" spans="1:3">
      <c r="A74" s="3" t="s">
        <v>176</v>
      </c>
      <c r="B74" s="31">
        <f>SUMPRODUCT($B9:$E9,$B$63:$E$63)</f>
        <v>0</v>
      </c>
      <c r="C74" s="10"/>
    </row>
    <row r="75" spans="1:3">
      <c r="A75" s="3" t="s">
        <v>177</v>
      </c>
      <c r="B75" s="31">
        <f>SUMPRODUCT($B10:$E10,$B$63:$E$63)</f>
        <v>0</v>
      </c>
      <c r="C75" s="10"/>
    </row>
    <row r="76" spans="1:3">
      <c r="A76" s="3" t="s">
        <v>178</v>
      </c>
      <c r="B76" s="31">
        <f>SUMPRODUCT($B11:$E11,$B$63:$E$63)</f>
        <v>0</v>
      </c>
      <c r="C76" s="10"/>
    </row>
    <row r="77" spans="1:3">
      <c r="A77" s="3" t="s">
        <v>179</v>
      </c>
      <c r="B77" s="31">
        <f>SUMPRODUCT($B12:$E12,$B$63:$E$63)</f>
        <v>0</v>
      </c>
      <c r="C77" s="10"/>
    </row>
    <row r="78" spans="1:3">
      <c r="A78" s="3" t="s">
        <v>195</v>
      </c>
      <c r="B78" s="31">
        <f>SUMPRODUCT($B13:$E13,$B$63:$E$63)</f>
        <v>0</v>
      </c>
      <c r="C78" s="10"/>
    </row>
    <row r="79" spans="1:3">
      <c r="A79" s="3" t="s">
        <v>180</v>
      </c>
      <c r="B79" s="31">
        <f>SUMPRODUCT($B14:$E14,$B$63:$E$63)</f>
        <v>0</v>
      </c>
      <c r="C79" s="10"/>
    </row>
    <row r="80" spans="1:3">
      <c r="A80" s="3" t="s">
        <v>181</v>
      </c>
      <c r="B80" s="31">
        <f>SUMPRODUCT($B15:$E15,$B$63:$E$63)</f>
        <v>0</v>
      </c>
      <c r="C80" s="10"/>
    </row>
    <row r="82" spans="1:20" ht="21" customHeight="1">
      <c r="A82" s="1" t="s">
        <v>1049</v>
      </c>
    </row>
    <row r="83" spans="1:20">
      <c r="A83" s="2" t="s">
        <v>361</v>
      </c>
    </row>
    <row r="84" spans="1:20">
      <c r="A84" s="11" t="s">
        <v>1050</v>
      </c>
    </row>
    <row r="85" spans="1:20">
      <c r="A85" s="11" t="s">
        <v>1051</v>
      </c>
    </row>
    <row r="86" spans="1:20">
      <c r="A86" s="2" t="s">
        <v>703</v>
      </c>
    </row>
    <row r="88" spans="1:20">
      <c r="B88" s="12" t="s">
        <v>142</v>
      </c>
      <c r="C88" s="12" t="s">
        <v>315</v>
      </c>
      <c r="D88" s="12" t="s">
        <v>316</v>
      </c>
      <c r="E88" s="12" t="s">
        <v>317</v>
      </c>
      <c r="F88" s="12" t="s">
        <v>318</v>
      </c>
      <c r="G88" s="12" t="s">
        <v>319</v>
      </c>
      <c r="H88" s="12" t="s">
        <v>320</v>
      </c>
      <c r="I88" s="12" t="s">
        <v>321</v>
      </c>
      <c r="J88" s="12" t="s">
        <v>322</v>
      </c>
      <c r="K88" s="12" t="s">
        <v>303</v>
      </c>
      <c r="L88" s="12" t="s">
        <v>893</v>
      </c>
      <c r="M88" s="12" t="s">
        <v>894</v>
      </c>
      <c r="N88" s="12" t="s">
        <v>895</v>
      </c>
      <c r="O88" s="12" t="s">
        <v>896</v>
      </c>
      <c r="P88" s="12" t="s">
        <v>897</v>
      </c>
      <c r="Q88" s="12" t="s">
        <v>898</v>
      </c>
      <c r="R88" s="12" t="s">
        <v>899</v>
      </c>
      <c r="S88" s="12" t="s">
        <v>900</v>
      </c>
    </row>
    <row r="89" spans="1:20">
      <c r="A89" s="3" t="s">
        <v>174</v>
      </c>
      <c r="B89" s="31">
        <f>'Standing'!B$25*$B72</f>
        <v>0</v>
      </c>
      <c r="C89" s="31">
        <f>'Standing'!C$25*$B72</f>
        <v>0</v>
      </c>
      <c r="D89" s="31">
        <f>'Standing'!D$25*$B72</f>
        <v>0</v>
      </c>
      <c r="E89" s="31">
        <f>'Standing'!E$25*$B72</f>
        <v>0</v>
      </c>
      <c r="F89" s="31">
        <f>'Standing'!F$25*$B72</f>
        <v>0</v>
      </c>
      <c r="G89" s="31">
        <f>'Standing'!G$25*$B72</f>
        <v>0</v>
      </c>
      <c r="H89" s="31">
        <f>'Standing'!H$25*$B72</f>
        <v>0</v>
      </c>
      <c r="I89" s="31">
        <f>'Standing'!I$25*$B72</f>
        <v>0</v>
      </c>
      <c r="J89" s="31">
        <f>'Standing'!J$25*$B72</f>
        <v>0</v>
      </c>
      <c r="K89" s="31">
        <f>'Standing'!K$25*$B72</f>
        <v>0</v>
      </c>
      <c r="L89" s="31">
        <f>'Standing'!L$25*$B72</f>
        <v>0</v>
      </c>
      <c r="M89" s="31">
        <f>'Standing'!M$25*$B72</f>
        <v>0</v>
      </c>
      <c r="N89" s="31">
        <f>'Standing'!N$25*$B72</f>
        <v>0</v>
      </c>
      <c r="O89" s="31">
        <f>'Standing'!O$25*$B72</f>
        <v>0</v>
      </c>
      <c r="P89" s="31">
        <f>'Standing'!P$25*$B72</f>
        <v>0</v>
      </c>
      <c r="Q89" s="31">
        <f>'Standing'!Q$25*$B72</f>
        <v>0</v>
      </c>
      <c r="R89" s="31">
        <f>'Standing'!R$25*$B72</f>
        <v>0</v>
      </c>
      <c r="S89" s="31">
        <f>'Standing'!S$25*$B72</f>
        <v>0</v>
      </c>
      <c r="T89" s="10"/>
    </row>
    <row r="90" spans="1:20">
      <c r="A90" s="3" t="s">
        <v>175</v>
      </c>
      <c r="B90" s="31">
        <f>'Standing'!B$26*$B73</f>
        <v>0</v>
      </c>
      <c r="C90" s="31">
        <f>'Standing'!C$26*$B73</f>
        <v>0</v>
      </c>
      <c r="D90" s="31">
        <f>'Standing'!D$26*$B73</f>
        <v>0</v>
      </c>
      <c r="E90" s="31">
        <f>'Standing'!E$26*$B73</f>
        <v>0</v>
      </c>
      <c r="F90" s="31">
        <f>'Standing'!F$26*$B73</f>
        <v>0</v>
      </c>
      <c r="G90" s="31">
        <f>'Standing'!G$26*$B73</f>
        <v>0</v>
      </c>
      <c r="H90" s="31">
        <f>'Standing'!H$26*$B73</f>
        <v>0</v>
      </c>
      <c r="I90" s="31">
        <f>'Standing'!I$26*$B73</f>
        <v>0</v>
      </c>
      <c r="J90" s="31">
        <f>'Standing'!J$26*$B73</f>
        <v>0</v>
      </c>
      <c r="K90" s="31">
        <f>'Standing'!K$26*$B73</f>
        <v>0</v>
      </c>
      <c r="L90" s="31">
        <f>'Standing'!L$26*$B73</f>
        <v>0</v>
      </c>
      <c r="M90" s="31">
        <f>'Standing'!M$26*$B73</f>
        <v>0</v>
      </c>
      <c r="N90" s="31">
        <f>'Standing'!N$26*$B73</f>
        <v>0</v>
      </c>
      <c r="O90" s="31">
        <f>'Standing'!O$26*$B73</f>
        <v>0</v>
      </c>
      <c r="P90" s="31">
        <f>'Standing'!P$26*$B73</f>
        <v>0</v>
      </c>
      <c r="Q90" s="31">
        <f>'Standing'!Q$26*$B73</f>
        <v>0</v>
      </c>
      <c r="R90" s="31">
        <f>'Standing'!R$26*$B73</f>
        <v>0</v>
      </c>
      <c r="S90" s="31">
        <f>'Standing'!S$26*$B73</f>
        <v>0</v>
      </c>
      <c r="T90" s="10"/>
    </row>
    <row r="91" spans="1:20">
      <c r="A91" s="3" t="s">
        <v>176</v>
      </c>
      <c r="B91" s="31">
        <f>'Standing'!B$28*$B74</f>
        <v>0</v>
      </c>
      <c r="C91" s="31">
        <f>'Standing'!C$28*$B74</f>
        <v>0</v>
      </c>
      <c r="D91" s="31">
        <f>'Standing'!D$28*$B74</f>
        <v>0</v>
      </c>
      <c r="E91" s="31">
        <f>'Standing'!E$28*$B74</f>
        <v>0</v>
      </c>
      <c r="F91" s="31">
        <f>'Standing'!F$28*$B74</f>
        <v>0</v>
      </c>
      <c r="G91" s="31">
        <f>'Standing'!G$28*$B74</f>
        <v>0</v>
      </c>
      <c r="H91" s="31">
        <f>'Standing'!H$28*$B74</f>
        <v>0</v>
      </c>
      <c r="I91" s="31">
        <f>'Standing'!I$28*$B74</f>
        <v>0</v>
      </c>
      <c r="J91" s="31">
        <f>'Standing'!J$28*$B74</f>
        <v>0</v>
      </c>
      <c r="K91" s="31">
        <f>'Standing'!K$28*$B74</f>
        <v>0</v>
      </c>
      <c r="L91" s="31">
        <f>'Standing'!L$28*$B74</f>
        <v>0</v>
      </c>
      <c r="M91" s="31">
        <f>'Standing'!M$28*$B74</f>
        <v>0</v>
      </c>
      <c r="N91" s="31">
        <f>'Standing'!N$28*$B74</f>
        <v>0</v>
      </c>
      <c r="O91" s="31">
        <f>'Standing'!O$28*$B74</f>
        <v>0</v>
      </c>
      <c r="P91" s="31">
        <f>'Standing'!P$28*$B74</f>
        <v>0</v>
      </c>
      <c r="Q91" s="31">
        <f>'Standing'!Q$28*$B74</f>
        <v>0</v>
      </c>
      <c r="R91" s="31">
        <f>'Standing'!R$28*$B74</f>
        <v>0</v>
      </c>
      <c r="S91" s="31">
        <f>'Standing'!S$28*$B74</f>
        <v>0</v>
      </c>
      <c r="T91" s="10"/>
    </row>
    <row r="92" spans="1:20">
      <c r="A92" s="3" t="s">
        <v>177</v>
      </c>
      <c r="B92" s="31">
        <f>'Standing'!B$29*$B75</f>
        <v>0</v>
      </c>
      <c r="C92" s="31">
        <f>'Standing'!C$29*$B75</f>
        <v>0</v>
      </c>
      <c r="D92" s="31">
        <f>'Standing'!D$29*$B75</f>
        <v>0</v>
      </c>
      <c r="E92" s="31">
        <f>'Standing'!E$29*$B75</f>
        <v>0</v>
      </c>
      <c r="F92" s="31">
        <f>'Standing'!F$29*$B75</f>
        <v>0</v>
      </c>
      <c r="G92" s="31">
        <f>'Standing'!G$29*$B75</f>
        <v>0</v>
      </c>
      <c r="H92" s="31">
        <f>'Standing'!H$29*$B75</f>
        <v>0</v>
      </c>
      <c r="I92" s="31">
        <f>'Standing'!I$29*$B75</f>
        <v>0</v>
      </c>
      <c r="J92" s="31">
        <f>'Standing'!J$29*$B75</f>
        <v>0</v>
      </c>
      <c r="K92" s="31">
        <f>'Standing'!K$29*$B75</f>
        <v>0</v>
      </c>
      <c r="L92" s="31">
        <f>'Standing'!L$29*$B75</f>
        <v>0</v>
      </c>
      <c r="M92" s="31">
        <f>'Standing'!M$29*$B75</f>
        <v>0</v>
      </c>
      <c r="N92" s="31">
        <f>'Standing'!N$29*$B75</f>
        <v>0</v>
      </c>
      <c r="O92" s="31">
        <f>'Standing'!O$29*$B75</f>
        <v>0</v>
      </c>
      <c r="P92" s="31">
        <f>'Standing'!P$29*$B75</f>
        <v>0</v>
      </c>
      <c r="Q92" s="31">
        <f>'Standing'!Q$29*$B75</f>
        <v>0</v>
      </c>
      <c r="R92" s="31">
        <f>'Standing'!R$29*$B75</f>
        <v>0</v>
      </c>
      <c r="S92" s="31">
        <f>'Standing'!S$29*$B75</f>
        <v>0</v>
      </c>
      <c r="T92" s="10"/>
    </row>
    <row r="93" spans="1:20">
      <c r="A93" s="3" t="s">
        <v>178</v>
      </c>
      <c r="B93" s="31">
        <f>'Standing'!B$31*$B76</f>
        <v>0</v>
      </c>
      <c r="C93" s="31">
        <f>'Standing'!C$31*$B76</f>
        <v>0</v>
      </c>
      <c r="D93" s="31">
        <f>'Standing'!D$31*$B76</f>
        <v>0</v>
      </c>
      <c r="E93" s="31">
        <f>'Standing'!E$31*$B76</f>
        <v>0</v>
      </c>
      <c r="F93" s="31">
        <f>'Standing'!F$31*$B76</f>
        <v>0</v>
      </c>
      <c r="G93" s="31">
        <f>'Standing'!G$31*$B76</f>
        <v>0</v>
      </c>
      <c r="H93" s="31">
        <f>'Standing'!H$31*$B76</f>
        <v>0</v>
      </c>
      <c r="I93" s="31">
        <f>'Standing'!I$31*$B76</f>
        <v>0</v>
      </c>
      <c r="J93" s="31">
        <f>'Standing'!J$31*$B76</f>
        <v>0</v>
      </c>
      <c r="K93" s="31">
        <f>'Standing'!K$31*$B76</f>
        <v>0</v>
      </c>
      <c r="L93" s="31">
        <f>'Standing'!L$31*$B76</f>
        <v>0</v>
      </c>
      <c r="M93" s="31">
        <f>'Standing'!M$31*$B76</f>
        <v>0</v>
      </c>
      <c r="N93" s="31">
        <f>'Standing'!N$31*$B76</f>
        <v>0</v>
      </c>
      <c r="O93" s="31">
        <f>'Standing'!O$31*$B76</f>
        <v>0</v>
      </c>
      <c r="P93" s="31">
        <f>'Standing'!P$31*$B76</f>
        <v>0</v>
      </c>
      <c r="Q93" s="31">
        <f>'Standing'!Q$31*$B76</f>
        <v>0</v>
      </c>
      <c r="R93" s="31">
        <f>'Standing'!R$31*$B76</f>
        <v>0</v>
      </c>
      <c r="S93" s="31">
        <f>'Standing'!S$31*$B76</f>
        <v>0</v>
      </c>
      <c r="T93" s="10"/>
    </row>
    <row r="94" spans="1:20">
      <c r="A94" s="3" t="s">
        <v>179</v>
      </c>
      <c r="B94" s="31">
        <f>'Standing'!B$32*$B77</f>
        <v>0</v>
      </c>
      <c r="C94" s="31">
        <f>'Standing'!C$32*$B77</f>
        <v>0</v>
      </c>
      <c r="D94" s="31">
        <f>'Standing'!D$32*$B77</f>
        <v>0</v>
      </c>
      <c r="E94" s="31">
        <f>'Standing'!E$32*$B77</f>
        <v>0</v>
      </c>
      <c r="F94" s="31">
        <f>'Standing'!F$32*$B77</f>
        <v>0</v>
      </c>
      <c r="G94" s="31">
        <f>'Standing'!G$32*$B77</f>
        <v>0</v>
      </c>
      <c r="H94" s="31">
        <f>'Standing'!H$32*$B77</f>
        <v>0</v>
      </c>
      <c r="I94" s="31">
        <f>'Standing'!I$32*$B77</f>
        <v>0</v>
      </c>
      <c r="J94" s="31">
        <f>'Standing'!J$32*$B77</f>
        <v>0</v>
      </c>
      <c r="K94" s="31">
        <f>'Standing'!K$32*$B77</f>
        <v>0</v>
      </c>
      <c r="L94" s="31">
        <f>'Standing'!L$32*$B77</f>
        <v>0</v>
      </c>
      <c r="M94" s="31">
        <f>'Standing'!M$32*$B77</f>
        <v>0</v>
      </c>
      <c r="N94" s="31">
        <f>'Standing'!N$32*$B77</f>
        <v>0</v>
      </c>
      <c r="O94" s="31">
        <f>'Standing'!O$32*$B77</f>
        <v>0</v>
      </c>
      <c r="P94" s="31">
        <f>'Standing'!P$32*$B77</f>
        <v>0</v>
      </c>
      <c r="Q94" s="31">
        <f>'Standing'!Q$32*$B77</f>
        <v>0</v>
      </c>
      <c r="R94" s="31">
        <f>'Standing'!R$32*$B77</f>
        <v>0</v>
      </c>
      <c r="S94" s="31">
        <f>'Standing'!S$32*$B77</f>
        <v>0</v>
      </c>
      <c r="T94" s="10"/>
    </row>
    <row r="95" spans="1:20">
      <c r="A95" s="3" t="s">
        <v>195</v>
      </c>
      <c r="B95" s="31">
        <f>'Standing'!B$33*$B78</f>
        <v>0</v>
      </c>
      <c r="C95" s="31">
        <f>'Standing'!C$33*$B78</f>
        <v>0</v>
      </c>
      <c r="D95" s="31">
        <f>'Standing'!D$33*$B78</f>
        <v>0</v>
      </c>
      <c r="E95" s="31">
        <f>'Standing'!E$33*$B78</f>
        <v>0</v>
      </c>
      <c r="F95" s="31">
        <f>'Standing'!F$33*$B78</f>
        <v>0</v>
      </c>
      <c r="G95" s="31">
        <f>'Standing'!G$33*$B78</f>
        <v>0</v>
      </c>
      <c r="H95" s="31">
        <f>'Standing'!H$33*$B78</f>
        <v>0</v>
      </c>
      <c r="I95" s="31">
        <f>'Standing'!I$33*$B78</f>
        <v>0</v>
      </c>
      <c r="J95" s="31">
        <f>'Standing'!J$33*$B78</f>
        <v>0</v>
      </c>
      <c r="K95" s="31">
        <f>'Standing'!K$33*$B78</f>
        <v>0</v>
      </c>
      <c r="L95" s="31">
        <f>'Standing'!L$33*$B78</f>
        <v>0</v>
      </c>
      <c r="M95" s="31">
        <f>'Standing'!M$33*$B78</f>
        <v>0</v>
      </c>
      <c r="N95" s="31">
        <f>'Standing'!N$33*$B78</f>
        <v>0</v>
      </c>
      <c r="O95" s="31">
        <f>'Standing'!O$33*$B78</f>
        <v>0</v>
      </c>
      <c r="P95" s="31">
        <f>'Standing'!P$33*$B78</f>
        <v>0</v>
      </c>
      <c r="Q95" s="31">
        <f>'Standing'!Q$33*$B78</f>
        <v>0</v>
      </c>
      <c r="R95" s="31">
        <f>'Standing'!R$33*$B78</f>
        <v>0</v>
      </c>
      <c r="S95" s="31">
        <f>'Standing'!S$33*$B78</f>
        <v>0</v>
      </c>
      <c r="T95" s="10"/>
    </row>
    <row r="96" spans="1:20">
      <c r="A96" s="3" t="s">
        <v>180</v>
      </c>
      <c r="B96" s="31">
        <f>'Standing'!B$34*$B79</f>
        <v>0</v>
      </c>
      <c r="C96" s="31">
        <f>'Standing'!C$34*$B79</f>
        <v>0</v>
      </c>
      <c r="D96" s="31">
        <f>'Standing'!D$34*$B79</f>
        <v>0</v>
      </c>
      <c r="E96" s="31">
        <f>'Standing'!E$34*$B79</f>
        <v>0</v>
      </c>
      <c r="F96" s="31">
        <f>'Standing'!F$34*$B79</f>
        <v>0</v>
      </c>
      <c r="G96" s="31">
        <f>'Standing'!G$34*$B79</f>
        <v>0</v>
      </c>
      <c r="H96" s="31">
        <f>'Standing'!H$34*$B79</f>
        <v>0</v>
      </c>
      <c r="I96" s="31">
        <f>'Standing'!I$34*$B79</f>
        <v>0</v>
      </c>
      <c r="J96" s="31">
        <f>'Standing'!J$34*$B79</f>
        <v>0</v>
      </c>
      <c r="K96" s="31">
        <f>'Standing'!K$34*$B79</f>
        <v>0</v>
      </c>
      <c r="L96" s="31">
        <f>'Standing'!L$34*$B79</f>
        <v>0</v>
      </c>
      <c r="M96" s="31">
        <f>'Standing'!M$34*$B79</f>
        <v>0</v>
      </c>
      <c r="N96" s="31">
        <f>'Standing'!N$34*$B79</f>
        <v>0</v>
      </c>
      <c r="O96" s="31">
        <f>'Standing'!O$34*$B79</f>
        <v>0</v>
      </c>
      <c r="P96" s="31">
        <f>'Standing'!P$34*$B79</f>
        <v>0</v>
      </c>
      <c r="Q96" s="31">
        <f>'Standing'!Q$34*$B79</f>
        <v>0</v>
      </c>
      <c r="R96" s="31">
        <f>'Standing'!R$34*$B79</f>
        <v>0</v>
      </c>
      <c r="S96" s="31">
        <f>'Standing'!S$34*$B79</f>
        <v>0</v>
      </c>
      <c r="T96" s="10"/>
    </row>
    <row r="97" spans="1:20">
      <c r="A97" s="3" t="s">
        <v>181</v>
      </c>
      <c r="B97" s="31">
        <f>'Standing'!B$35*$B80</f>
        <v>0</v>
      </c>
      <c r="C97" s="31">
        <f>'Standing'!C$35*$B80</f>
        <v>0</v>
      </c>
      <c r="D97" s="31">
        <f>'Standing'!D$35*$B80</f>
        <v>0</v>
      </c>
      <c r="E97" s="31">
        <f>'Standing'!E$35*$B80</f>
        <v>0</v>
      </c>
      <c r="F97" s="31">
        <f>'Standing'!F$35*$B80</f>
        <v>0</v>
      </c>
      <c r="G97" s="31">
        <f>'Standing'!G$35*$B80</f>
        <v>0</v>
      </c>
      <c r="H97" s="31">
        <f>'Standing'!H$35*$B80</f>
        <v>0</v>
      </c>
      <c r="I97" s="31">
        <f>'Standing'!I$35*$B80</f>
        <v>0</v>
      </c>
      <c r="J97" s="31">
        <f>'Standing'!J$35*$B80</f>
        <v>0</v>
      </c>
      <c r="K97" s="31">
        <f>'Standing'!K$35*$B80</f>
        <v>0</v>
      </c>
      <c r="L97" s="31">
        <f>'Standing'!L$35*$B80</f>
        <v>0</v>
      </c>
      <c r="M97" s="31">
        <f>'Standing'!M$35*$B80</f>
        <v>0</v>
      </c>
      <c r="N97" s="31">
        <f>'Standing'!N$35*$B80</f>
        <v>0</v>
      </c>
      <c r="O97" s="31">
        <f>'Standing'!O$35*$B80</f>
        <v>0</v>
      </c>
      <c r="P97" s="31">
        <f>'Standing'!P$35*$B80</f>
        <v>0</v>
      </c>
      <c r="Q97" s="31">
        <f>'Standing'!Q$35*$B80</f>
        <v>0</v>
      </c>
      <c r="R97" s="31">
        <f>'Standing'!R$35*$B80</f>
        <v>0</v>
      </c>
      <c r="S97" s="31">
        <f>'Standing'!S$35*$B80</f>
        <v>0</v>
      </c>
      <c r="T97" s="10"/>
    </row>
  </sheetData>
  <sheetProtection sheet="1" objects="1" scenarios="1"/>
  <hyperlinks>
    <hyperlink ref="A19" location="'Multi'!B118" display="x1 = 2407. All units (MWh)"/>
    <hyperlink ref="A20" location="'Input'!C159" display="x2 = 1041. Load factor for each type of demand user (in Load profile data for demand users)"/>
    <hyperlink ref="A21" location="'Input'!F57" display="x3 = 1010. Days in the charging year (in Financial and general assumptions)"/>
    <hyperlink ref="A22" location="'Loads'!E303" display="x4 = 2305. MPANs (in Equivalent volume for each end user)"/>
    <hyperlink ref="A39" location="'AggCap'!B6" display="x1 = 3101. Mapping of tariffs to tariff groups"/>
    <hyperlink ref="A40" location="'AggCap'!B26" display="x2 = 3102. Unit-based contributions to aggregate maximum load (kW) (in Capacity use for tariffs charged for capacity on an exit point basis)"/>
    <hyperlink ref="A48" location="'AggCap'!B6" display="x1 = 3101. Mapping of tariffs to tariff groups"/>
    <hyperlink ref="A49" location="'AggCap'!C26" display="x2 = 3102. MPANs (in Equivalent volume for each end user) (in Capacity use for tariffs charged for capacity on an exit point basis)"/>
    <hyperlink ref="A57" location="'AggCap'!B52" display="x1 = 3104. Aggregate number of users charged for capacity on an exit point basis"/>
    <hyperlink ref="A58" location="'AggCap'!B43" display="x2 = 3103. Aggregate capacity (kW)"/>
    <hyperlink ref="A59" location="'Input'!E57" display="x3 = 1010. Power factor for all flows in the network model (in Financial and general assumptions)"/>
    <hyperlink ref="A67" location="'AggCap'!B6" display="x1 = 3101. Mapping of tariffs to tariff groups"/>
    <hyperlink ref="A68" location="'AggCap'!B62" display="x2 = 3105. Average maximum kVA by exit point"/>
    <hyperlink ref="A84" location="'Standing'!B24" display="x1 = 3002. Capacity elements p/kVA/day"/>
    <hyperlink ref="A85" location="'AggCap'!B71" display="x2 = 3106. Deemed average maximum kVA for each tariff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"Reactive power unit charges for "&amp;'Input'!B7&amp;" in "&amp;'Input'!C7&amp;" ("&amp;'Input'!D7&amp;")"</f>
        <v>0</v>
      </c>
    </row>
    <row r="3" spans="1:11" ht="21" customHeight="1">
      <c r="A3" s="1" t="s">
        <v>1052</v>
      </c>
    </row>
    <row r="4" spans="1:11">
      <c r="A4" s="2" t="s">
        <v>1053</v>
      </c>
    </row>
    <row r="5" spans="1:11">
      <c r="A5" s="2" t="s">
        <v>1054</v>
      </c>
    </row>
    <row r="7" spans="1:11">
      <c r="B7" s="12" t="s">
        <v>142</v>
      </c>
      <c r="C7" s="12" t="s">
        <v>143</v>
      </c>
      <c r="D7" s="12" t="s">
        <v>144</v>
      </c>
      <c r="E7" s="12" t="s">
        <v>145</v>
      </c>
      <c r="F7" s="12" t="s">
        <v>146</v>
      </c>
      <c r="G7" s="12" t="s">
        <v>151</v>
      </c>
      <c r="H7" s="12" t="s">
        <v>147</v>
      </c>
      <c r="I7" s="12" t="s">
        <v>148</v>
      </c>
      <c r="J7" s="12" t="s">
        <v>149</v>
      </c>
    </row>
    <row r="8" spans="1:11">
      <c r="A8" s="3" t="s">
        <v>186</v>
      </c>
      <c r="B8" s="30">
        <v>1</v>
      </c>
      <c r="C8" s="30">
        <v>1</v>
      </c>
      <c r="D8" s="30">
        <v>1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K8" s="10"/>
    </row>
    <row r="9" spans="1:11">
      <c r="A9" s="3" t="s">
        <v>187</v>
      </c>
      <c r="B9" s="30">
        <v>1</v>
      </c>
      <c r="C9" s="30">
        <v>1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30">
        <v>1</v>
      </c>
      <c r="K9" s="10"/>
    </row>
    <row r="10" spans="1:11">
      <c r="A10" s="3" t="s">
        <v>188</v>
      </c>
      <c r="B10" s="30">
        <v>1</v>
      </c>
      <c r="C10" s="30">
        <v>1</v>
      </c>
      <c r="D10" s="30">
        <v>1</v>
      </c>
      <c r="E10" s="30">
        <v>1</v>
      </c>
      <c r="F10" s="30">
        <v>1</v>
      </c>
      <c r="G10" s="30">
        <v>1</v>
      </c>
      <c r="H10" s="30">
        <v>1</v>
      </c>
      <c r="I10" s="30">
        <v>1</v>
      </c>
      <c r="J10" s="30">
        <v>0</v>
      </c>
      <c r="K10" s="10"/>
    </row>
    <row r="11" spans="1:11">
      <c r="A11" s="3" t="s">
        <v>189</v>
      </c>
      <c r="B11" s="30">
        <v>1</v>
      </c>
      <c r="C11" s="30">
        <v>1</v>
      </c>
      <c r="D11" s="30">
        <v>1</v>
      </c>
      <c r="E11" s="30">
        <v>1</v>
      </c>
      <c r="F11" s="30">
        <v>1</v>
      </c>
      <c r="G11" s="30">
        <v>1</v>
      </c>
      <c r="H11" s="30">
        <v>1</v>
      </c>
      <c r="I11" s="30">
        <v>1</v>
      </c>
      <c r="J11" s="30">
        <v>0</v>
      </c>
      <c r="K11" s="10"/>
    </row>
    <row r="12" spans="1:11">
      <c r="A12" s="3" t="s">
        <v>197</v>
      </c>
      <c r="B12" s="30">
        <v>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0</v>
      </c>
      <c r="J12" s="30">
        <v>0</v>
      </c>
      <c r="K12" s="10"/>
    </row>
    <row r="13" spans="1:11">
      <c r="A13" s="3" t="s">
        <v>198</v>
      </c>
      <c r="B13" s="30">
        <v>1</v>
      </c>
      <c r="C13" s="30">
        <v>1</v>
      </c>
      <c r="D13" s="30">
        <v>1</v>
      </c>
      <c r="E13" s="30">
        <v>1</v>
      </c>
      <c r="F13" s="30">
        <v>1</v>
      </c>
      <c r="G13" s="30">
        <v>1</v>
      </c>
      <c r="H13" s="30">
        <v>1</v>
      </c>
      <c r="I13" s="30">
        <v>0</v>
      </c>
      <c r="J13" s="30">
        <v>0</v>
      </c>
      <c r="K13" s="10"/>
    </row>
    <row r="15" spans="1:11" ht="21" customHeight="1">
      <c r="A15" s="1" t="s">
        <v>1055</v>
      </c>
    </row>
    <row r="16" spans="1:11">
      <c r="A16" s="2" t="s">
        <v>361</v>
      </c>
    </row>
    <row r="17" spans="1:20">
      <c r="A17" s="11" t="s">
        <v>1056</v>
      </c>
    </row>
    <row r="18" spans="1:20">
      <c r="A18" s="2" t="s">
        <v>1057</v>
      </c>
    </row>
    <row r="20" spans="1:20">
      <c r="B20" s="12" t="s">
        <v>142</v>
      </c>
      <c r="C20" s="12" t="s">
        <v>315</v>
      </c>
      <c r="D20" s="12" t="s">
        <v>316</v>
      </c>
      <c r="E20" s="12" t="s">
        <v>317</v>
      </c>
      <c r="F20" s="12" t="s">
        <v>318</v>
      </c>
      <c r="G20" s="12" t="s">
        <v>319</v>
      </c>
      <c r="H20" s="12" t="s">
        <v>320</v>
      </c>
      <c r="I20" s="12" t="s">
        <v>321</v>
      </c>
      <c r="J20" s="12" t="s">
        <v>322</v>
      </c>
      <c r="K20" s="12" t="s">
        <v>303</v>
      </c>
      <c r="L20" s="12" t="s">
        <v>893</v>
      </c>
      <c r="M20" s="12" t="s">
        <v>894</v>
      </c>
      <c r="N20" s="12" t="s">
        <v>895</v>
      </c>
      <c r="O20" s="12" t="s">
        <v>896</v>
      </c>
      <c r="P20" s="12" t="s">
        <v>897</v>
      </c>
      <c r="Q20" s="12" t="s">
        <v>898</v>
      </c>
      <c r="R20" s="12" t="s">
        <v>899</v>
      </c>
      <c r="S20" s="12" t="s">
        <v>900</v>
      </c>
    </row>
    <row r="21" spans="1:20">
      <c r="A21" s="3" t="s">
        <v>182</v>
      </c>
      <c r="B21" s="31">
        <f>ABS('Standing'!B$63)</f>
        <v>0</v>
      </c>
      <c r="C21" s="31">
        <f>ABS('Standing'!C$63)</f>
        <v>0</v>
      </c>
      <c r="D21" s="31">
        <f>ABS('Standing'!D$63)</f>
        <v>0</v>
      </c>
      <c r="E21" s="31">
        <f>ABS('Standing'!E$63)</f>
        <v>0</v>
      </c>
      <c r="F21" s="31">
        <f>ABS('Standing'!F$63)</f>
        <v>0</v>
      </c>
      <c r="G21" s="31">
        <f>ABS('Standing'!G$63)</f>
        <v>0</v>
      </c>
      <c r="H21" s="31">
        <f>ABS('Standing'!H$63)</f>
        <v>0</v>
      </c>
      <c r="I21" s="31">
        <f>ABS('Standing'!I$63)</f>
        <v>0</v>
      </c>
      <c r="J21" s="31">
        <f>ABS('Standing'!J$63)</f>
        <v>0</v>
      </c>
      <c r="K21" s="31">
        <f>ABS('Standing'!K$63)</f>
        <v>0</v>
      </c>
      <c r="L21" s="31">
        <f>ABS('Standing'!L$63)</f>
        <v>0</v>
      </c>
      <c r="M21" s="31">
        <f>ABS('Standing'!M$63)</f>
        <v>0</v>
      </c>
      <c r="N21" s="31">
        <f>ABS('Standing'!N$63)</f>
        <v>0</v>
      </c>
      <c r="O21" s="31">
        <f>ABS('Standing'!O$63)</f>
        <v>0</v>
      </c>
      <c r="P21" s="31">
        <f>ABS('Standing'!P$63)</f>
        <v>0</v>
      </c>
      <c r="Q21" s="31">
        <f>ABS('Standing'!Q$63)</f>
        <v>0</v>
      </c>
      <c r="R21" s="31">
        <f>ABS('Standing'!R$63)</f>
        <v>0</v>
      </c>
      <c r="S21" s="31">
        <f>ABS('Standing'!S$63)</f>
        <v>0</v>
      </c>
      <c r="T21" s="10"/>
    </row>
    <row r="22" spans="1:20">
      <c r="A22" s="3" t="s">
        <v>183</v>
      </c>
      <c r="B22" s="31">
        <f>ABS('Standing'!B$64)</f>
        <v>0</v>
      </c>
      <c r="C22" s="31">
        <f>ABS('Standing'!C$64)</f>
        <v>0</v>
      </c>
      <c r="D22" s="31">
        <f>ABS('Standing'!D$64)</f>
        <v>0</v>
      </c>
      <c r="E22" s="31">
        <f>ABS('Standing'!E$64)</f>
        <v>0</v>
      </c>
      <c r="F22" s="31">
        <f>ABS('Standing'!F$64)</f>
        <v>0</v>
      </c>
      <c r="G22" s="31">
        <f>ABS('Standing'!G$64)</f>
        <v>0</v>
      </c>
      <c r="H22" s="31">
        <f>ABS('Standing'!H$64)</f>
        <v>0</v>
      </c>
      <c r="I22" s="31">
        <f>ABS('Standing'!I$64)</f>
        <v>0</v>
      </c>
      <c r="J22" s="31">
        <f>ABS('Standing'!J$64)</f>
        <v>0</v>
      </c>
      <c r="K22" s="31">
        <f>ABS('Standing'!K$64)</f>
        <v>0</v>
      </c>
      <c r="L22" s="31">
        <f>ABS('Standing'!L$64)</f>
        <v>0</v>
      </c>
      <c r="M22" s="31">
        <f>ABS('Standing'!M$64)</f>
        <v>0</v>
      </c>
      <c r="N22" s="31">
        <f>ABS('Standing'!N$64)</f>
        <v>0</v>
      </c>
      <c r="O22" s="31">
        <f>ABS('Standing'!O$64)</f>
        <v>0</v>
      </c>
      <c r="P22" s="31">
        <f>ABS('Standing'!P$64)</f>
        <v>0</v>
      </c>
      <c r="Q22" s="31">
        <f>ABS('Standing'!Q$64)</f>
        <v>0</v>
      </c>
      <c r="R22" s="31">
        <f>ABS('Standing'!R$64)</f>
        <v>0</v>
      </c>
      <c r="S22" s="31">
        <f>ABS('Standing'!S$64)</f>
        <v>0</v>
      </c>
      <c r="T22" s="10"/>
    </row>
    <row r="23" spans="1:20">
      <c r="A23" s="3" t="s">
        <v>196</v>
      </c>
      <c r="B23" s="31">
        <f>ABS('Standing'!B$65)</f>
        <v>0</v>
      </c>
      <c r="C23" s="31">
        <f>ABS('Standing'!C$65)</f>
        <v>0</v>
      </c>
      <c r="D23" s="31">
        <f>ABS('Standing'!D$65)</f>
        <v>0</v>
      </c>
      <c r="E23" s="31">
        <f>ABS('Standing'!E$65)</f>
        <v>0</v>
      </c>
      <c r="F23" s="31">
        <f>ABS('Standing'!F$65)</f>
        <v>0</v>
      </c>
      <c r="G23" s="31">
        <f>ABS('Standing'!G$65)</f>
        <v>0</v>
      </c>
      <c r="H23" s="31">
        <f>ABS('Standing'!H$65)</f>
        <v>0</v>
      </c>
      <c r="I23" s="31">
        <f>ABS('Standing'!I$65)</f>
        <v>0</v>
      </c>
      <c r="J23" s="31">
        <f>ABS('Standing'!J$65)</f>
        <v>0</v>
      </c>
      <c r="K23" s="31">
        <f>ABS('Standing'!K$65)</f>
        <v>0</v>
      </c>
      <c r="L23" s="31">
        <f>ABS('Standing'!L$65)</f>
        <v>0</v>
      </c>
      <c r="M23" s="31">
        <f>ABS('Standing'!M$65)</f>
        <v>0</v>
      </c>
      <c r="N23" s="31">
        <f>ABS('Standing'!N$65)</f>
        <v>0</v>
      </c>
      <c r="O23" s="31">
        <f>ABS('Standing'!O$65)</f>
        <v>0</v>
      </c>
      <c r="P23" s="31">
        <f>ABS('Standing'!P$65)</f>
        <v>0</v>
      </c>
      <c r="Q23" s="31">
        <f>ABS('Standing'!Q$65)</f>
        <v>0</v>
      </c>
      <c r="R23" s="31">
        <f>ABS('Standing'!R$65)</f>
        <v>0</v>
      </c>
      <c r="S23" s="31">
        <f>ABS('Standing'!S$65)</f>
        <v>0</v>
      </c>
      <c r="T23" s="10"/>
    </row>
    <row r="25" spans="1:20" ht="21" customHeight="1">
      <c r="A25" s="1" t="s">
        <v>1058</v>
      </c>
    </row>
    <row r="26" spans="1:20">
      <c r="A26" s="2" t="s">
        <v>361</v>
      </c>
    </row>
    <row r="27" spans="1:20">
      <c r="A27" s="11" t="s">
        <v>1059</v>
      </c>
    </row>
    <row r="28" spans="1:20">
      <c r="A28" s="11" t="s">
        <v>1060</v>
      </c>
    </row>
    <row r="29" spans="1:20">
      <c r="A29" s="11" t="s">
        <v>852</v>
      </c>
    </row>
    <row r="30" spans="1:20">
      <c r="A30" s="2" t="s">
        <v>708</v>
      </c>
    </row>
    <row r="32" spans="1:20">
      <c r="B32" s="12" t="s">
        <v>142</v>
      </c>
      <c r="C32" s="12" t="s">
        <v>315</v>
      </c>
      <c r="D32" s="12" t="s">
        <v>316</v>
      </c>
      <c r="E32" s="12" t="s">
        <v>317</v>
      </c>
      <c r="F32" s="12" t="s">
        <v>318</v>
      </c>
      <c r="G32" s="12" t="s">
        <v>319</v>
      </c>
      <c r="H32" s="12" t="s">
        <v>320</v>
      </c>
      <c r="I32" s="12" t="s">
        <v>321</v>
      </c>
      <c r="J32" s="12" t="s">
        <v>322</v>
      </c>
      <c r="K32" s="12" t="s">
        <v>303</v>
      </c>
      <c r="L32" s="12" t="s">
        <v>893</v>
      </c>
      <c r="M32" s="12" t="s">
        <v>894</v>
      </c>
      <c r="N32" s="12" t="s">
        <v>895</v>
      </c>
      <c r="O32" s="12" t="s">
        <v>896</v>
      </c>
      <c r="P32" s="12" t="s">
        <v>897</v>
      </c>
      <c r="Q32" s="12" t="s">
        <v>898</v>
      </c>
      <c r="R32" s="12" t="s">
        <v>899</v>
      </c>
      <c r="S32" s="12" t="s">
        <v>900</v>
      </c>
    </row>
    <row r="33" spans="1:20">
      <c r="A33" s="3" t="s">
        <v>182</v>
      </c>
      <c r="B33" s="31">
        <f>B21*'Input'!B$370*'Input'!$E$58</f>
        <v>0</v>
      </c>
      <c r="C33" s="31">
        <f>C21*'Input'!C$370*'Input'!$E$58</f>
        <v>0</v>
      </c>
      <c r="D33" s="31">
        <f>D21*'Input'!D$370*'Input'!$E$58</f>
        <v>0</v>
      </c>
      <c r="E33" s="31">
        <f>E21*'Input'!E$370*'Input'!$E$58</f>
        <v>0</v>
      </c>
      <c r="F33" s="31">
        <f>F21*'Input'!F$370*'Input'!$E$58</f>
        <v>0</v>
      </c>
      <c r="G33" s="31">
        <f>G21*'Input'!G$370*'Input'!$E$58</f>
        <v>0</v>
      </c>
      <c r="H33" s="31">
        <f>H21*'Input'!H$370*'Input'!$E$58</f>
        <v>0</v>
      </c>
      <c r="I33" s="31">
        <f>I21*'Input'!I$370*'Input'!$E$58</f>
        <v>0</v>
      </c>
      <c r="J33" s="31">
        <f>J21*'Input'!J$370*'Input'!$E$58</f>
        <v>0</v>
      </c>
      <c r="K33" s="31">
        <f>K21*'Input'!B$370*'Input'!$E$58</f>
        <v>0</v>
      </c>
      <c r="L33" s="31">
        <f>L21*'Input'!C$370*'Input'!$E$58</f>
        <v>0</v>
      </c>
      <c r="M33" s="31">
        <f>M21*'Input'!D$370*'Input'!$E$58</f>
        <v>0</v>
      </c>
      <c r="N33" s="31">
        <f>N21*'Input'!E$370*'Input'!$E$58</f>
        <v>0</v>
      </c>
      <c r="O33" s="31">
        <f>O21*'Input'!F$370*'Input'!$E$58</f>
        <v>0</v>
      </c>
      <c r="P33" s="31">
        <f>P21*'Input'!G$370*'Input'!$E$58</f>
        <v>0</v>
      </c>
      <c r="Q33" s="31">
        <f>Q21*'Input'!H$370*'Input'!$E$58</f>
        <v>0</v>
      </c>
      <c r="R33" s="31">
        <f>R21*'Input'!I$370*'Input'!$E$58</f>
        <v>0</v>
      </c>
      <c r="S33" s="31">
        <f>S21*'Input'!J$370*'Input'!$E$58</f>
        <v>0</v>
      </c>
      <c r="T33" s="10"/>
    </row>
    <row r="34" spans="1:20">
      <c r="A34" s="3" t="s">
        <v>183</v>
      </c>
      <c r="B34" s="31">
        <f>B22*'Input'!B$370*'Input'!$E$58</f>
        <v>0</v>
      </c>
      <c r="C34" s="31">
        <f>C22*'Input'!C$370*'Input'!$E$58</f>
        <v>0</v>
      </c>
      <c r="D34" s="31">
        <f>D22*'Input'!D$370*'Input'!$E$58</f>
        <v>0</v>
      </c>
      <c r="E34" s="31">
        <f>E22*'Input'!E$370*'Input'!$E$58</f>
        <v>0</v>
      </c>
      <c r="F34" s="31">
        <f>F22*'Input'!F$370*'Input'!$E$58</f>
        <v>0</v>
      </c>
      <c r="G34" s="31">
        <f>G22*'Input'!G$370*'Input'!$E$58</f>
        <v>0</v>
      </c>
      <c r="H34" s="31">
        <f>H22*'Input'!H$370*'Input'!$E$58</f>
        <v>0</v>
      </c>
      <c r="I34" s="31">
        <f>I22*'Input'!I$370*'Input'!$E$58</f>
        <v>0</v>
      </c>
      <c r="J34" s="31">
        <f>J22*'Input'!J$370*'Input'!$E$58</f>
        <v>0</v>
      </c>
      <c r="K34" s="31">
        <f>K22*'Input'!B$370*'Input'!$E$58</f>
        <v>0</v>
      </c>
      <c r="L34" s="31">
        <f>L22*'Input'!C$370*'Input'!$E$58</f>
        <v>0</v>
      </c>
      <c r="M34" s="31">
        <f>M22*'Input'!D$370*'Input'!$E$58</f>
        <v>0</v>
      </c>
      <c r="N34" s="31">
        <f>N22*'Input'!E$370*'Input'!$E$58</f>
        <v>0</v>
      </c>
      <c r="O34" s="31">
        <f>O22*'Input'!F$370*'Input'!$E$58</f>
        <v>0</v>
      </c>
      <c r="P34" s="31">
        <f>P22*'Input'!G$370*'Input'!$E$58</f>
        <v>0</v>
      </c>
      <c r="Q34" s="31">
        <f>Q22*'Input'!H$370*'Input'!$E$58</f>
        <v>0</v>
      </c>
      <c r="R34" s="31">
        <f>R22*'Input'!I$370*'Input'!$E$58</f>
        <v>0</v>
      </c>
      <c r="S34" s="31">
        <f>S22*'Input'!J$370*'Input'!$E$58</f>
        <v>0</v>
      </c>
      <c r="T34" s="10"/>
    </row>
    <row r="35" spans="1:20">
      <c r="A35" s="3" t="s">
        <v>196</v>
      </c>
      <c r="B35" s="31">
        <f>B23*'Input'!B$370*'Input'!$E$58</f>
        <v>0</v>
      </c>
      <c r="C35" s="31">
        <f>C23*'Input'!C$370*'Input'!$E$58</f>
        <v>0</v>
      </c>
      <c r="D35" s="31">
        <f>D23*'Input'!D$370*'Input'!$E$58</f>
        <v>0</v>
      </c>
      <c r="E35" s="31">
        <f>E23*'Input'!E$370*'Input'!$E$58</f>
        <v>0</v>
      </c>
      <c r="F35" s="31">
        <f>F23*'Input'!F$370*'Input'!$E$58</f>
        <v>0</v>
      </c>
      <c r="G35" s="31">
        <f>G23*'Input'!G$370*'Input'!$E$58</f>
        <v>0</v>
      </c>
      <c r="H35" s="31">
        <f>H23*'Input'!H$370*'Input'!$E$58</f>
        <v>0</v>
      </c>
      <c r="I35" s="31">
        <f>I23*'Input'!I$370*'Input'!$E$58</f>
        <v>0</v>
      </c>
      <c r="J35" s="31">
        <f>J23*'Input'!J$370*'Input'!$E$58</f>
        <v>0</v>
      </c>
      <c r="K35" s="31">
        <f>K23*'Input'!B$370*'Input'!$E$58</f>
        <v>0</v>
      </c>
      <c r="L35" s="31">
        <f>L23*'Input'!C$370*'Input'!$E$58</f>
        <v>0</v>
      </c>
      <c r="M35" s="31">
        <f>M23*'Input'!D$370*'Input'!$E$58</f>
        <v>0</v>
      </c>
      <c r="N35" s="31">
        <f>N23*'Input'!E$370*'Input'!$E$58</f>
        <v>0</v>
      </c>
      <c r="O35" s="31">
        <f>O23*'Input'!F$370*'Input'!$E$58</f>
        <v>0</v>
      </c>
      <c r="P35" s="31">
        <f>P23*'Input'!G$370*'Input'!$E$58</f>
        <v>0</v>
      </c>
      <c r="Q35" s="31">
        <f>Q23*'Input'!H$370*'Input'!$E$58</f>
        <v>0</v>
      </c>
      <c r="R35" s="31">
        <f>R23*'Input'!I$370*'Input'!$E$58</f>
        <v>0</v>
      </c>
      <c r="S35" s="31">
        <f>S23*'Input'!J$370*'Input'!$E$58</f>
        <v>0</v>
      </c>
      <c r="T35" s="10"/>
    </row>
    <row r="37" spans="1:20" ht="21" customHeight="1">
      <c r="A37" s="1" t="s">
        <v>1061</v>
      </c>
    </row>
    <row r="38" spans="1:20">
      <c r="A38" s="2" t="s">
        <v>361</v>
      </c>
    </row>
    <row r="39" spans="1:20">
      <c r="A39" s="11" t="s">
        <v>1062</v>
      </c>
    </row>
    <row r="40" spans="1:20">
      <c r="A40" s="2" t="s">
        <v>1057</v>
      </c>
    </row>
    <row r="42" spans="1:20">
      <c r="B42" s="12" t="s">
        <v>1063</v>
      </c>
    </row>
    <row r="43" spans="1:20">
      <c r="A43" s="3" t="s">
        <v>186</v>
      </c>
      <c r="B43" s="31">
        <f>ABS('Loads'!B$67)</f>
        <v>0</v>
      </c>
      <c r="C43" s="10"/>
    </row>
    <row r="44" spans="1:20">
      <c r="A44" s="3" t="s">
        <v>187</v>
      </c>
      <c r="B44" s="31">
        <f>ABS('Loads'!B$68)</f>
        <v>0</v>
      </c>
      <c r="C44" s="10"/>
    </row>
    <row r="45" spans="1:20">
      <c r="A45" s="3" t="s">
        <v>188</v>
      </c>
      <c r="B45" s="31">
        <f>ABS('Loads'!B$69)</f>
        <v>0</v>
      </c>
      <c r="C45" s="10"/>
    </row>
    <row r="46" spans="1:20">
      <c r="A46" s="3" t="s">
        <v>189</v>
      </c>
      <c r="B46" s="31">
        <f>ABS('Loads'!B$70)</f>
        <v>0</v>
      </c>
      <c r="C46" s="10"/>
    </row>
    <row r="47" spans="1:20">
      <c r="A47" s="3" t="s">
        <v>197</v>
      </c>
      <c r="B47" s="31">
        <f>ABS('Loads'!B$71)</f>
        <v>0</v>
      </c>
      <c r="C47" s="10"/>
    </row>
    <row r="48" spans="1:20">
      <c r="A48" s="3" t="s">
        <v>198</v>
      </c>
      <c r="B48" s="31">
        <f>ABS('Loads'!B$72)</f>
        <v>0</v>
      </c>
      <c r="C48" s="10"/>
    </row>
    <row r="50" spans="1:20" ht="21" customHeight="1">
      <c r="A50" s="1" t="s">
        <v>1064</v>
      </c>
    </row>
    <row r="51" spans="1:20">
      <c r="A51" s="2" t="s">
        <v>361</v>
      </c>
    </row>
    <row r="52" spans="1:20">
      <c r="A52" s="11" t="s">
        <v>988</v>
      </c>
    </row>
    <row r="53" spans="1:20">
      <c r="A53" s="11" t="s">
        <v>1065</v>
      </c>
    </row>
    <row r="54" spans="1:20">
      <c r="A54" s="11" t="s">
        <v>408</v>
      </c>
    </row>
    <row r="55" spans="1:20">
      <c r="A55" s="11" t="s">
        <v>1066</v>
      </c>
    </row>
    <row r="56" spans="1:20">
      <c r="A56" s="11" t="s">
        <v>1067</v>
      </c>
    </row>
    <row r="57" spans="1:20">
      <c r="A57" s="11" t="s">
        <v>1068</v>
      </c>
    </row>
    <row r="58" spans="1:20">
      <c r="A58" s="11" t="s">
        <v>1069</v>
      </c>
    </row>
    <row r="59" spans="1:20">
      <c r="A59" s="2" t="s">
        <v>1070</v>
      </c>
    </row>
    <row r="61" spans="1:20">
      <c r="B61" s="12" t="s">
        <v>142</v>
      </c>
      <c r="C61" s="12" t="s">
        <v>315</v>
      </c>
      <c r="D61" s="12" t="s">
        <v>316</v>
      </c>
      <c r="E61" s="12" t="s">
        <v>317</v>
      </c>
      <c r="F61" s="12" t="s">
        <v>318</v>
      </c>
      <c r="G61" s="12" t="s">
        <v>319</v>
      </c>
      <c r="H61" s="12" t="s">
        <v>320</v>
      </c>
      <c r="I61" s="12" t="s">
        <v>321</v>
      </c>
      <c r="J61" s="12" t="s">
        <v>322</v>
      </c>
      <c r="K61" s="12" t="s">
        <v>303</v>
      </c>
      <c r="L61" s="12" t="s">
        <v>893</v>
      </c>
      <c r="M61" s="12" t="s">
        <v>894</v>
      </c>
      <c r="N61" s="12" t="s">
        <v>895</v>
      </c>
      <c r="O61" s="12" t="s">
        <v>896</v>
      </c>
      <c r="P61" s="12" t="s">
        <v>897</v>
      </c>
      <c r="Q61" s="12" t="s">
        <v>898</v>
      </c>
      <c r="R61" s="12" t="s">
        <v>899</v>
      </c>
      <c r="S61" s="12" t="s">
        <v>900</v>
      </c>
    </row>
    <row r="62" spans="1:20">
      <c r="A62" s="3" t="s">
        <v>186</v>
      </c>
      <c r="B62" s="31">
        <f>'Yard'!B$11*$B$43*'LAFs'!$I$35/'LAFs'!B$77*(1-'Contrib'!B$115)*B8/(24*'Input'!$F$58)*100</f>
        <v>0</v>
      </c>
      <c r="C62" s="31">
        <f>'Yard'!C$11*$B$43*'LAFs'!$I$35/'LAFs'!C$77*(1-'Contrib'!C$115)*C8/(24*'Input'!$F$58)*100</f>
        <v>0</v>
      </c>
      <c r="D62" s="31">
        <f>'Yard'!D$11*$B$43*'LAFs'!$I$35/'LAFs'!D$77*(1-'Contrib'!D$115)*D8/(24*'Input'!$F$58)*100</f>
        <v>0</v>
      </c>
      <c r="E62" s="31">
        <f>'Yard'!E$11*$B$43*'LAFs'!$I$35/'LAFs'!E$77*(1-'Contrib'!E$115)*E8/(24*'Input'!$F$58)*100</f>
        <v>0</v>
      </c>
      <c r="F62" s="31">
        <f>'Yard'!F$11*$B$43*'LAFs'!$I$35/'LAFs'!F$77*(1-'Contrib'!F$115)*F8/(24*'Input'!$F$58)*100</f>
        <v>0</v>
      </c>
      <c r="G62" s="31">
        <f>'Yard'!G$11*$B$43*'LAFs'!$I$35/'LAFs'!G$77*(1-'Contrib'!G$115)*G8/(24*'Input'!$F$58)*100</f>
        <v>0</v>
      </c>
      <c r="H62" s="31">
        <f>'Yard'!H$11*$B$43*'LAFs'!$I$35/'LAFs'!H$77*(1-'Contrib'!H$115)*H8/(24*'Input'!$F$58)*100</f>
        <v>0</v>
      </c>
      <c r="I62" s="31">
        <f>'Yard'!I$11*$B$43*'LAFs'!$I$35/'LAFs'!I$77*(1-'Contrib'!I$115)*I8/(24*'Input'!$F$58)*100</f>
        <v>0</v>
      </c>
      <c r="J62" s="31">
        <f>'Yard'!J$11*$B$43*'LAFs'!$I$35/'LAFs'!J$77*(1-'Contrib'!J$115)*J8/(24*'Input'!$F$58)*100</f>
        <v>0</v>
      </c>
      <c r="K62" s="31">
        <f>'Yard'!K$11*$B$43*'LAFs'!$I$35/'LAFs'!B$77*(1-'Contrib'!K$115)*B8/(24*'Input'!$F$58)*100</f>
        <v>0</v>
      </c>
      <c r="L62" s="31">
        <f>'Yard'!L$11*$B$43*'LAFs'!$I$35/'LAFs'!C$77*(1-'Contrib'!L$115)*C8/(24*'Input'!$F$58)*100</f>
        <v>0</v>
      </c>
      <c r="M62" s="31">
        <f>'Yard'!M$11*$B$43*'LAFs'!$I$35/'LAFs'!D$77*(1-'Contrib'!M$115)*D8/(24*'Input'!$F$58)*100</f>
        <v>0</v>
      </c>
      <c r="N62" s="31">
        <f>'Yard'!N$11*$B$43*'LAFs'!$I$35/'LAFs'!E$77*(1-'Contrib'!N$115)*E8/(24*'Input'!$F$58)*100</f>
        <v>0</v>
      </c>
      <c r="O62" s="31">
        <f>'Yard'!O$11*$B$43*'LAFs'!$I$35/'LAFs'!F$77*(1-'Contrib'!O$115)*F8/(24*'Input'!$F$58)*100</f>
        <v>0</v>
      </c>
      <c r="P62" s="31">
        <f>'Yard'!P$11*$B$43*'LAFs'!$I$35/'LAFs'!G$77*(1-'Contrib'!P$115)*G8/(24*'Input'!$F$58)*100</f>
        <v>0</v>
      </c>
      <c r="Q62" s="31">
        <f>'Yard'!Q$11*$B$43*'LAFs'!$I$35/'LAFs'!H$77*(1-'Contrib'!Q$115)*H8/(24*'Input'!$F$58)*100</f>
        <v>0</v>
      </c>
      <c r="R62" s="31">
        <f>'Yard'!R$11*$B$43*'LAFs'!$I$35/'LAFs'!I$77*(1-'Contrib'!R$115)*I8/(24*'Input'!$F$58)*100</f>
        <v>0</v>
      </c>
      <c r="S62" s="31">
        <f>'Yard'!S$11*$B$43*'LAFs'!$I$35/'LAFs'!J$77*(1-'Contrib'!S$115)*J8/(24*'Input'!$F$58)*100</f>
        <v>0</v>
      </c>
      <c r="T62" s="10"/>
    </row>
    <row r="63" spans="1:20">
      <c r="A63" s="3" t="s">
        <v>187</v>
      </c>
      <c r="B63" s="31">
        <f>'Yard'!B$11*$B$44*'LAFs'!$I$36/'LAFs'!B$77*(1-'Contrib'!B$116)*B9/(24*'Input'!$F$58)*100</f>
        <v>0</v>
      </c>
      <c r="C63" s="31">
        <f>'Yard'!C$11*$B$44*'LAFs'!$I$36/'LAFs'!C$77*(1-'Contrib'!C$116)*C9/(24*'Input'!$F$58)*100</f>
        <v>0</v>
      </c>
      <c r="D63" s="31">
        <f>'Yard'!D$11*$B$44*'LAFs'!$I$36/'LAFs'!D$77*(1-'Contrib'!D$116)*D9/(24*'Input'!$F$58)*100</f>
        <v>0</v>
      </c>
      <c r="E63" s="31">
        <f>'Yard'!E$11*$B$44*'LAFs'!$I$36/'LAFs'!E$77*(1-'Contrib'!E$116)*E9/(24*'Input'!$F$58)*100</f>
        <v>0</v>
      </c>
      <c r="F63" s="31">
        <f>'Yard'!F$11*$B$44*'LAFs'!$I$36/'LAFs'!F$77*(1-'Contrib'!F$116)*F9/(24*'Input'!$F$58)*100</f>
        <v>0</v>
      </c>
      <c r="G63" s="31">
        <f>'Yard'!G$11*$B$44*'LAFs'!$I$36/'LAFs'!G$77*(1-'Contrib'!G$116)*G9/(24*'Input'!$F$58)*100</f>
        <v>0</v>
      </c>
      <c r="H63" s="31">
        <f>'Yard'!H$11*$B$44*'LAFs'!$I$36/'LAFs'!H$77*(1-'Contrib'!H$116)*H9/(24*'Input'!$F$58)*100</f>
        <v>0</v>
      </c>
      <c r="I63" s="31">
        <f>'Yard'!I$11*$B$44*'LAFs'!$I$36/'LAFs'!I$77*(1-'Contrib'!I$116)*I9/(24*'Input'!$F$58)*100</f>
        <v>0</v>
      </c>
      <c r="J63" s="31">
        <f>'Yard'!J$11*$B$44*'LAFs'!$I$36/'LAFs'!J$77*(1-'Contrib'!J$116)*J9/(24*'Input'!$F$58)*100</f>
        <v>0</v>
      </c>
      <c r="K63" s="31">
        <f>'Yard'!K$11*$B$44*'LAFs'!$I$36/'LAFs'!B$77*(1-'Contrib'!K$116)*B9/(24*'Input'!$F$58)*100</f>
        <v>0</v>
      </c>
      <c r="L63" s="31">
        <f>'Yard'!L$11*$B$44*'LAFs'!$I$36/'LAFs'!C$77*(1-'Contrib'!L$116)*C9/(24*'Input'!$F$58)*100</f>
        <v>0</v>
      </c>
      <c r="M63" s="31">
        <f>'Yard'!M$11*$B$44*'LAFs'!$I$36/'LAFs'!D$77*(1-'Contrib'!M$116)*D9/(24*'Input'!$F$58)*100</f>
        <v>0</v>
      </c>
      <c r="N63" s="31">
        <f>'Yard'!N$11*$B$44*'LAFs'!$I$36/'LAFs'!E$77*(1-'Contrib'!N$116)*E9/(24*'Input'!$F$58)*100</f>
        <v>0</v>
      </c>
      <c r="O63" s="31">
        <f>'Yard'!O$11*$B$44*'LAFs'!$I$36/'LAFs'!F$77*(1-'Contrib'!O$116)*F9/(24*'Input'!$F$58)*100</f>
        <v>0</v>
      </c>
      <c r="P63" s="31">
        <f>'Yard'!P$11*$B$44*'LAFs'!$I$36/'LAFs'!G$77*(1-'Contrib'!P$116)*G9/(24*'Input'!$F$58)*100</f>
        <v>0</v>
      </c>
      <c r="Q63" s="31">
        <f>'Yard'!Q$11*$B$44*'LAFs'!$I$36/'LAFs'!H$77*(1-'Contrib'!Q$116)*H9/(24*'Input'!$F$58)*100</f>
        <v>0</v>
      </c>
      <c r="R63" s="31">
        <f>'Yard'!R$11*$B$44*'LAFs'!$I$36/'LAFs'!I$77*(1-'Contrib'!R$116)*I9/(24*'Input'!$F$58)*100</f>
        <v>0</v>
      </c>
      <c r="S63" s="31">
        <f>'Yard'!S$11*$B$44*'LAFs'!$I$36/'LAFs'!J$77*(1-'Contrib'!S$116)*J9/(24*'Input'!$F$58)*100</f>
        <v>0</v>
      </c>
      <c r="T63" s="10"/>
    </row>
    <row r="64" spans="1:20">
      <c r="A64" s="3" t="s">
        <v>188</v>
      </c>
      <c r="B64" s="31">
        <f>'Yard'!B$11*$B$45*'LAFs'!$I$37/'LAFs'!B$77*(1-'Contrib'!B$117)*B10/(24*'Input'!$F$58)*100</f>
        <v>0</v>
      </c>
      <c r="C64" s="31">
        <f>'Yard'!C$11*$B$45*'LAFs'!$I$37/'LAFs'!C$77*(1-'Contrib'!C$117)*C10/(24*'Input'!$F$58)*100</f>
        <v>0</v>
      </c>
      <c r="D64" s="31">
        <f>'Yard'!D$11*$B$45*'LAFs'!$I$37/'LAFs'!D$77*(1-'Contrib'!D$117)*D10/(24*'Input'!$F$58)*100</f>
        <v>0</v>
      </c>
      <c r="E64" s="31">
        <f>'Yard'!E$11*$B$45*'LAFs'!$I$37/'LAFs'!E$77*(1-'Contrib'!E$117)*E10/(24*'Input'!$F$58)*100</f>
        <v>0</v>
      </c>
      <c r="F64" s="31">
        <f>'Yard'!F$11*$B$45*'LAFs'!$I$37/'LAFs'!F$77*(1-'Contrib'!F$117)*F10/(24*'Input'!$F$58)*100</f>
        <v>0</v>
      </c>
      <c r="G64" s="31">
        <f>'Yard'!G$11*$B$45*'LAFs'!$I$37/'LAFs'!G$77*(1-'Contrib'!G$117)*G10/(24*'Input'!$F$58)*100</f>
        <v>0</v>
      </c>
      <c r="H64" s="31">
        <f>'Yard'!H$11*$B$45*'LAFs'!$I$37/'LAFs'!H$77*(1-'Contrib'!H$117)*H10/(24*'Input'!$F$58)*100</f>
        <v>0</v>
      </c>
      <c r="I64" s="31">
        <f>'Yard'!I$11*$B$45*'LAFs'!$I$37/'LAFs'!I$77*(1-'Contrib'!I$117)*I10/(24*'Input'!$F$58)*100</f>
        <v>0</v>
      </c>
      <c r="J64" s="31">
        <f>'Yard'!J$11*$B$45*'LAFs'!$I$37/'LAFs'!J$77*(1-'Contrib'!J$117)*J10/(24*'Input'!$F$58)*100</f>
        <v>0</v>
      </c>
      <c r="K64" s="31">
        <f>'Yard'!K$11*$B$45*'LAFs'!$I$37/'LAFs'!B$77*(1-'Contrib'!K$117)*B10/(24*'Input'!$F$58)*100</f>
        <v>0</v>
      </c>
      <c r="L64" s="31">
        <f>'Yard'!L$11*$B$45*'LAFs'!$I$37/'LAFs'!C$77*(1-'Contrib'!L$117)*C10/(24*'Input'!$F$58)*100</f>
        <v>0</v>
      </c>
      <c r="M64" s="31">
        <f>'Yard'!M$11*$B$45*'LAFs'!$I$37/'LAFs'!D$77*(1-'Contrib'!M$117)*D10/(24*'Input'!$F$58)*100</f>
        <v>0</v>
      </c>
      <c r="N64" s="31">
        <f>'Yard'!N$11*$B$45*'LAFs'!$I$37/'LAFs'!E$77*(1-'Contrib'!N$117)*E10/(24*'Input'!$F$58)*100</f>
        <v>0</v>
      </c>
      <c r="O64" s="31">
        <f>'Yard'!O$11*$B$45*'LAFs'!$I$37/'LAFs'!F$77*(1-'Contrib'!O$117)*F10/(24*'Input'!$F$58)*100</f>
        <v>0</v>
      </c>
      <c r="P64" s="31">
        <f>'Yard'!P$11*$B$45*'LAFs'!$I$37/'LAFs'!G$77*(1-'Contrib'!P$117)*G10/(24*'Input'!$F$58)*100</f>
        <v>0</v>
      </c>
      <c r="Q64" s="31">
        <f>'Yard'!Q$11*$B$45*'LAFs'!$I$37/'LAFs'!H$77*(1-'Contrib'!Q$117)*H10/(24*'Input'!$F$58)*100</f>
        <v>0</v>
      </c>
      <c r="R64" s="31">
        <f>'Yard'!R$11*$B$45*'LAFs'!$I$37/'LAFs'!I$77*(1-'Contrib'!R$117)*I10/(24*'Input'!$F$58)*100</f>
        <v>0</v>
      </c>
      <c r="S64" s="31">
        <f>'Yard'!S$11*$B$45*'LAFs'!$I$37/'LAFs'!J$77*(1-'Contrib'!S$117)*J10/(24*'Input'!$F$58)*100</f>
        <v>0</v>
      </c>
      <c r="T64" s="10"/>
    </row>
    <row r="65" spans="1:20">
      <c r="A65" s="3" t="s">
        <v>189</v>
      </c>
      <c r="B65" s="31">
        <f>'Yard'!B$11*$B$46*'LAFs'!$I$38/'LAFs'!B$77*(1-'Contrib'!B$118)*B11/(24*'Input'!$F$58)*100</f>
        <v>0</v>
      </c>
      <c r="C65" s="31">
        <f>'Yard'!C$11*$B$46*'LAFs'!$I$38/'LAFs'!C$77*(1-'Contrib'!C$118)*C11/(24*'Input'!$F$58)*100</f>
        <v>0</v>
      </c>
      <c r="D65" s="31">
        <f>'Yard'!D$11*$B$46*'LAFs'!$I$38/'LAFs'!D$77*(1-'Contrib'!D$118)*D11/(24*'Input'!$F$58)*100</f>
        <v>0</v>
      </c>
      <c r="E65" s="31">
        <f>'Yard'!E$11*$B$46*'LAFs'!$I$38/'LAFs'!E$77*(1-'Contrib'!E$118)*E11/(24*'Input'!$F$58)*100</f>
        <v>0</v>
      </c>
      <c r="F65" s="31">
        <f>'Yard'!F$11*$B$46*'LAFs'!$I$38/'LAFs'!F$77*(1-'Contrib'!F$118)*F11/(24*'Input'!$F$58)*100</f>
        <v>0</v>
      </c>
      <c r="G65" s="31">
        <f>'Yard'!G$11*$B$46*'LAFs'!$I$38/'LAFs'!G$77*(1-'Contrib'!G$118)*G11/(24*'Input'!$F$58)*100</f>
        <v>0</v>
      </c>
      <c r="H65" s="31">
        <f>'Yard'!H$11*$B$46*'LAFs'!$I$38/'LAFs'!H$77*(1-'Contrib'!H$118)*H11/(24*'Input'!$F$58)*100</f>
        <v>0</v>
      </c>
      <c r="I65" s="31">
        <f>'Yard'!I$11*$B$46*'LAFs'!$I$38/'LAFs'!I$77*(1-'Contrib'!I$118)*I11/(24*'Input'!$F$58)*100</f>
        <v>0</v>
      </c>
      <c r="J65" s="31">
        <f>'Yard'!J$11*$B$46*'LAFs'!$I$38/'LAFs'!J$77*(1-'Contrib'!J$118)*J11/(24*'Input'!$F$58)*100</f>
        <v>0</v>
      </c>
      <c r="K65" s="31">
        <f>'Yard'!K$11*$B$46*'LAFs'!$I$38/'LAFs'!B$77*(1-'Contrib'!K$118)*B11/(24*'Input'!$F$58)*100</f>
        <v>0</v>
      </c>
      <c r="L65" s="31">
        <f>'Yard'!L$11*$B$46*'LAFs'!$I$38/'LAFs'!C$77*(1-'Contrib'!L$118)*C11/(24*'Input'!$F$58)*100</f>
        <v>0</v>
      </c>
      <c r="M65" s="31">
        <f>'Yard'!M$11*$B$46*'LAFs'!$I$38/'LAFs'!D$77*(1-'Contrib'!M$118)*D11/(24*'Input'!$F$58)*100</f>
        <v>0</v>
      </c>
      <c r="N65" s="31">
        <f>'Yard'!N$11*$B$46*'LAFs'!$I$38/'LAFs'!E$77*(1-'Contrib'!N$118)*E11/(24*'Input'!$F$58)*100</f>
        <v>0</v>
      </c>
      <c r="O65" s="31">
        <f>'Yard'!O$11*$B$46*'LAFs'!$I$38/'LAFs'!F$77*(1-'Contrib'!O$118)*F11/(24*'Input'!$F$58)*100</f>
        <v>0</v>
      </c>
      <c r="P65" s="31">
        <f>'Yard'!P$11*$B$46*'LAFs'!$I$38/'LAFs'!G$77*(1-'Contrib'!P$118)*G11/(24*'Input'!$F$58)*100</f>
        <v>0</v>
      </c>
      <c r="Q65" s="31">
        <f>'Yard'!Q$11*$B$46*'LAFs'!$I$38/'LAFs'!H$77*(1-'Contrib'!Q$118)*H11/(24*'Input'!$F$58)*100</f>
        <v>0</v>
      </c>
      <c r="R65" s="31">
        <f>'Yard'!R$11*$B$46*'LAFs'!$I$38/'LAFs'!I$77*(1-'Contrib'!R$118)*I11/(24*'Input'!$F$58)*100</f>
        <v>0</v>
      </c>
      <c r="S65" s="31">
        <f>'Yard'!S$11*$B$46*'LAFs'!$I$38/'LAFs'!J$77*(1-'Contrib'!S$118)*J11/(24*'Input'!$F$58)*100</f>
        <v>0</v>
      </c>
      <c r="T65" s="10"/>
    </row>
    <row r="66" spans="1:20">
      <c r="A66" s="3" t="s">
        <v>197</v>
      </c>
      <c r="B66" s="31">
        <f>'Yard'!B$11*$B$47*'LAFs'!$I$39/'LAFs'!B$77*(1-'Contrib'!B$119)*B12/(24*'Input'!$F$58)*100</f>
        <v>0</v>
      </c>
      <c r="C66" s="31">
        <f>'Yard'!C$11*$B$47*'LAFs'!$I$39/'LAFs'!C$77*(1-'Contrib'!C$119)*C12/(24*'Input'!$F$58)*100</f>
        <v>0</v>
      </c>
      <c r="D66" s="31">
        <f>'Yard'!D$11*$B$47*'LAFs'!$I$39/'LAFs'!D$77*(1-'Contrib'!D$119)*D12/(24*'Input'!$F$58)*100</f>
        <v>0</v>
      </c>
      <c r="E66" s="31">
        <f>'Yard'!E$11*$B$47*'LAFs'!$I$39/'LAFs'!E$77*(1-'Contrib'!E$119)*E12/(24*'Input'!$F$58)*100</f>
        <v>0</v>
      </c>
      <c r="F66" s="31">
        <f>'Yard'!F$11*$B$47*'LAFs'!$I$39/'LAFs'!F$77*(1-'Contrib'!F$119)*F12/(24*'Input'!$F$58)*100</f>
        <v>0</v>
      </c>
      <c r="G66" s="31">
        <f>'Yard'!G$11*$B$47*'LAFs'!$I$39/'LAFs'!G$77*(1-'Contrib'!G$119)*G12/(24*'Input'!$F$58)*100</f>
        <v>0</v>
      </c>
      <c r="H66" s="31">
        <f>'Yard'!H$11*$B$47*'LAFs'!$I$39/'LAFs'!H$77*(1-'Contrib'!H$119)*H12/(24*'Input'!$F$58)*100</f>
        <v>0</v>
      </c>
      <c r="I66" s="31">
        <f>'Yard'!I$11*$B$47*'LAFs'!$I$39/'LAFs'!I$77*(1-'Contrib'!I$119)*I12/(24*'Input'!$F$58)*100</f>
        <v>0</v>
      </c>
      <c r="J66" s="31">
        <f>'Yard'!J$11*$B$47*'LAFs'!$I$39/'LAFs'!J$77*(1-'Contrib'!J$119)*J12/(24*'Input'!$F$58)*100</f>
        <v>0</v>
      </c>
      <c r="K66" s="31">
        <f>'Yard'!K$11*$B$47*'LAFs'!$I$39/'LAFs'!B$77*(1-'Contrib'!K$119)*B12/(24*'Input'!$F$58)*100</f>
        <v>0</v>
      </c>
      <c r="L66" s="31">
        <f>'Yard'!L$11*$B$47*'LAFs'!$I$39/'LAFs'!C$77*(1-'Contrib'!L$119)*C12/(24*'Input'!$F$58)*100</f>
        <v>0</v>
      </c>
      <c r="M66" s="31">
        <f>'Yard'!M$11*$B$47*'LAFs'!$I$39/'LAFs'!D$77*(1-'Contrib'!M$119)*D12/(24*'Input'!$F$58)*100</f>
        <v>0</v>
      </c>
      <c r="N66" s="31">
        <f>'Yard'!N$11*$B$47*'LAFs'!$I$39/'LAFs'!E$77*(1-'Contrib'!N$119)*E12/(24*'Input'!$F$58)*100</f>
        <v>0</v>
      </c>
      <c r="O66" s="31">
        <f>'Yard'!O$11*$B$47*'LAFs'!$I$39/'LAFs'!F$77*(1-'Contrib'!O$119)*F12/(24*'Input'!$F$58)*100</f>
        <v>0</v>
      </c>
      <c r="P66" s="31">
        <f>'Yard'!P$11*$B$47*'LAFs'!$I$39/'LAFs'!G$77*(1-'Contrib'!P$119)*G12/(24*'Input'!$F$58)*100</f>
        <v>0</v>
      </c>
      <c r="Q66" s="31">
        <f>'Yard'!Q$11*$B$47*'LAFs'!$I$39/'LAFs'!H$77*(1-'Contrib'!Q$119)*H12/(24*'Input'!$F$58)*100</f>
        <v>0</v>
      </c>
      <c r="R66" s="31">
        <f>'Yard'!R$11*$B$47*'LAFs'!$I$39/'LAFs'!I$77*(1-'Contrib'!R$119)*I12/(24*'Input'!$F$58)*100</f>
        <v>0</v>
      </c>
      <c r="S66" s="31">
        <f>'Yard'!S$11*$B$47*'LAFs'!$I$39/'LAFs'!J$77*(1-'Contrib'!S$119)*J12/(24*'Input'!$F$58)*100</f>
        <v>0</v>
      </c>
      <c r="T66" s="10"/>
    </row>
    <row r="67" spans="1:20">
      <c r="A67" s="3" t="s">
        <v>198</v>
      </c>
      <c r="B67" s="31">
        <f>'Yard'!B$11*$B$48*'LAFs'!$I$40/'LAFs'!B$77*(1-'Contrib'!B$120)*B13/(24*'Input'!$F$58)*100</f>
        <v>0</v>
      </c>
      <c r="C67" s="31">
        <f>'Yard'!C$11*$B$48*'LAFs'!$I$40/'LAFs'!C$77*(1-'Contrib'!C$120)*C13/(24*'Input'!$F$58)*100</f>
        <v>0</v>
      </c>
      <c r="D67" s="31">
        <f>'Yard'!D$11*$B$48*'LAFs'!$I$40/'LAFs'!D$77*(1-'Contrib'!D$120)*D13/(24*'Input'!$F$58)*100</f>
        <v>0</v>
      </c>
      <c r="E67" s="31">
        <f>'Yard'!E$11*$B$48*'LAFs'!$I$40/'LAFs'!E$77*(1-'Contrib'!E$120)*E13/(24*'Input'!$F$58)*100</f>
        <v>0</v>
      </c>
      <c r="F67" s="31">
        <f>'Yard'!F$11*$B$48*'LAFs'!$I$40/'LAFs'!F$77*(1-'Contrib'!F$120)*F13/(24*'Input'!$F$58)*100</f>
        <v>0</v>
      </c>
      <c r="G67" s="31">
        <f>'Yard'!G$11*$B$48*'LAFs'!$I$40/'LAFs'!G$77*(1-'Contrib'!G$120)*G13/(24*'Input'!$F$58)*100</f>
        <v>0</v>
      </c>
      <c r="H67" s="31">
        <f>'Yard'!H$11*$B$48*'LAFs'!$I$40/'LAFs'!H$77*(1-'Contrib'!H$120)*H13/(24*'Input'!$F$58)*100</f>
        <v>0</v>
      </c>
      <c r="I67" s="31">
        <f>'Yard'!I$11*$B$48*'LAFs'!$I$40/'LAFs'!I$77*(1-'Contrib'!I$120)*I13/(24*'Input'!$F$58)*100</f>
        <v>0</v>
      </c>
      <c r="J67" s="31">
        <f>'Yard'!J$11*$B$48*'LAFs'!$I$40/'LAFs'!J$77*(1-'Contrib'!J$120)*J13/(24*'Input'!$F$58)*100</f>
        <v>0</v>
      </c>
      <c r="K67" s="31">
        <f>'Yard'!K$11*$B$48*'LAFs'!$I$40/'LAFs'!B$77*(1-'Contrib'!K$120)*B13/(24*'Input'!$F$58)*100</f>
        <v>0</v>
      </c>
      <c r="L67" s="31">
        <f>'Yard'!L$11*$B$48*'LAFs'!$I$40/'LAFs'!C$77*(1-'Contrib'!L$120)*C13/(24*'Input'!$F$58)*100</f>
        <v>0</v>
      </c>
      <c r="M67" s="31">
        <f>'Yard'!M$11*$B$48*'LAFs'!$I$40/'LAFs'!D$77*(1-'Contrib'!M$120)*D13/(24*'Input'!$F$58)*100</f>
        <v>0</v>
      </c>
      <c r="N67" s="31">
        <f>'Yard'!N$11*$B$48*'LAFs'!$I$40/'LAFs'!E$77*(1-'Contrib'!N$120)*E13/(24*'Input'!$F$58)*100</f>
        <v>0</v>
      </c>
      <c r="O67" s="31">
        <f>'Yard'!O$11*$B$48*'LAFs'!$I$40/'LAFs'!F$77*(1-'Contrib'!O$120)*F13/(24*'Input'!$F$58)*100</f>
        <v>0</v>
      </c>
      <c r="P67" s="31">
        <f>'Yard'!P$11*$B$48*'LAFs'!$I$40/'LAFs'!G$77*(1-'Contrib'!P$120)*G13/(24*'Input'!$F$58)*100</f>
        <v>0</v>
      </c>
      <c r="Q67" s="31">
        <f>'Yard'!Q$11*$B$48*'LAFs'!$I$40/'LAFs'!H$77*(1-'Contrib'!Q$120)*H13/(24*'Input'!$F$58)*100</f>
        <v>0</v>
      </c>
      <c r="R67" s="31">
        <f>'Yard'!R$11*$B$48*'LAFs'!$I$40/'LAFs'!I$77*(1-'Contrib'!R$120)*I13/(24*'Input'!$F$58)*100</f>
        <v>0</v>
      </c>
      <c r="S67" s="31">
        <f>'Yard'!S$11*$B$48*'LAFs'!$I$40/'LAFs'!J$77*(1-'Contrib'!S$120)*J13/(24*'Input'!$F$58)*100</f>
        <v>0</v>
      </c>
      <c r="T67" s="10"/>
    </row>
    <row r="69" spans="1:20" ht="21" customHeight="1">
      <c r="A69" s="1" t="s">
        <v>1071</v>
      </c>
    </row>
    <row r="70" spans="1:20">
      <c r="A70" s="2" t="s">
        <v>361</v>
      </c>
    </row>
    <row r="71" spans="1:20">
      <c r="A71" s="11" t="s">
        <v>1072</v>
      </c>
    </row>
    <row r="72" spans="1:20">
      <c r="A72" s="11" t="s">
        <v>1060</v>
      </c>
    </row>
    <row r="73" spans="1:20">
      <c r="A73" s="11" t="s">
        <v>852</v>
      </c>
    </row>
    <row r="74" spans="1:20">
      <c r="A74" s="2" t="s">
        <v>708</v>
      </c>
    </row>
    <row r="76" spans="1:20">
      <c r="B76" s="12" t="s">
        <v>142</v>
      </c>
      <c r="C76" s="12" t="s">
        <v>315</v>
      </c>
      <c r="D76" s="12" t="s">
        <v>316</v>
      </c>
      <c r="E76" s="12" t="s">
        <v>317</v>
      </c>
      <c r="F76" s="12" t="s">
        <v>318</v>
      </c>
      <c r="G76" s="12" t="s">
        <v>319</v>
      </c>
      <c r="H76" s="12" t="s">
        <v>320</v>
      </c>
      <c r="I76" s="12" t="s">
        <v>321</v>
      </c>
      <c r="J76" s="12" t="s">
        <v>322</v>
      </c>
      <c r="K76" s="12" t="s">
        <v>303</v>
      </c>
      <c r="L76" s="12" t="s">
        <v>893</v>
      </c>
      <c r="M76" s="12" t="s">
        <v>894</v>
      </c>
      <c r="N76" s="12" t="s">
        <v>895</v>
      </c>
      <c r="O76" s="12" t="s">
        <v>896</v>
      </c>
      <c r="P76" s="12" t="s">
        <v>897</v>
      </c>
      <c r="Q76" s="12" t="s">
        <v>898</v>
      </c>
      <c r="R76" s="12" t="s">
        <v>899</v>
      </c>
      <c r="S76" s="12" t="s">
        <v>900</v>
      </c>
    </row>
    <row r="77" spans="1:20">
      <c r="A77" s="3" t="s">
        <v>186</v>
      </c>
      <c r="B77" s="31">
        <f>B62*'Input'!B$370*'Input'!$E$58</f>
        <v>0</v>
      </c>
      <c r="C77" s="31">
        <f>C62*'Input'!C$370*'Input'!$E$58</f>
        <v>0</v>
      </c>
      <c r="D77" s="31">
        <f>D62*'Input'!D$370*'Input'!$E$58</f>
        <v>0</v>
      </c>
      <c r="E77" s="31">
        <f>E62*'Input'!E$370*'Input'!$E$58</f>
        <v>0</v>
      </c>
      <c r="F77" s="31">
        <f>F62*'Input'!F$370*'Input'!$E$58</f>
        <v>0</v>
      </c>
      <c r="G77" s="31">
        <f>G62*'Input'!G$370*'Input'!$E$58</f>
        <v>0</v>
      </c>
      <c r="H77" s="31">
        <f>H62*'Input'!H$370*'Input'!$E$58</f>
        <v>0</v>
      </c>
      <c r="I77" s="31">
        <f>I62*'Input'!I$370*'Input'!$E$58</f>
        <v>0</v>
      </c>
      <c r="J77" s="31">
        <f>J62*'Input'!J$370*'Input'!$E$58</f>
        <v>0</v>
      </c>
      <c r="K77" s="31">
        <f>K62*'Input'!B$370*'Input'!$E$58</f>
        <v>0</v>
      </c>
      <c r="L77" s="31">
        <f>L62*'Input'!C$370*'Input'!$E$58</f>
        <v>0</v>
      </c>
      <c r="M77" s="31">
        <f>M62*'Input'!D$370*'Input'!$E$58</f>
        <v>0</v>
      </c>
      <c r="N77" s="31">
        <f>N62*'Input'!E$370*'Input'!$E$58</f>
        <v>0</v>
      </c>
      <c r="O77" s="31">
        <f>O62*'Input'!F$370*'Input'!$E$58</f>
        <v>0</v>
      </c>
      <c r="P77" s="31">
        <f>P62*'Input'!G$370*'Input'!$E$58</f>
        <v>0</v>
      </c>
      <c r="Q77" s="31">
        <f>Q62*'Input'!H$370*'Input'!$E$58</f>
        <v>0</v>
      </c>
      <c r="R77" s="31">
        <f>R62*'Input'!I$370*'Input'!$E$58</f>
        <v>0</v>
      </c>
      <c r="S77" s="31">
        <f>S62*'Input'!J$370*'Input'!$E$58</f>
        <v>0</v>
      </c>
      <c r="T77" s="10"/>
    </row>
    <row r="78" spans="1:20">
      <c r="A78" s="3" t="s">
        <v>187</v>
      </c>
      <c r="B78" s="31">
        <f>B63*'Input'!B$370*'Input'!$E$58</f>
        <v>0</v>
      </c>
      <c r="C78" s="31">
        <f>C63*'Input'!C$370*'Input'!$E$58</f>
        <v>0</v>
      </c>
      <c r="D78" s="31">
        <f>D63*'Input'!D$370*'Input'!$E$58</f>
        <v>0</v>
      </c>
      <c r="E78" s="31">
        <f>E63*'Input'!E$370*'Input'!$E$58</f>
        <v>0</v>
      </c>
      <c r="F78" s="31">
        <f>F63*'Input'!F$370*'Input'!$E$58</f>
        <v>0</v>
      </c>
      <c r="G78" s="31">
        <f>G63*'Input'!G$370*'Input'!$E$58</f>
        <v>0</v>
      </c>
      <c r="H78" s="31">
        <f>H63*'Input'!H$370*'Input'!$E$58</f>
        <v>0</v>
      </c>
      <c r="I78" s="31">
        <f>I63*'Input'!I$370*'Input'!$E$58</f>
        <v>0</v>
      </c>
      <c r="J78" s="31">
        <f>J63*'Input'!J$370*'Input'!$E$58</f>
        <v>0</v>
      </c>
      <c r="K78" s="31">
        <f>K63*'Input'!B$370*'Input'!$E$58</f>
        <v>0</v>
      </c>
      <c r="L78" s="31">
        <f>L63*'Input'!C$370*'Input'!$E$58</f>
        <v>0</v>
      </c>
      <c r="M78" s="31">
        <f>M63*'Input'!D$370*'Input'!$E$58</f>
        <v>0</v>
      </c>
      <c r="N78" s="31">
        <f>N63*'Input'!E$370*'Input'!$E$58</f>
        <v>0</v>
      </c>
      <c r="O78" s="31">
        <f>O63*'Input'!F$370*'Input'!$E$58</f>
        <v>0</v>
      </c>
      <c r="P78" s="31">
        <f>P63*'Input'!G$370*'Input'!$E$58</f>
        <v>0</v>
      </c>
      <c r="Q78" s="31">
        <f>Q63*'Input'!H$370*'Input'!$E$58</f>
        <v>0</v>
      </c>
      <c r="R78" s="31">
        <f>R63*'Input'!I$370*'Input'!$E$58</f>
        <v>0</v>
      </c>
      <c r="S78" s="31">
        <f>S63*'Input'!J$370*'Input'!$E$58</f>
        <v>0</v>
      </c>
      <c r="T78" s="10"/>
    </row>
    <row r="79" spans="1:20">
      <c r="A79" s="3" t="s">
        <v>188</v>
      </c>
      <c r="B79" s="31">
        <f>B64*'Input'!B$370*'Input'!$E$58</f>
        <v>0</v>
      </c>
      <c r="C79" s="31">
        <f>C64*'Input'!C$370*'Input'!$E$58</f>
        <v>0</v>
      </c>
      <c r="D79" s="31">
        <f>D64*'Input'!D$370*'Input'!$E$58</f>
        <v>0</v>
      </c>
      <c r="E79" s="31">
        <f>E64*'Input'!E$370*'Input'!$E$58</f>
        <v>0</v>
      </c>
      <c r="F79" s="31">
        <f>F64*'Input'!F$370*'Input'!$E$58</f>
        <v>0</v>
      </c>
      <c r="G79" s="31">
        <f>G64*'Input'!G$370*'Input'!$E$58</f>
        <v>0</v>
      </c>
      <c r="H79" s="31">
        <f>H64*'Input'!H$370*'Input'!$E$58</f>
        <v>0</v>
      </c>
      <c r="I79" s="31">
        <f>I64*'Input'!I$370*'Input'!$E$58</f>
        <v>0</v>
      </c>
      <c r="J79" s="31">
        <f>J64*'Input'!J$370*'Input'!$E$58</f>
        <v>0</v>
      </c>
      <c r="K79" s="31">
        <f>K64*'Input'!B$370*'Input'!$E$58</f>
        <v>0</v>
      </c>
      <c r="L79" s="31">
        <f>L64*'Input'!C$370*'Input'!$E$58</f>
        <v>0</v>
      </c>
      <c r="M79" s="31">
        <f>M64*'Input'!D$370*'Input'!$E$58</f>
        <v>0</v>
      </c>
      <c r="N79" s="31">
        <f>N64*'Input'!E$370*'Input'!$E$58</f>
        <v>0</v>
      </c>
      <c r="O79" s="31">
        <f>O64*'Input'!F$370*'Input'!$E$58</f>
        <v>0</v>
      </c>
      <c r="P79" s="31">
        <f>P64*'Input'!G$370*'Input'!$E$58</f>
        <v>0</v>
      </c>
      <c r="Q79" s="31">
        <f>Q64*'Input'!H$370*'Input'!$E$58</f>
        <v>0</v>
      </c>
      <c r="R79" s="31">
        <f>R64*'Input'!I$370*'Input'!$E$58</f>
        <v>0</v>
      </c>
      <c r="S79" s="31">
        <f>S64*'Input'!J$370*'Input'!$E$58</f>
        <v>0</v>
      </c>
      <c r="T79" s="10"/>
    </row>
    <row r="80" spans="1:20">
      <c r="A80" s="3" t="s">
        <v>189</v>
      </c>
      <c r="B80" s="31">
        <f>B65*'Input'!B$370*'Input'!$E$58</f>
        <v>0</v>
      </c>
      <c r="C80" s="31">
        <f>C65*'Input'!C$370*'Input'!$E$58</f>
        <v>0</v>
      </c>
      <c r="D80" s="31">
        <f>D65*'Input'!D$370*'Input'!$E$58</f>
        <v>0</v>
      </c>
      <c r="E80" s="31">
        <f>E65*'Input'!E$370*'Input'!$E$58</f>
        <v>0</v>
      </c>
      <c r="F80" s="31">
        <f>F65*'Input'!F$370*'Input'!$E$58</f>
        <v>0</v>
      </c>
      <c r="G80" s="31">
        <f>G65*'Input'!G$370*'Input'!$E$58</f>
        <v>0</v>
      </c>
      <c r="H80" s="31">
        <f>H65*'Input'!H$370*'Input'!$E$58</f>
        <v>0</v>
      </c>
      <c r="I80" s="31">
        <f>I65*'Input'!I$370*'Input'!$E$58</f>
        <v>0</v>
      </c>
      <c r="J80" s="31">
        <f>J65*'Input'!J$370*'Input'!$E$58</f>
        <v>0</v>
      </c>
      <c r="K80" s="31">
        <f>K65*'Input'!B$370*'Input'!$E$58</f>
        <v>0</v>
      </c>
      <c r="L80" s="31">
        <f>L65*'Input'!C$370*'Input'!$E$58</f>
        <v>0</v>
      </c>
      <c r="M80" s="31">
        <f>M65*'Input'!D$370*'Input'!$E$58</f>
        <v>0</v>
      </c>
      <c r="N80" s="31">
        <f>N65*'Input'!E$370*'Input'!$E$58</f>
        <v>0</v>
      </c>
      <c r="O80" s="31">
        <f>O65*'Input'!F$370*'Input'!$E$58</f>
        <v>0</v>
      </c>
      <c r="P80" s="31">
        <f>P65*'Input'!G$370*'Input'!$E$58</f>
        <v>0</v>
      </c>
      <c r="Q80" s="31">
        <f>Q65*'Input'!H$370*'Input'!$E$58</f>
        <v>0</v>
      </c>
      <c r="R80" s="31">
        <f>R65*'Input'!I$370*'Input'!$E$58</f>
        <v>0</v>
      </c>
      <c r="S80" s="31">
        <f>S65*'Input'!J$370*'Input'!$E$58</f>
        <v>0</v>
      </c>
      <c r="T80" s="10"/>
    </row>
    <row r="81" spans="1:20">
      <c r="A81" s="3" t="s">
        <v>197</v>
      </c>
      <c r="B81" s="31">
        <f>B66*'Input'!B$370*'Input'!$E$58</f>
        <v>0</v>
      </c>
      <c r="C81" s="31">
        <f>C66*'Input'!C$370*'Input'!$E$58</f>
        <v>0</v>
      </c>
      <c r="D81" s="31">
        <f>D66*'Input'!D$370*'Input'!$E$58</f>
        <v>0</v>
      </c>
      <c r="E81" s="31">
        <f>E66*'Input'!E$370*'Input'!$E$58</f>
        <v>0</v>
      </c>
      <c r="F81" s="31">
        <f>F66*'Input'!F$370*'Input'!$E$58</f>
        <v>0</v>
      </c>
      <c r="G81" s="31">
        <f>G66*'Input'!G$370*'Input'!$E$58</f>
        <v>0</v>
      </c>
      <c r="H81" s="31">
        <f>H66*'Input'!H$370*'Input'!$E$58</f>
        <v>0</v>
      </c>
      <c r="I81" s="31">
        <f>I66*'Input'!I$370*'Input'!$E$58</f>
        <v>0</v>
      </c>
      <c r="J81" s="31">
        <f>J66*'Input'!J$370*'Input'!$E$58</f>
        <v>0</v>
      </c>
      <c r="K81" s="31">
        <f>K66*'Input'!B$370*'Input'!$E$58</f>
        <v>0</v>
      </c>
      <c r="L81" s="31">
        <f>L66*'Input'!C$370*'Input'!$E$58</f>
        <v>0</v>
      </c>
      <c r="M81" s="31">
        <f>M66*'Input'!D$370*'Input'!$E$58</f>
        <v>0</v>
      </c>
      <c r="N81" s="31">
        <f>N66*'Input'!E$370*'Input'!$E$58</f>
        <v>0</v>
      </c>
      <c r="O81" s="31">
        <f>O66*'Input'!F$370*'Input'!$E$58</f>
        <v>0</v>
      </c>
      <c r="P81" s="31">
        <f>P66*'Input'!G$370*'Input'!$E$58</f>
        <v>0</v>
      </c>
      <c r="Q81" s="31">
        <f>Q66*'Input'!H$370*'Input'!$E$58</f>
        <v>0</v>
      </c>
      <c r="R81" s="31">
        <f>R66*'Input'!I$370*'Input'!$E$58</f>
        <v>0</v>
      </c>
      <c r="S81" s="31">
        <f>S66*'Input'!J$370*'Input'!$E$58</f>
        <v>0</v>
      </c>
      <c r="T81" s="10"/>
    </row>
    <row r="82" spans="1:20">
      <c r="A82" s="3" t="s">
        <v>198</v>
      </c>
      <c r="B82" s="31">
        <f>B67*'Input'!B$370*'Input'!$E$58</f>
        <v>0</v>
      </c>
      <c r="C82" s="31">
        <f>C67*'Input'!C$370*'Input'!$E$58</f>
        <v>0</v>
      </c>
      <c r="D82" s="31">
        <f>D67*'Input'!D$370*'Input'!$E$58</f>
        <v>0</v>
      </c>
      <c r="E82" s="31">
        <f>E67*'Input'!E$370*'Input'!$E$58</f>
        <v>0</v>
      </c>
      <c r="F82" s="31">
        <f>F67*'Input'!F$370*'Input'!$E$58</f>
        <v>0</v>
      </c>
      <c r="G82" s="31">
        <f>G67*'Input'!G$370*'Input'!$E$58</f>
        <v>0</v>
      </c>
      <c r="H82" s="31">
        <f>H67*'Input'!H$370*'Input'!$E$58</f>
        <v>0</v>
      </c>
      <c r="I82" s="31">
        <f>I67*'Input'!I$370*'Input'!$E$58</f>
        <v>0</v>
      </c>
      <c r="J82" s="31">
        <f>J67*'Input'!J$370*'Input'!$E$58</f>
        <v>0</v>
      </c>
      <c r="K82" s="31">
        <f>K67*'Input'!B$370*'Input'!$E$58</f>
        <v>0</v>
      </c>
      <c r="L82" s="31">
        <f>L67*'Input'!C$370*'Input'!$E$58</f>
        <v>0</v>
      </c>
      <c r="M82" s="31">
        <f>M67*'Input'!D$370*'Input'!$E$58</f>
        <v>0</v>
      </c>
      <c r="N82" s="31">
        <f>N67*'Input'!E$370*'Input'!$E$58</f>
        <v>0</v>
      </c>
      <c r="O82" s="31">
        <f>O67*'Input'!F$370*'Input'!$E$58</f>
        <v>0</v>
      </c>
      <c r="P82" s="31">
        <f>P67*'Input'!G$370*'Input'!$E$58</f>
        <v>0</v>
      </c>
      <c r="Q82" s="31">
        <f>Q67*'Input'!H$370*'Input'!$E$58</f>
        <v>0</v>
      </c>
      <c r="R82" s="31">
        <f>R67*'Input'!I$370*'Input'!$E$58</f>
        <v>0</v>
      </c>
      <c r="S82" s="31">
        <f>S67*'Input'!J$370*'Input'!$E$58</f>
        <v>0</v>
      </c>
      <c r="T82" s="10"/>
    </row>
  </sheetData>
  <sheetProtection sheet="1" objects="1" scenarios="1"/>
  <hyperlinks>
    <hyperlink ref="A17" location="'Standing'!B51" display="x1 = 3003. Yardstick components p/kWh (taking account of standing charges)"/>
    <hyperlink ref="A27" location="'Reactive'!B20" display="x1 = 3202. Standard components p/kWh for reactive power (absolute value)"/>
    <hyperlink ref="A28" location="'Input'!B369" display="x2 = 1092. Average kVAr by kVA, by network level"/>
    <hyperlink ref="A29" location="'Input'!E57" display="x3 = 1010. Power factor for all flows in the network model (in Financial and general assumptions)"/>
    <hyperlink ref="A39" location="'Loads'!B45" display="x1 = 2302. Load coefficient"/>
    <hyperlink ref="A52" location="'Yard'!B10" display="x1 = 2901. Unit cost at each level, £/kW/year (relative to system simultaneous maximum load)"/>
    <hyperlink ref="A53" location="'Reactive'!B42" display="x2 = 3204. Absolute value of load coefficient (kW peak / average kW)"/>
    <hyperlink ref="A54" location="'LAFs'!I13" display="x3 = 2001. Loss adjustment factor to transmission (in Loss adjustment factors to transmission)"/>
    <hyperlink ref="A55" location="'LAFs'!B76" display="x4 = 2004. Loss adjustment factor to transmission for each network level"/>
    <hyperlink ref="A56" location="'Contrib'!B93" display="x5 = 2804. Proportion of annual charge covered by contributions (for all charging levels)"/>
    <hyperlink ref="A57" location="'Reactive'!B7" display="x6 = 3201. Network use factors for generator reactive unit charges"/>
    <hyperlink ref="A58" location="'Input'!F57" display="x7 = 1010. Days in the charging year (in Financial and general assumptions)"/>
    <hyperlink ref="A71" location="'Reactive'!B61" display="x1 = 3205. Pay-as-you-go components p/kWh for reactive power (absolute value)"/>
    <hyperlink ref="A72" location="'Input'!B369" display="x2 = 1092. Average kVAr by kVA, by network level"/>
    <hyperlink ref="A73" location="'Input'!E57" display="x3 = 1010. Power factor for all flows in the network model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9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 ht="21" customHeight="1">
      <c r="A1" s="1">
        <f>"Aggregation for "&amp;'Input'!B7&amp;" in "&amp;'Input'!C7&amp;" ("&amp;'Input'!D7&amp;")"</f>
        <v>0</v>
      </c>
    </row>
    <row r="2" spans="1:24">
      <c r="A2" s="2" t="s">
        <v>1073</v>
      </c>
    </row>
    <row r="4" spans="1:24" ht="21" customHeight="1">
      <c r="A4" s="1" t="s">
        <v>1074</v>
      </c>
    </row>
    <row r="5" spans="1:24">
      <c r="A5" s="2" t="s">
        <v>361</v>
      </c>
    </row>
    <row r="6" spans="1:24">
      <c r="A6" s="11" t="s">
        <v>1075</v>
      </c>
    </row>
    <row r="7" spans="1:24">
      <c r="A7" s="11" t="s">
        <v>1076</v>
      </c>
    </row>
    <row r="8" spans="1:24">
      <c r="A8" s="11" t="s">
        <v>1077</v>
      </c>
    </row>
    <row r="9" spans="1:24">
      <c r="A9" s="11" t="s">
        <v>1078</v>
      </c>
    </row>
    <row r="10" spans="1:24">
      <c r="A10" s="11" t="s">
        <v>1079</v>
      </c>
    </row>
    <row r="11" spans="1:24">
      <c r="A11" s="11" t="s">
        <v>1080</v>
      </c>
    </row>
    <row r="12" spans="1:24">
      <c r="A12" s="2" t="s">
        <v>396</v>
      </c>
    </row>
    <row r="14" spans="1:24">
      <c r="B14" s="12" t="s">
        <v>142</v>
      </c>
      <c r="C14" s="12" t="s">
        <v>315</v>
      </c>
      <c r="D14" s="12" t="s">
        <v>316</v>
      </c>
      <c r="E14" s="12" t="s">
        <v>317</v>
      </c>
      <c r="F14" s="12" t="s">
        <v>318</v>
      </c>
      <c r="G14" s="12" t="s">
        <v>319</v>
      </c>
      <c r="H14" s="12" t="s">
        <v>320</v>
      </c>
      <c r="I14" s="12" t="s">
        <v>321</v>
      </c>
      <c r="J14" s="12" t="s">
        <v>322</v>
      </c>
      <c r="K14" s="12" t="s">
        <v>473</v>
      </c>
      <c r="L14" s="12" t="s">
        <v>485</v>
      </c>
      <c r="M14" s="12" t="s">
        <v>303</v>
      </c>
      <c r="N14" s="12" t="s">
        <v>893</v>
      </c>
      <c r="O14" s="12" t="s">
        <v>894</v>
      </c>
      <c r="P14" s="12" t="s">
        <v>895</v>
      </c>
      <c r="Q14" s="12" t="s">
        <v>896</v>
      </c>
      <c r="R14" s="12" t="s">
        <v>897</v>
      </c>
      <c r="S14" s="12" t="s">
        <v>898</v>
      </c>
      <c r="T14" s="12" t="s">
        <v>899</v>
      </c>
      <c r="U14" s="12" t="s">
        <v>900</v>
      </c>
      <c r="V14" s="12" t="s">
        <v>901</v>
      </c>
      <c r="W14" s="12" t="s">
        <v>902</v>
      </c>
    </row>
    <row r="15" spans="1:24">
      <c r="A15" s="3" t="s">
        <v>174</v>
      </c>
      <c r="B15" s="32">
        <f>'Standing'!$B$79</f>
        <v>0</v>
      </c>
      <c r="C15" s="32">
        <f>'Standing'!$C$79</f>
        <v>0</v>
      </c>
      <c r="D15" s="32">
        <f>'Standing'!$D$79</f>
        <v>0</v>
      </c>
      <c r="E15" s="32">
        <f>'Standing'!$E$79</f>
        <v>0</v>
      </c>
      <c r="F15" s="32">
        <f>'Standing'!$F$79</f>
        <v>0</v>
      </c>
      <c r="G15" s="32">
        <f>'Standing'!$G$79</f>
        <v>0</v>
      </c>
      <c r="H15" s="32">
        <f>'Standing'!$H$79</f>
        <v>0</v>
      </c>
      <c r="I15" s="32">
        <f>'Standing'!$I$79</f>
        <v>0</v>
      </c>
      <c r="J15" s="32">
        <f>'Standing'!$J$79</f>
        <v>0</v>
      </c>
      <c r="K15" s="9"/>
      <c r="L15" s="9"/>
      <c r="M15" s="32">
        <f>'Standing'!$K$79</f>
        <v>0</v>
      </c>
      <c r="N15" s="32">
        <f>'Standing'!$L$79</f>
        <v>0</v>
      </c>
      <c r="O15" s="32">
        <f>'Standing'!$M$79</f>
        <v>0</v>
      </c>
      <c r="P15" s="32">
        <f>'Standing'!$N$79</f>
        <v>0</v>
      </c>
      <c r="Q15" s="32">
        <f>'Standing'!$O$79</f>
        <v>0</v>
      </c>
      <c r="R15" s="32">
        <f>'Standing'!$P$79</f>
        <v>0</v>
      </c>
      <c r="S15" s="32">
        <f>'Standing'!$Q$79</f>
        <v>0</v>
      </c>
      <c r="T15" s="32">
        <f>'Standing'!$R$79</f>
        <v>0</v>
      </c>
      <c r="U15" s="32">
        <f>'Standing'!$S$79</f>
        <v>0</v>
      </c>
      <c r="V15" s="9"/>
      <c r="W15" s="9"/>
      <c r="X15" s="10"/>
    </row>
    <row r="16" spans="1:24">
      <c r="A16" s="3" t="s">
        <v>175</v>
      </c>
      <c r="B16" s="32">
        <f>'Standing'!$B$80</f>
        <v>0</v>
      </c>
      <c r="C16" s="32">
        <f>'Standing'!$C$80</f>
        <v>0</v>
      </c>
      <c r="D16" s="32">
        <f>'Standing'!$D$80</f>
        <v>0</v>
      </c>
      <c r="E16" s="32">
        <f>'Standing'!$E$80</f>
        <v>0</v>
      </c>
      <c r="F16" s="32">
        <f>'Standing'!$F$80</f>
        <v>0</v>
      </c>
      <c r="G16" s="32">
        <f>'Standing'!$G$80</f>
        <v>0</v>
      </c>
      <c r="H16" s="32">
        <f>'Standing'!$H$80</f>
        <v>0</v>
      </c>
      <c r="I16" s="32">
        <f>'Standing'!$I$80</f>
        <v>0</v>
      </c>
      <c r="J16" s="32">
        <f>'Standing'!$J$80</f>
        <v>0</v>
      </c>
      <c r="K16" s="9"/>
      <c r="L16" s="9"/>
      <c r="M16" s="32">
        <f>'Standing'!$K$80</f>
        <v>0</v>
      </c>
      <c r="N16" s="32">
        <f>'Standing'!$L$80</f>
        <v>0</v>
      </c>
      <c r="O16" s="32">
        <f>'Standing'!$M$80</f>
        <v>0</v>
      </c>
      <c r="P16" s="32">
        <f>'Standing'!$N$80</f>
        <v>0</v>
      </c>
      <c r="Q16" s="32">
        <f>'Standing'!$O$80</f>
        <v>0</v>
      </c>
      <c r="R16" s="32">
        <f>'Standing'!$P$80</f>
        <v>0</v>
      </c>
      <c r="S16" s="32">
        <f>'Standing'!$Q$80</f>
        <v>0</v>
      </c>
      <c r="T16" s="32">
        <f>'Standing'!$R$80</f>
        <v>0</v>
      </c>
      <c r="U16" s="32">
        <f>'Standing'!$S$80</f>
        <v>0</v>
      </c>
      <c r="V16" s="9"/>
      <c r="W16" s="9"/>
      <c r="X16" s="10"/>
    </row>
    <row r="17" spans="1:24">
      <c r="A17" s="3" t="s">
        <v>214</v>
      </c>
      <c r="B17" s="32">
        <f>'Standing'!$B$81</f>
        <v>0</v>
      </c>
      <c r="C17" s="32">
        <f>'Standing'!$C$81</f>
        <v>0</v>
      </c>
      <c r="D17" s="32">
        <f>'Standing'!$D$81</f>
        <v>0</v>
      </c>
      <c r="E17" s="32">
        <f>'Standing'!$E$81</f>
        <v>0</v>
      </c>
      <c r="F17" s="32">
        <f>'Standing'!$F$81</f>
        <v>0</v>
      </c>
      <c r="G17" s="32">
        <f>'Standing'!$G$81</f>
        <v>0</v>
      </c>
      <c r="H17" s="32">
        <f>'Standing'!$H$81</f>
        <v>0</v>
      </c>
      <c r="I17" s="32">
        <f>'Standing'!$I$81</f>
        <v>0</v>
      </c>
      <c r="J17" s="32">
        <f>'Standing'!$J$81</f>
        <v>0</v>
      </c>
      <c r="K17" s="9"/>
      <c r="L17" s="9"/>
      <c r="M17" s="32">
        <f>'Standing'!$K$81</f>
        <v>0</v>
      </c>
      <c r="N17" s="32">
        <f>'Standing'!$L$81</f>
        <v>0</v>
      </c>
      <c r="O17" s="32">
        <f>'Standing'!$M$81</f>
        <v>0</v>
      </c>
      <c r="P17" s="32">
        <f>'Standing'!$N$81</f>
        <v>0</v>
      </c>
      <c r="Q17" s="32">
        <f>'Standing'!$O$81</f>
        <v>0</v>
      </c>
      <c r="R17" s="32">
        <f>'Standing'!$P$81</f>
        <v>0</v>
      </c>
      <c r="S17" s="32">
        <f>'Standing'!$Q$81</f>
        <v>0</v>
      </c>
      <c r="T17" s="32">
        <f>'Standing'!$R$81</f>
        <v>0</v>
      </c>
      <c r="U17" s="32">
        <f>'Standing'!$S$81</f>
        <v>0</v>
      </c>
      <c r="V17" s="9"/>
      <c r="W17" s="9"/>
      <c r="X17" s="10"/>
    </row>
    <row r="18" spans="1:24">
      <c r="A18" s="3" t="s">
        <v>176</v>
      </c>
      <c r="B18" s="32">
        <f>'Standing'!$B$82</f>
        <v>0</v>
      </c>
      <c r="C18" s="32">
        <f>'Standing'!$C$82</f>
        <v>0</v>
      </c>
      <c r="D18" s="32">
        <f>'Standing'!$D$82</f>
        <v>0</v>
      </c>
      <c r="E18" s="32">
        <f>'Standing'!$E$82</f>
        <v>0</v>
      </c>
      <c r="F18" s="32">
        <f>'Standing'!$F$82</f>
        <v>0</v>
      </c>
      <c r="G18" s="32">
        <f>'Standing'!$G$82</f>
        <v>0</v>
      </c>
      <c r="H18" s="32">
        <f>'Standing'!$H$82</f>
        <v>0</v>
      </c>
      <c r="I18" s="32">
        <f>'Standing'!$I$82</f>
        <v>0</v>
      </c>
      <c r="J18" s="32">
        <f>'Standing'!$J$82</f>
        <v>0</v>
      </c>
      <c r="K18" s="9"/>
      <c r="L18" s="9"/>
      <c r="M18" s="32">
        <f>'Standing'!$K$82</f>
        <v>0</v>
      </c>
      <c r="N18" s="32">
        <f>'Standing'!$L$82</f>
        <v>0</v>
      </c>
      <c r="O18" s="32">
        <f>'Standing'!$M$82</f>
        <v>0</v>
      </c>
      <c r="P18" s="32">
        <f>'Standing'!$N$82</f>
        <v>0</v>
      </c>
      <c r="Q18" s="32">
        <f>'Standing'!$O$82</f>
        <v>0</v>
      </c>
      <c r="R18" s="32">
        <f>'Standing'!$P$82</f>
        <v>0</v>
      </c>
      <c r="S18" s="32">
        <f>'Standing'!$Q$82</f>
        <v>0</v>
      </c>
      <c r="T18" s="32">
        <f>'Standing'!$R$82</f>
        <v>0</v>
      </c>
      <c r="U18" s="32">
        <f>'Standing'!$S$82</f>
        <v>0</v>
      </c>
      <c r="V18" s="9"/>
      <c r="W18" s="9"/>
      <c r="X18" s="10"/>
    </row>
    <row r="19" spans="1:24">
      <c r="A19" s="3" t="s">
        <v>177</v>
      </c>
      <c r="B19" s="32">
        <f>'Standing'!$B$83</f>
        <v>0</v>
      </c>
      <c r="C19" s="32">
        <f>'Standing'!$C$83</f>
        <v>0</v>
      </c>
      <c r="D19" s="32">
        <f>'Standing'!$D$83</f>
        <v>0</v>
      </c>
      <c r="E19" s="32">
        <f>'Standing'!$E$83</f>
        <v>0</v>
      </c>
      <c r="F19" s="32">
        <f>'Standing'!$F$83</f>
        <v>0</v>
      </c>
      <c r="G19" s="32">
        <f>'Standing'!$G$83</f>
        <v>0</v>
      </c>
      <c r="H19" s="32">
        <f>'Standing'!$H$83</f>
        <v>0</v>
      </c>
      <c r="I19" s="32">
        <f>'Standing'!$I$83</f>
        <v>0</v>
      </c>
      <c r="J19" s="32">
        <f>'Standing'!$J$83</f>
        <v>0</v>
      </c>
      <c r="K19" s="9"/>
      <c r="L19" s="9"/>
      <c r="M19" s="32">
        <f>'Standing'!$K$83</f>
        <v>0</v>
      </c>
      <c r="N19" s="32">
        <f>'Standing'!$L$83</f>
        <v>0</v>
      </c>
      <c r="O19" s="32">
        <f>'Standing'!$M$83</f>
        <v>0</v>
      </c>
      <c r="P19" s="32">
        <f>'Standing'!$N$83</f>
        <v>0</v>
      </c>
      <c r="Q19" s="32">
        <f>'Standing'!$O$83</f>
        <v>0</v>
      </c>
      <c r="R19" s="32">
        <f>'Standing'!$P$83</f>
        <v>0</v>
      </c>
      <c r="S19" s="32">
        <f>'Standing'!$Q$83</f>
        <v>0</v>
      </c>
      <c r="T19" s="32">
        <f>'Standing'!$R$83</f>
        <v>0</v>
      </c>
      <c r="U19" s="32">
        <f>'Standing'!$S$83</f>
        <v>0</v>
      </c>
      <c r="V19" s="9"/>
      <c r="W19" s="9"/>
      <c r="X19" s="10"/>
    </row>
    <row r="20" spans="1:24">
      <c r="A20" s="3" t="s">
        <v>215</v>
      </c>
      <c r="B20" s="32">
        <f>'Standing'!$B$84</f>
        <v>0</v>
      </c>
      <c r="C20" s="32">
        <f>'Standing'!$C$84</f>
        <v>0</v>
      </c>
      <c r="D20" s="32">
        <f>'Standing'!$D$84</f>
        <v>0</v>
      </c>
      <c r="E20" s="32">
        <f>'Standing'!$E$84</f>
        <v>0</v>
      </c>
      <c r="F20" s="32">
        <f>'Standing'!$F$84</f>
        <v>0</v>
      </c>
      <c r="G20" s="32">
        <f>'Standing'!$G$84</f>
        <v>0</v>
      </c>
      <c r="H20" s="32">
        <f>'Standing'!$H$84</f>
        <v>0</v>
      </c>
      <c r="I20" s="32">
        <f>'Standing'!$I$84</f>
        <v>0</v>
      </c>
      <c r="J20" s="32">
        <f>'Standing'!$J$84</f>
        <v>0</v>
      </c>
      <c r="K20" s="9"/>
      <c r="L20" s="9"/>
      <c r="M20" s="32">
        <f>'Standing'!$K$84</f>
        <v>0</v>
      </c>
      <c r="N20" s="32">
        <f>'Standing'!$L$84</f>
        <v>0</v>
      </c>
      <c r="O20" s="32">
        <f>'Standing'!$M$84</f>
        <v>0</v>
      </c>
      <c r="P20" s="32">
        <f>'Standing'!$N$84</f>
        <v>0</v>
      </c>
      <c r="Q20" s="32">
        <f>'Standing'!$O$84</f>
        <v>0</v>
      </c>
      <c r="R20" s="32">
        <f>'Standing'!$P$84</f>
        <v>0</v>
      </c>
      <c r="S20" s="32">
        <f>'Standing'!$Q$84</f>
        <v>0</v>
      </c>
      <c r="T20" s="32">
        <f>'Standing'!$R$84</f>
        <v>0</v>
      </c>
      <c r="U20" s="32">
        <f>'Standing'!$S$84</f>
        <v>0</v>
      </c>
      <c r="V20" s="9"/>
      <c r="W20" s="9"/>
      <c r="X20" s="10"/>
    </row>
    <row r="21" spans="1:24">
      <c r="A21" s="3" t="s">
        <v>178</v>
      </c>
      <c r="B21" s="32">
        <f>'Standing'!$B$85</f>
        <v>0</v>
      </c>
      <c r="C21" s="32">
        <f>'Standing'!$C$85</f>
        <v>0</v>
      </c>
      <c r="D21" s="32">
        <f>'Standing'!$D$85</f>
        <v>0</v>
      </c>
      <c r="E21" s="32">
        <f>'Standing'!$E$85</f>
        <v>0</v>
      </c>
      <c r="F21" s="32">
        <f>'Standing'!$F$85</f>
        <v>0</v>
      </c>
      <c r="G21" s="32">
        <f>'Standing'!$G$85</f>
        <v>0</v>
      </c>
      <c r="H21" s="32">
        <f>'Standing'!$H$85</f>
        <v>0</v>
      </c>
      <c r="I21" s="32">
        <f>'Standing'!$I$85</f>
        <v>0</v>
      </c>
      <c r="J21" s="32">
        <f>'Standing'!$J$85</f>
        <v>0</v>
      </c>
      <c r="K21" s="9"/>
      <c r="L21" s="9"/>
      <c r="M21" s="32">
        <f>'Standing'!$K$85</f>
        <v>0</v>
      </c>
      <c r="N21" s="32">
        <f>'Standing'!$L$85</f>
        <v>0</v>
      </c>
      <c r="O21" s="32">
        <f>'Standing'!$M$85</f>
        <v>0</v>
      </c>
      <c r="P21" s="32">
        <f>'Standing'!$N$85</f>
        <v>0</v>
      </c>
      <c r="Q21" s="32">
        <f>'Standing'!$O$85</f>
        <v>0</v>
      </c>
      <c r="R21" s="32">
        <f>'Standing'!$P$85</f>
        <v>0</v>
      </c>
      <c r="S21" s="32">
        <f>'Standing'!$Q$85</f>
        <v>0</v>
      </c>
      <c r="T21" s="32">
        <f>'Standing'!$R$85</f>
        <v>0</v>
      </c>
      <c r="U21" s="32">
        <f>'Standing'!$S$85</f>
        <v>0</v>
      </c>
      <c r="V21" s="9"/>
      <c r="W21" s="9"/>
      <c r="X21" s="10"/>
    </row>
    <row r="22" spans="1:24">
      <c r="A22" s="3" t="s">
        <v>179</v>
      </c>
      <c r="B22" s="32">
        <f>'Standing'!$B$86</f>
        <v>0</v>
      </c>
      <c r="C22" s="32">
        <f>'Standing'!$C$86</f>
        <v>0</v>
      </c>
      <c r="D22" s="32">
        <f>'Standing'!$D$86</f>
        <v>0</v>
      </c>
      <c r="E22" s="32">
        <f>'Standing'!$E$86</f>
        <v>0</v>
      </c>
      <c r="F22" s="32">
        <f>'Standing'!$F$86</f>
        <v>0</v>
      </c>
      <c r="G22" s="32">
        <f>'Standing'!$G$86</f>
        <v>0</v>
      </c>
      <c r="H22" s="32">
        <f>'Standing'!$H$86</f>
        <v>0</v>
      </c>
      <c r="I22" s="32">
        <f>'Standing'!$I$86</f>
        <v>0</v>
      </c>
      <c r="J22" s="32">
        <f>'Standing'!$J$86</f>
        <v>0</v>
      </c>
      <c r="K22" s="9"/>
      <c r="L22" s="9"/>
      <c r="M22" s="32">
        <f>'Standing'!$K$86</f>
        <v>0</v>
      </c>
      <c r="N22" s="32">
        <f>'Standing'!$L$86</f>
        <v>0</v>
      </c>
      <c r="O22" s="32">
        <f>'Standing'!$M$86</f>
        <v>0</v>
      </c>
      <c r="P22" s="32">
        <f>'Standing'!$N$86</f>
        <v>0</v>
      </c>
      <c r="Q22" s="32">
        <f>'Standing'!$O$86</f>
        <v>0</v>
      </c>
      <c r="R22" s="32">
        <f>'Standing'!$P$86</f>
        <v>0</v>
      </c>
      <c r="S22" s="32">
        <f>'Standing'!$Q$86</f>
        <v>0</v>
      </c>
      <c r="T22" s="32">
        <f>'Standing'!$R$86</f>
        <v>0</v>
      </c>
      <c r="U22" s="32">
        <f>'Standing'!$S$86</f>
        <v>0</v>
      </c>
      <c r="V22" s="9"/>
      <c r="W22" s="9"/>
      <c r="X22" s="10"/>
    </row>
    <row r="23" spans="1:24">
      <c r="A23" s="3" t="s">
        <v>195</v>
      </c>
      <c r="B23" s="32">
        <f>'Standing'!$B$87</f>
        <v>0</v>
      </c>
      <c r="C23" s="32">
        <f>'Standing'!$C$87</f>
        <v>0</v>
      </c>
      <c r="D23" s="32">
        <f>'Standing'!$D$87</f>
        <v>0</v>
      </c>
      <c r="E23" s="32">
        <f>'Standing'!$E$87</f>
        <v>0</v>
      </c>
      <c r="F23" s="32">
        <f>'Standing'!$F$87</f>
        <v>0</v>
      </c>
      <c r="G23" s="32">
        <f>'Standing'!$G$87</f>
        <v>0</v>
      </c>
      <c r="H23" s="32">
        <f>'Standing'!$H$87</f>
        <v>0</v>
      </c>
      <c r="I23" s="32">
        <f>'Standing'!$I$87</f>
        <v>0</v>
      </c>
      <c r="J23" s="32">
        <f>'Standing'!$J$87</f>
        <v>0</v>
      </c>
      <c r="K23" s="9"/>
      <c r="L23" s="9"/>
      <c r="M23" s="32">
        <f>'Standing'!$K$87</f>
        <v>0</v>
      </c>
      <c r="N23" s="32">
        <f>'Standing'!$L$87</f>
        <v>0</v>
      </c>
      <c r="O23" s="32">
        <f>'Standing'!$M$87</f>
        <v>0</v>
      </c>
      <c r="P23" s="32">
        <f>'Standing'!$N$87</f>
        <v>0</v>
      </c>
      <c r="Q23" s="32">
        <f>'Standing'!$O$87</f>
        <v>0</v>
      </c>
      <c r="R23" s="32">
        <f>'Standing'!$P$87</f>
        <v>0</v>
      </c>
      <c r="S23" s="32">
        <f>'Standing'!$Q$87</f>
        <v>0</v>
      </c>
      <c r="T23" s="32">
        <f>'Standing'!$R$87</f>
        <v>0</v>
      </c>
      <c r="U23" s="32">
        <f>'Standing'!$S$87</f>
        <v>0</v>
      </c>
      <c r="V23" s="9"/>
      <c r="W23" s="9"/>
      <c r="X23" s="10"/>
    </row>
    <row r="24" spans="1:24">
      <c r="A24" s="3" t="s">
        <v>180</v>
      </c>
      <c r="B24" s="32">
        <f>'Standing'!$B$88</f>
        <v>0</v>
      </c>
      <c r="C24" s="32">
        <f>'Standing'!$C$88</f>
        <v>0</v>
      </c>
      <c r="D24" s="32">
        <f>'Standing'!$D$88</f>
        <v>0</v>
      </c>
      <c r="E24" s="32">
        <f>'Standing'!$E$88</f>
        <v>0</v>
      </c>
      <c r="F24" s="32">
        <f>'Standing'!$F$88</f>
        <v>0</v>
      </c>
      <c r="G24" s="32">
        <f>'Standing'!$G$88</f>
        <v>0</v>
      </c>
      <c r="H24" s="32">
        <f>'Standing'!$H$88</f>
        <v>0</v>
      </c>
      <c r="I24" s="32">
        <f>'Standing'!$I$88</f>
        <v>0</v>
      </c>
      <c r="J24" s="32">
        <f>'Standing'!$J$88</f>
        <v>0</v>
      </c>
      <c r="K24" s="9"/>
      <c r="L24" s="9"/>
      <c r="M24" s="32">
        <f>'Standing'!$K$88</f>
        <v>0</v>
      </c>
      <c r="N24" s="32">
        <f>'Standing'!$L$88</f>
        <v>0</v>
      </c>
      <c r="O24" s="32">
        <f>'Standing'!$M$88</f>
        <v>0</v>
      </c>
      <c r="P24" s="32">
        <f>'Standing'!$N$88</f>
        <v>0</v>
      </c>
      <c r="Q24" s="32">
        <f>'Standing'!$O$88</f>
        <v>0</v>
      </c>
      <c r="R24" s="32">
        <f>'Standing'!$P$88</f>
        <v>0</v>
      </c>
      <c r="S24" s="32">
        <f>'Standing'!$Q$88</f>
        <v>0</v>
      </c>
      <c r="T24" s="32">
        <f>'Standing'!$R$88</f>
        <v>0</v>
      </c>
      <c r="U24" s="32">
        <f>'Standing'!$S$88</f>
        <v>0</v>
      </c>
      <c r="V24" s="9"/>
      <c r="W24" s="9"/>
      <c r="X24" s="10"/>
    </row>
    <row r="25" spans="1:24">
      <c r="A25" s="3" t="s">
        <v>181</v>
      </c>
      <c r="B25" s="32">
        <f>'Standing'!$B$89</f>
        <v>0</v>
      </c>
      <c r="C25" s="32">
        <f>'Standing'!$C$89</f>
        <v>0</v>
      </c>
      <c r="D25" s="32">
        <f>'Standing'!$D$89</f>
        <v>0</v>
      </c>
      <c r="E25" s="32">
        <f>'Standing'!$E$89</f>
        <v>0</v>
      </c>
      <c r="F25" s="32">
        <f>'Standing'!$F$89</f>
        <v>0</v>
      </c>
      <c r="G25" s="32">
        <f>'Standing'!$G$89</f>
        <v>0</v>
      </c>
      <c r="H25" s="32">
        <f>'Standing'!$H$89</f>
        <v>0</v>
      </c>
      <c r="I25" s="32">
        <f>'Standing'!$I$89</f>
        <v>0</v>
      </c>
      <c r="J25" s="32">
        <f>'Standing'!$J$89</f>
        <v>0</v>
      </c>
      <c r="K25" s="9"/>
      <c r="L25" s="9"/>
      <c r="M25" s="32">
        <f>'Standing'!$K$89</f>
        <v>0</v>
      </c>
      <c r="N25" s="32">
        <f>'Standing'!$L$89</f>
        <v>0</v>
      </c>
      <c r="O25" s="32">
        <f>'Standing'!$M$89</f>
        <v>0</v>
      </c>
      <c r="P25" s="32">
        <f>'Standing'!$N$89</f>
        <v>0</v>
      </c>
      <c r="Q25" s="32">
        <f>'Standing'!$O$89</f>
        <v>0</v>
      </c>
      <c r="R25" s="32">
        <f>'Standing'!$P$89</f>
        <v>0</v>
      </c>
      <c r="S25" s="32">
        <f>'Standing'!$Q$89</f>
        <v>0</v>
      </c>
      <c r="T25" s="32">
        <f>'Standing'!$R$89</f>
        <v>0</v>
      </c>
      <c r="U25" s="32">
        <f>'Standing'!$S$89</f>
        <v>0</v>
      </c>
      <c r="V25" s="9"/>
      <c r="W25" s="9"/>
      <c r="X25" s="10"/>
    </row>
    <row r="26" spans="1:24">
      <c r="A26" s="3" t="s">
        <v>182</v>
      </c>
      <c r="B26" s="32">
        <f>'Standing'!$B$90</f>
        <v>0</v>
      </c>
      <c r="C26" s="32">
        <f>'Standing'!$C$90</f>
        <v>0</v>
      </c>
      <c r="D26" s="32">
        <f>'Standing'!$D$90</f>
        <v>0</v>
      </c>
      <c r="E26" s="32">
        <f>'Standing'!$E$90</f>
        <v>0</v>
      </c>
      <c r="F26" s="32">
        <f>'Standing'!$F$90</f>
        <v>0</v>
      </c>
      <c r="G26" s="32">
        <f>'Standing'!$G$90</f>
        <v>0</v>
      </c>
      <c r="H26" s="32">
        <f>'Standing'!$H$90</f>
        <v>0</v>
      </c>
      <c r="I26" s="32">
        <f>'Standing'!$I$90</f>
        <v>0</v>
      </c>
      <c r="J26" s="32">
        <f>'Standing'!$J$90</f>
        <v>0</v>
      </c>
      <c r="K26" s="9"/>
      <c r="L26" s="9"/>
      <c r="M26" s="32">
        <f>'Standing'!$K$90</f>
        <v>0</v>
      </c>
      <c r="N26" s="32">
        <f>'Standing'!$L$90</f>
        <v>0</v>
      </c>
      <c r="O26" s="32">
        <f>'Standing'!$M$90</f>
        <v>0</v>
      </c>
      <c r="P26" s="32">
        <f>'Standing'!$N$90</f>
        <v>0</v>
      </c>
      <c r="Q26" s="32">
        <f>'Standing'!$O$90</f>
        <v>0</v>
      </c>
      <c r="R26" s="32">
        <f>'Standing'!$P$90</f>
        <v>0</v>
      </c>
      <c r="S26" s="32">
        <f>'Standing'!$Q$90</f>
        <v>0</v>
      </c>
      <c r="T26" s="32">
        <f>'Standing'!$R$90</f>
        <v>0</v>
      </c>
      <c r="U26" s="32">
        <f>'Standing'!$S$90</f>
        <v>0</v>
      </c>
      <c r="V26" s="9"/>
      <c r="W26" s="9"/>
      <c r="X26" s="10"/>
    </row>
    <row r="27" spans="1:24">
      <c r="A27" s="3" t="s">
        <v>183</v>
      </c>
      <c r="B27" s="32">
        <f>'Standing'!$B$91</f>
        <v>0</v>
      </c>
      <c r="C27" s="32">
        <f>'Standing'!$C$91</f>
        <v>0</v>
      </c>
      <c r="D27" s="32">
        <f>'Standing'!$D$91</f>
        <v>0</v>
      </c>
      <c r="E27" s="32">
        <f>'Standing'!$E$91</f>
        <v>0</v>
      </c>
      <c r="F27" s="32">
        <f>'Standing'!$F$91</f>
        <v>0</v>
      </c>
      <c r="G27" s="32">
        <f>'Standing'!$G$91</f>
        <v>0</v>
      </c>
      <c r="H27" s="32">
        <f>'Standing'!$H$91</f>
        <v>0</v>
      </c>
      <c r="I27" s="32">
        <f>'Standing'!$I$91</f>
        <v>0</v>
      </c>
      <c r="J27" s="32">
        <f>'Standing'!$J$91</f>
        <v>0</v>
      </c>
      <c r="K27" s="9"/>
      <c r="L27" s="9"/>
      <c r="M27" s="32">
        <f>'Standing'!$K$91</f>
        <v>0</v>
      </c>
      <c r="N27" s="32">
        <f>'Standing'!$L$91</f>
        <v>0</v>
      </c>
      <c r="O27" s="32">
        <f>'Standing'!$M$91</f>
        <v>0</v>
      </c>
      <c r="P27" s="32">
        <f>'Standing'!$N$91</f>
        <v>0</v>
      </c>
      <c r="Q27" s="32">
        <f>'Standing'!$O$91</f>
        <v>0</v>
      </c>
      <c r="R27" s="32">
        <f>'Standing'!$P$91</f>
        <v>0</v>
      </c>
      <c r="S27" s="32">
        <f>'Standing'!$Q$91</f>
        <v>0</v>
      </c>
      <c r="T27" s="32">
        <f>'Standing'!$R$91</f>
        <v>0</v>
      </c>
      <c r="U27" s="32">
        <f>'Standing'!$S$91</f>
        <v>0</v>
      </c>
      <c r="V27" s="9"/>
      <c r="W27" s="9"/>
      <c r="X27" s="10"/>
    </row>
    <row r="28" spans="1:24">
      <c r="A28" s="3" t="s">
        <v>196</v>
      </c>
      <c r="B28" s="32">
        <f>'Standing'!$B$92</f>
        <v>0</v>
      </c>
      <c r="C28" s="32">
        <f>'Standing'!$C$92</f>
        <v>0</v>
      </c>
      <c r="D28" s="32">
        <f>'Standing'!$D$92</f>
        <v>0</v>
      </c>
      <c r="E28" s="32">
        <f>'Standing'!$E$92</f>
        <v>0</v>
      </c>
      <c r="F28" s="32">
        <f>'Standing'!$F$92</f>
        <v>0</v>
      </c>
      <c r="G28" s="32">
        <f>'Standing'!$G$92</f>
        <v>0</v>
      </c>
      <c r="H28" s="32">
        <f>'Standing'!$H$92</f>
        <v>0</v>
      </c>
      <c r="I28" s="32">
        <f>'Standing'!$I$92</f>
        <v>0</v>
      </c>
      <c r="J28" s="32">
        <f>'Standing'!$J$92</f>
        <v>0</v>
      </c>
      <c r="K28" s="9"/>
      <c r="L28" s="9"/>
      <c r="M28" s="32">
        <f>'Standing'!$K$92</f>
        <v>0</v>
      </c>
      <c r="N28" s="32">
        <f>'Standing'!$L$92</f>
        <v>0</v>
      </c>
      <c r="O28" s="32">
        <f>'Standing'!$M$92</f>
        <v>0</v>
      </c>
      <c r="P28" s="32">
        <f>'Standing'!$N$92</f>
        <v>0</v>
      </c>
      <c r="Q28" s="32">
        <f>'Standing'!$O$92</f>
        <v>0</v>
      </c>
      <c r="R28" s="32">
        <f>'Standing'!$P$92</f>
        <v>0</v>
      </c>
      <c r="S28" s="32">
        <f>'Standing'!$Q$92</f>
        <v>0</v>
      </c>
      <c r="T28" s="32">
        <f>'Standing'!$R$92</f>
        <v>0</v>
      </c>
      <c r="U28" s="32">
        <f>'Standing'!$S$92</f>
        <v>0</v>
      </c>
      <c r="V28" s="9"/>
      <c r="W28" s="9"/>
      <c r="X28" s="10"/>
    </row>
    <row r="29" spans="1:24">
      <c r="A29" s="3" t="s">
        <v>216</v>
      </c>
      <c r="B29" s="32">
        <f>'Yard'!$B$75</f>
        <v>0</v>
      </c>
      <c r="C29" s="32">
        <f>'Yard'!$C$75</f>
        <v>0</v>
      </c>
      <c r="D29" s="32">
        <f>'Yard'!$D$75</f>
        <v>0</v>
      </c>
      <c r="E29" s="32">
        <f>'Yard'!$E$75</f>
        <v>0</v>
      </c>
      <c r="F29" s="32">
        <f>'Yard'!$F$75</f>
        <v>0</v>
      </c>
      <c r="G29" s="32">
        <f>'Yard'!$G$75</f>
        <v>0</v>
      </c>
      <c r="H29" s="32">
        <f>'Yard'!$H$75</f>
        <v>0</v>
      </c>
      <c r="I29" s="32">
        <f>'Yard'!$I$75</f>
        <v>0</v>
      </c>
      <c r="J29" s="32">
        <f>'Yard'!$J$75</f>
        <v>0</v>
      </c>
      <c r="K29" s="9"/>
      <c r="L29" s="9"/>
      <c r="M29" s="32">
        <f>'Yard'!$K$75</f>
        <v>0</v>
      </c>
      <c r="N29" s="32">
        <f>'Yard'!$L$75</f>
        <v>0</v>
      </c>
      <c r="O29" s="32">
        <f>'Yard'!$M$75</f>
        <v>0</v>
      </c>
      <c r="P29" s="32">
        <f>'Yard'!$N$75</f>
        <v>0</v>
      </c>
      <c r="Q29" s="32">
        <f>'Yard'!$O$75</f>
        <v>0</v>
      </c>
      <c r="R29" s="32">
        <f>'Yard'!$P$75</f>
        <v>0</v>
      </c>
      <c r="S29" s="32">
        <f>'Yard'!$Q$75</f>
        <v>0</v>
      </c>
      <c r="T29" s="32">
        <f>'Yard'!$R$75</f>
        <v>0</v>
      </c>
      <c r="U29" s="32">
        <f>'Yard'!$S$75</f>
        <v>0</v>
      </c>
      <c r="V29" s="32">
        <f>'Otex'!$B$156</f>
        <v>0</v>
      </c>
      <c r="W29" s="9"/>
      <c r="X29" s="10"/>
    </row>
    <row r="30" spans="1:24">
      <c r="A30" s="3" t="s">
        <v>217</v>
      </c>
      <c r="B30" s="32">
        <f>'Yard'!$B$76</f>
        <v>0</v>
      </c>
      <c r="C30" s="32">
        <f>'Yard'!$C$76</f>
        <v>0</v>
      </c>
      <c r="D30" s="32">
        <f>'Yard'!$D$76</f>
        <v>0</v>
      </c>
      <c r="E30" s="32">
        <f>'Yard'!$E$76</f>
        <v>0</v>
      </c>
      <c r="F30" s="32">
        <f>'Yard'!$F$76</f>
        <v>0</v>
      </c>
      <c r="G30" s="32">
        <f>'Yard'!$G$76</f>
        <v>0</v>
      </c>
      <c r="H30" s="32">
        <f>'Yard'!$H$76</f>
        <v>0</v>
      </c>
      <c r="I30" s="32">
        <f>'Yard'!$I$76</f>
        <v>0</v>
      </c>
      <c r="J30" s="32">
        <f>'Yard'!$J$76</f>
        <v>0</v>
      </c>
      <c r="K30" s="9"/>
      <c r="L30" s="9"/>
      <c r="M30" s="32">
        <f>'Yard'!$K$76</f>
        <v>0</v>
      </c>
      <c r="N30" s="32">
        <f>'Yard'!$L$76</f>
        <v>0</v>
      </c>
      <c r="O30" s="32">
        <f>'Yard'!$M$76</f>
        <v>0</v>
      </c>
      <c r="P30" s="32">
        <f>'Yard'!$N$76</f>
        <v>0</v>
      </c>
      <c r="Q30" s="32">
        <f>'Yard'!$O$76</f>
        <v>0</v>
      </c>
      <c r="R30" s="32">
        <f>'Yard'!$P$76</f>
        <v>0</v>
      </c>
      <c r="S30" s="32">
        <f>'Yard'!$Q$76</f>
        <v>0</v>
      </c>
      <c r="T30" s="32">
        <f>'Yard'!$R$76</f>
        <v>0</v>
      </c>
      <c r="U30" s="32">
        <f>'Yard'!$S$76</f>
        <v>0</v>
      </c>
      <c r="V30" s="32">
        <f>'Otex'!$B$157</f>
        <v>0</v>
      </c>
      <c r="W30" s="9"/>
      <c r="X30" s="10"/>
    </row>
    <row r="31" spans="1:24">
      <c r="A31" s="3" t="s">
        <v>218</v>
      </c>
      <c r="B31" s="32">
        <f>'Yard'!$B$77</f>
        <v>0</v>
      </c>
      <c r="C31" s="32">
        <f>'Yard'!$C$77</f>
        <v>0</v>
      </c>
      <c r="D31" s="32">
        <f>'Yard'!$D$77</f>
        <v>0</v>
      </c>
      <c r="E31" s="32">
        <f>'Yard'!$E$77</f>
        <v>0</v>
      </c>
      <c r="F31" s="32">
        <f>'Yard'!$F$77</f>
        <v>0</v>
      </c>
      <c r="G31" s="32">
        <f>'Yard'!$G$77</f>
        <v>0</v>
      </c>
      <c r="H31" s="32">
        <f>'Yard'!$H$77</f>
        <v>0</v>
      </c>
      <c r="I31" s="32">
        <f>'Yard'!$I$77</f>
        <v>0</v>
      </c>
      <c r="J31" s="32">
        <f>'Yard'!$J$77</f>
        <v>0</v>
      </c>
      <c r="K31" s="9"/>
      <c r="L31" s="9"/>
      <c r="M31" s="32">
        <f>'Yard'!$K$77</f>
        <v>0</v>
      </c>
      <c r="N31" s="32">
        <f>'Yard'!$L$77</f>
        <v>0</v>
      </c>
      <c r="O31" s="32">
        <f>'Yard'!$M$77</f>
        <v>0</v>
      </c>
      <c r="P31" s="32">
        <f>'Yard'!$N$77</f>
        <v>0</v>
      </c>
      <c r="Q31" s="32">
        <f>'Yard'!$O$77</f>
        <v>0</v>
      </c>
      <c r="R31" s="32">
        <f>'Yard'!$P$77</f>
        <v>0</v>
      </c>
      <c r="S31" s="32">
        <f>'Yard'!$Q$77</f>
        <v>0</v>
      </c>
      <c r="T31" s="32">
        <f>'Yard'!$R$77</f>
        <v>0</v>
      </c>
      <c r="U31" s="32">
        <f>'Yard'!$S$77</f>
        <v>0</v>
      </c>
      <c r="V31" s="32">
        <f>'Otex'!$B$158</f>
        <v>0</v>
      </c>
      <c r="W31" s="9"/>
      <c r="X31" s="10"/>
    </row>
    <row r="32" spans="1:24">
      <c r="A32" s="3" t="s">
        <v>219</v>
      </c>
      <c r="B32" s="32">
        <f>'Yard'!$B$78</f>
        <v>0</v>
      </c>
      <c r="C32" s="32">
        <f>'Yard'!$C$78</f>
        <v>0</v>
      </c>
      <c r="D32" s="32">
        <f>'Yard'!$D$78</f>
        <v>0</v>
      </c>
      <c r="E32" s="32">
        <f>'Yard'!$E$78</f>
        <v>0</v>
      </c>
      <c r="F32" s="32">
        <f>'Yard'!$F$78</f>
        <v>0</v>
      </c>
      <c r="G32" s="32">
        <f>'Yard'!$G$78</f>
        <v>0</v>
      </c>
      <c r="H32" s="32">
        <f>'Yard'!$H$78</f>
        <v>0</v>
      </c>
      <c r="I32" s="32">
        <f>'Yard'!$I$78</f>
        <v>0</v>
      </c>
      <c r="J32" s="32">
        <f>'Yard'!$J$78</f>
        <v>0</v>
      </c>
      <c r="K32" s="9"/>
      <c r="L32" s="9"/>
      <c r="M32" s="32">
        <f>'Yard'!$K$78</f>
        <v>0</v>
      </c>
      <c r="N32" s="32">
        <f>'Yard'!$L$78</f>
        <v>0</v>
      </c>
      <c r="O32" s="32">
        <f>'Yard'!$M$78</f>
        <v>0</v>
      </c>
      <c r="P32" s="32">
        <f>'Yard'!$N$78</f>
        <v>0</v>
      </c>
      <c r="Q32" s="32">
        <f>'Yard'!$O$78</f>
        <v>0</v>
      </c>
      <c r="R32" s="32">
        <f>'Yard'!$P$78</f>
        <v>0</v>
      </c>
      <c r="S32" s="32">
        <f>'Yard'!$Q$78</f>
        <v>0</v>
      </c>
      <c r="T32" s="32">
        <f>'Yard'!$R$78</f>
        <v>0</v>
      </c>
      <c r="U32" s="32">
        <f>'Yard'!$S$78</f>
        <v>0</v>
      </c>
      <c r="V32" s="32">
        <f>'Otex'!$B$159</f>
        <v>0</v>
      </c>
      <c r="W32" s="9"/>
      <c r="X32" s="10"/>
    </row>
    <row r="33" spans="1:24">
      <c r="A33" s="3" t="s">
        <v>220</v>
      </c>
      <c r="B33" s="32">
        <f>'Yard'!$B$79</f>
        <v>0</v>
      </c>
      <c r="C33" s="32">
        <f>'Yard'!$C$79</f>
        <v>0</v>
      </c>
      <c r="D33" s="32">
        <f>'Yard'!$D$79</f>
        <v>0</v>
      </c>
      <c r="E33" s="32">
        <f>'Yard'!$E$79</f>
        <v>0</v>
      </c>
      <c r="F33" s="32">
        <f>'Yard'!$F$79</f>
        <v>0</v>
      </c>
      <c r="G33" s="32">
        <f>'Yard'!$G$79</f>
        <v>0</v>
      </c>
      <c r="H33" s="32">
        <f>'Yard'!$H$79</f>
        <v>0</v>
      </c>
      <c r="I33" s="32">
        <f>'Yard'!$I$79</f>
        <v>0</v>
      </c>
      <c r="J33" s="32">
        <f>'Yard'!$J$79</f>
        <v>0</v>
      </c>
      <c r="K33" s="9"/>
      <c r="L33" s="9"/>
      <c r="M33" s="32">
        <f>'Yard'!$K$79</f>
        <v>0</v>
      </c>
      <c r="N33" s="32">
        <f>'Yard'!$L$79</f>
        <v>0</v>
      </c>
      <c r="O33" s="32">
        <f>'Yard'!$M$79</f>
        <v>0</v>
      </c>
      <c r="P33" s="32">
        <f>'Yard'!$N$79</f>
        <v>0</v>
      </c>
      <c r="Q33" s="32">
        <f>'Yard'!$O$79</f>
        <v>0</v>
      </c>
      <c r="R33" s="32">
        <f>'Yard'!$P$79</f>
        <v>0</v>
      </c>
      <c r="S33" s="32">
        <f>'Yard'!$Q$79</f>
        <v>0</v>
      </c>
      <c r="T33" s="32">
        <f>'Yard'!$R$79</f>
        <v>0</v>
      </c>
      <c r="U33" s="32">
        <f>'Yard'!$S$79</f>
        <v>0</v>
      </c>
      <c r="V33" s="32">
        <f>'Otex'!$B$160</f>
        <v>0</v>
      </c>
      <c r="W33" s="9"/>
      <c r="X33" s="10"/>
    </row>
    <row r="34" spans="1:24">
      <c r="A34" s="3" t="s">
        <v>184</v>
      </c>
      <c r="B34" s="32">
        <f>'Yard'!$B$42</f>
        <v>0</v>
      </c>
      <c r="C34" s="32">
        <f>'Yard'!$C$42</f>
        <v>0</v>
      </c>
      <c r="D34" s="32">
        <f>'Yard'!$D$42</f>
        <v>0</v>
      </c>
      <c r="E34" s="32">
        <f>'Yard'!$E$42</f>
        <v>0</v>
      </c>
      <c r="F34" s="32">
        <f>'Yard'!$F$42</f>
        <v>0</v>
      </c>
      <c r="G34" s="32">
        <f>'Yard'!$G$42</f>
        <v>0</v>
      </c>
      <c r="H34" s="32">
        <f>'Yard'!$H$42</f>
        <v>0</v>
      </c>
      <c r="I34" s="32">
        <f>'Yard'!$I$42</f>
        <v>0</v>
      </c>
      <c r="J34" s="32">
        <f>'Yard'!$J$42</f>
        <v>0</v>
      </c>
      <c r="K34" s="9"/>
      <c r="L34" s="9"/>
      <c r="M34" s="32">
        <f>'Yard'!$K$42</f>
        <v>0</v>
      </c>
      <c r="N34" s="32">
        <f>'Yard'!$L$42</f>
        <v>0</v>
      </c>
      <c r="O34" s="32">
        <f>'Yard'!$M$42</f>
        <v>0</v>
      </c>
      <c r="P34" s="32">
        <f>'Yard'!$N$42</f>
        <v>0</v>
      </c>
      <c r="Q34" s="32">
        <f>'Yard'!$O$42</f>
        <v>0</v>
      </c>
      <c r="R34" s="32">
        <f>'Yard'!$P$42</f>
        <v>0</v>
      </c>
      <c r="S34" s="32">
        <f>'Yard'!$Q$42</f>
        <v>0</v>
      </c>
      <c r="T34" s="32">
        <f>'Yard'!$R$42</f>
        <v>0</v>
      </c>
      <c r="U34" s="32">
        <f>'Yard'!$S$42</f>
        <v>0</v>
      </c>
      <c r="V34" s="9"/>
      <c r="W34" s="9"/>
      <c r="X34" s="10"/>
    </row>
    <row r="35" spans="1:24">
      <c r="A35" s="3" t="s">
        <v>185</v>
      </c>
      <c r="B35" s="32">
        <f>'Yard'!$B$43</f>
        <v>0</v>
      </c>
      <c r="C35" s="32">
        <f>'Yard'!$C$43</f>
        <v>0</v>
      </c>
      <c r="D35" s="32">
        <f>'Yard'!$D$43</f>
        <v>0</v>
      </c>
      <c r="E35" s="32">
        <f>'Yard'!$E$43</f>
        <v>0</v>
      </c>
      <c r="F35" s="32">
        <f>'Yard'!$F$43</f>
        <v>0</v>
      </c>
      <c r="G35" s="32">
        <f>'Yard'!$G$43</f>
        <v>0</v>
      </c>
      <c r="H35" s="32">
        <f>'Yard'!$H$43</f>
        <v>0</v>
      </c>
      <c r="I35" s="32">
        <f>'Yard'!$I$43</f>
        <v>0</v>
      </c>
      <c r="J35" s="32">
        <f>'Yard'!$J$43</f>
        <v>0</v>
      </c>
      <c r="K35" s="9"/>
      <c r="L35" s="9"/>
      <c r="M35" s="32">
        <f>'Yard'!$K$43</f>
        <v>0</v>
      </c>
      <c r="N35" s="32">
        <f>'Yard'!$L$43</f>
        <v>0</v>
      </c>
      <c r="O35" s="32">
        <f>'Yard'!$M$43</f>
        <v>0</v>
      </c>
      <c r="P35" s="32">
        <f>'Yard'!$N$43</f>
        <v>0</v>
      </c>
      <c r="Q35" s="32">
        <f>'Yard'!$O$43</f>
        <v>0</v>
      </c>
      <c r="R35" s="32">
        <f>'Yard'!$P$43</f>
        <v>0</v>
      </c>
      <c r="S35" s="32">
        <f>'Yard'!$Q$43</f>
        <v>0</v>
      </c>
      <c r="T35" s="32">
        <f>'Yard'!$R$43</f>
        <v>0</v>
      </c>
      <c r="U35" s="32">
        <f>'Yard'!$S$43</f>
        <v>0</v>
      </c>
      <c r="V35" s="9"/>
      <c r="W35" s="9"/>
      <c r="X35" s="10"/>
    </row>
    <row r="36" spans="1:24">
      <c r="A36" s="3" t="s">
        <v>186</v>
      </c>
      <c r="B36" s="32">
        <f>'Yard'!$B$44</f>
        <v>0</v>
      </c>
      <c r="C36" s="32">
        <f>'Yard'!$C$44</f>
        <v>0</v>
      </c>
      <c r="D36" s="32">
        <f>'Yard'!$D$44</f>
        <v>0</v>
      </c>
      <c r="E36" s="32">
        <f>'Yard'!$E$44</f>
        <v>0</v>
      </c>
      <c r="F36" s="32">
        <f>'Yard'!$F$44</f>
        <v>0</v>
      </c>
      <c r="G36" s="32">
        <f>'Yard'!$G$44</f>
        <v>0</v>
      </c>
      <c r="H36" s="32">
        <f>'Yard'!$H$44</f>
        <v>0</v>
      </c>
      <c r="I36" s="32">
        <f>'Yard'!$I$44</f>
        <v>0</v>
      </c>
      <c r="J36" s="32">
        <f>'Yard'!$J$44</f>
        <v>0</v>
      </c>
      <c r="K36" s="9"/>
      <c r="L36" s="9"/>
      <c r="M36" s="32">
        <f>'Yard'!$K$44</f>
        <v>0</v>
      </c>
      <c r="N36" s="32">
        <f>'Yard'!$L$44</f>
        <v>0</v>
      </c>
      <c r="O36" s="32">
        <f>'Yard'!$M$44</f>
        <v>0</v>
      </c>
      <c r="P36" s="32">
        <f>'Yard'!$N$44</f>
        <v>0</v>
      </c>
      <c r="Q36" s="32">
        <f>'Yard'!$O$44</f>
        <v>0</v>
      </c>
      <c r="R36" s="32">
        <f>'Yard'!$P$44</f>
        <v>0</v>
      </c>
      <c r="S36" s="32">
        <f>'Yard'!$Q$44</f>
        <v>0</v>
      </c>
      <c r="T36" s="32">
        <f>'Yard'!$R$44</f>
        <v>0</v>
      </c>
      <c r="U36" s="32">
        <f>'Yard'!$S$44</f>
        <v>0</v>
      </c>
      <c r="V36" s="9"/>
      <c r="W36" s="9"/>
      <c r="X36" s="10"/>
    </row>
    <row r="37" spans="1:24">
      <c r="A37" s="3" t="s">
        <v>187</v>
      </c>
      <c r="B37" s="32">
        <f>'Yard'!$B$80</f>
        <v>0</v>
      </c>
      <c r="C37" s="32">
        <f>'Yard'!$C$80</f>
        <v>0</v>
      </c>
      <c r="D37" s="32">
        <f>'Yard'!$D$80</f>
        <v>0</v>
      </c>
      <c r="E37" s="32">
        <f>'Yard'!$E$80</f>
        <v>0</v>
      </c>
      <c r="F37" s="32">
        <f>'Yard'!$F$80</f>
        <v>0</v>
      </c>
      <c r="G37" s="32">
        <f>'Yard'!$G$80</f>
        <v>0</v>
      </c>
      <c r="H37" s="32">
        <f>'Yard'!$H$80</f>
        <v>0</v>
      </c>
      <c r="I37" s="32">
        <f>'Yard'!$I$80</f>
        <v>0</v>
      </c>
      <c r="J37" s="32">
        <f>'Yard'!$J$80</f>
        <v>0</v>
      </c>
      <c r="K37" s="9"/>
      <c r="L37" s="9"/>
      <c r="M37" s="32">
        <f>'Yard'!$K$80</f>
        <v>0</v>
      </c>
      <c r="N37" s="32">
        <f>'Yard'!$L$80</f>
        <v>0</v>
      </c>
      <c r="O37" s="32">
        <f>'Yard'!$M$80</f>
        <v>0</v>
      </c>
      <c r="P37" s="32">
        <f>'Yard'!$N$80</f>
        <v>0</v>
      </c>
      <c r="Q37" s="32">
        <f>'Yard'!$O$80</f>
        <v>0</v>
      </c>
      <c r="R37" s="32">
        <f>'Yard'!$P$80</f>
        <v>0</v>
      </c>
      <c r="S37" s="32">
        <f>'Yard'!$Q$80</f>
        <v>0</v>
      </c>
      <c r="T37" s="32">
        <f>'Yard'!$R$80</f>
        <v>0</v>
      </c>
      <c r="U37" s="32">
        <f>'Yard'!$S$80</f>
        <v>0</v>
      </c>
      <c r="V37" s="9"/>
      <c r="W37" s="9"/>
      <c r="X37" s="10"/>
    </row>
    <row r="38" spans="1:24">
      <c r="A38" s="3" t="s">
        <v>188</v>
      </c>
      <c r="B38" s="32">
        <f>'Yard'!$B$46</f>
        <v>0</v>
      </c>
      <c r="C38" s="32">
        <f>'Yard'!$C$46</f>
        <v>0</v>
      </c>
      <c r="D38" s="32">
        <f>'Yard'!$D$46</f>
        <v>0</v>
      </c>
      <c r="E38" s="32">
        <f>'Yard'!$E$46</f>
        <v>0</v>
      </c>
      <c r="F38" s="32">
        <f>'Yard'!$F$46</f>
        <v>0</v>
      </c>
      <c r="G38" s="32">
        <f>'Yard'!$G$46</f>
        <v>0</v>
      </c>
      <c r="H38" s="32">
        <f>'Yard'!$H$46</f>
        <v>0</v>
      </c>
      <c r="I38" s="32">
        <f>'Yard'!$I$46</f>
        <v>0</v>
      </c>
      <c r="J38" s="32">
        <f>'Yard'!$J$46</f>
        <v>0</v>
      </c>
      <c r="K38" s="9"/>
      <c r="L38" s="9"/>
      <c r="M38" s="32">
        <f>'Yard'!$K$46</f>
        <v>0</v>
      </c>
      <c r="N38" s="32">
        <f>'Yard'!$L$46</f>
        <v>0</v>
      </c>
      <c r="O38" s="32">
        <f>'Yard'!$M$46</f>
        <v>0</v>
      </c>
      <c r="P38" s="32">
        <f>'Yard'!$N$46</f>
        <v>0</v>
      </c>
      <c r="Q38" s="32">
        <f>'Yard'!$O$46</f>
        <v>0</v>
      </c>
      <c r="R38" s="32">
        <f>'Yard'!$P$46</f>
        <v>0</v>
      </c>
      <c r="S38" s="32">
        <f>'Yard'!$Q$46</f>
        <v>0</v>
      </c>
      <c r="T38" s="32">
        <f>'Yard'!$R$46</f>
        <v>0</v>
      </c>
      <c r="U38" s="32">
        <f>'Yard'!$S$46</f>
        <v>0</v>
      </c>
      <c r="V38" s="9"/>
      <c r="W38" s="9"/>
      <c r="X38" s="10"/>
    </row>
    <row r="39" spans="1:24">
      <c r="A39" s="3" t="s">
        <v>189</v>
      </c>
      <c r="B39" s="32">
        <f>'Yard'!$B$81</f>
        <v>0</v>
      </c>
      <c r="C39" s="32">
        <f>'Yard'!$C$81</f>
        <v>0</v>
      </c>
      <c r="D39" s="32">
        <f>'Yard'!$D$81</f>
        <v>0</v>
      </c>
      <c r="E39" s="32">
        <f>'Yard'!$E$81</f>
        <v>0</v>
      </c>
      <c r="F39" s="32">
        <f>'Yard'!$F$81</f>
        <v>0</v>
      </c>
      <c r="G39" s="32">
        <f>'Yard'!$G$81</f>
        <v>0</v>
      </c>
      <c r="H39" s="32">
        <f>'Yard'!$H$81</f>
        <v>0</v>
      </c>
      <c r="I39" s="32">
        <f>'Yard'!$I$81</f>
        <v>0</v>
      </c>
      <c r="J39" s="32">
        <f>'Yard'!$J$81</f>
        <v>0</v>
      </c>
      <c r="K39" s="9"/>
      <c r="L39" s="9"/>
      <c r="M39" s="32">
        <f>'Yard'!$K$81</f>
        <v>0</v>
      </c>
      <c r="N39" s="32">
        <f>'Yard'!$L$81</f>
        <v>0</v>
      </c>
      <c r="O39" s="32">
        <f>'Yard'!$M$81</f>
        <v>0</v>
      </c>
      <c r="P39" s="32">
        <f>'Yard'!$N$81</f>
        <v>0</v>
      </c>
      <c r="Q39" s="32">
        <f>'Yard'!$O$81</f>
        <v>0</v>
      </c>
      <c r="R39" s="32">
        <f>'Yard'!$P$81</f>
        <v>0</v>
      </c>
      <c r="S39" s="32">
        <f>'Yard'!$Q$81</f>
        <v>0</v>
      </c>
      <c r="T39" s="32">
        <f>'Yard'!$R$81</f>
        <v>0</v>
      </c>
      <c r="U39" s="32">
        <f>'Yard'!$S$81</f>
        <v>0</v>
      </c>
      <c r="V39" s="9"/>
      <c r="W39" s="9"/>
      <c r="X39" s="10"/>
    </row>
    <row r="40" spans="1:24">
      <c r="A40" s="3" t="s">
        <v>197</v>
      </c>
      <c r="B40" s="32">
        <f>'Yard'!$B$48</f>
        <v>0</v>
      </c>
      <c r="C40" s="32">
        <f>'Yard'!$C$48</f>
        <v>0</v>
      </c>
      <c r="D40" s="32">
        <f>'Yard'!$D$48</f>
        <v>0</v>
      </c>
      <c r="E40" s="32">
        <f>'Yard'!$E$48</f>
        <v>0</v>
      </c>
      <c r="F40" s="32">
        <f>'Yard'!$F$48</f>
        <v>0</v>
      </c>
      <c r="G40" s="32">
        <f>'Yard'!$G$48</f>
        <v>0</v>
      </c>
      <c r="H40" s="32">
        <f>'Yard'!$H$48</f>
        <v>0</v>
      </c>
      <c r="I40" s="32">
        <f>'Yard'!$I$48</f>
        <v>0</v>
      </c>
      <c r="J40" s="32">
        <f>'Yard'!$J$48</f>
        <v>0</v>
      </c>
      <c r="K40" s="9"/>
      <c r="L40" s="9"/>
      <c r="M40" s="32">
        <f>'Yard'!$K$48</f>
        <v>0</v>
      </c>
      <c r="N40" s="32">
        <f>'Yard'!$L$48</f>
        <v>0</v>
      </c>
      <c r="O40" s="32">
        <f>'Yard'!$M$48</f>
        <v>0</v>
      </c>
      <c r="P40" s="32">
        <f>'Yard'!$N$48</f>
        <v>0</v>
      </c>
      <c r="Q40" s="32">
        <f>'Yard'!$O$48</f>
        <v>0</v>
      </c>
      <c r="R40" s="32">
        <f>'Yard'!$P$48</f>
        <v>0</v>
      </c>
      <c r="S40" s="32">
        <f>'Yard'!$Q$48</f>
        <v>0</v>
      </c>
      <c r="T40" s="32">
        <f>'Yard'!$R$48</f>
        <v>0</v>
      </c>
      <c r="U40" s="32">
        <f>'Yard'!$S$48</f>
        <v>0</v>
      </c>
      <c r="V40" s="9"/>
      <c r="W40" s="9"/>
      <c r="X40" s="10"/>
    </row>
    <row r="41" spans="1:24">
      <c r="A41" s="3" t="s">
        <v>198</v>
      </c>
      <c r="B41" s="32">
        <f>'Yard'!$B$82</f>
        <v>0</v>
      </c>
      <c r="C41" s="32">
        <f>'Yard'!$C$82</f>
        <v>0</v>
      </c>
      <c r="D41" s="32">
        <f>'Yard'!$D$82</f>
        <v>0</v>
      </c>
      <c r="E41" s="32">
        <f>'Yard'!$E$82</f>
        <v>0</v>
      </c>
      <c r="F41" s="32">
        <f>'Yard'!$F$82</f>
        <v>0</v>
      </c>
      <c r="G41" s="32">
        <f>'Yard'!$G$82</f>
        <v>0</v>
      </c>
      <c r="H41" s="32">
        <f>'Yard'!$H$82</f>
        <v>0</v>
      </c>
      <c r="I41" s="32">
        <f>'Yard'!$I$82</f>
        <v>0</v>
      </c>
      <c r="J41" s="32">
        <f>'Yard'!$J$82</f>
        <v>0</v>
      </c>
      <c r="K41" s="9"/>
      <c r="L41" s="9"/>
      <c r="M41" s="32">
        <f>'Yard'!$K$82</f>
        <v>0</v>
      </c>
      <c r="N41" s="32">
        <f>'Yard'!$L$82</f>
        <v>0</v>
      </c>
      <c r="O41" s="32">
        <f>'Yard'!$M$82</f>
        <v>0</v>
      </c>
      <c r="P41" s="32">
        <f>'Yard'!$N$82</f>
        <v>0</v>
      </c>
      <c r="Q41" s="32">
        <f>'Yard'!$O$82</f>
        <v>0</v>
      </c>
      <c r="R41" s="32">
        <f>'Yard'!$P$82</f>
        <v>0</v>
      </c>
      <c r="S41" s="32">
        <f>'Yard'!$Q$82</f>
        <v>0</v>
      </c>
      <c r="T41" s="32">
        <f>'Yard'!$R$82</f>
        <v>0</v>
      </c>
      <c r="U41" s="32">
        <f>'Yard'!$S$82</f>
        <v>0</v>
      </c>
      <c r="V41" s="9"/>
      <c r="W41" s="9"/>
      <c r="X41" s="10"/>
    </row>
    <row r="43" spans="1:24" ht="21" customHeight="1">
      <c r="A43" s="1" t="s">
        <v>1081</v>
      </c>
    </row>
    <row r="44" spans="1:24">
      <c r="A44" s="2" t="s">
        <v>361</v>
      </c>
    </row>
    <row r="45" spans="1:24">
      <c r="A45" s="11" t="s">
        <v>1082</v>
      </c>
    </row>
    <row r="46" spans="1:24">
      <c r="A46" s="11" t="s">
        <v>1083</v>
      </c>
    </row>
    <row r="47" spans="1:24">
      <c r="A47" s="11" t="s">
        <v>1084</v>
      </c>
    </row>
    <row r="48" spans="1:24">
      <c r="A48" s="11" t="s">
        <v>1085</v>
      </c>
    </row>
    <row r="49" spans="1:24">
      <c r="A49" s="11" t="s">
        <v>1086</v>
      </c>
    </row>
    <row r="50" spans="1:24">
      <c r="A50" s="2" t="s">
        <v>450</v>
      </c>
    </row>
    <row r="52" spans="1:24">
      <c r="B52" s="12" t="s">
        <v>142</v>
      </c>
      <c r="C52" s="12" t="s">
        <v>315</v>
      </c>
      <c r="D52" s="12" t="s">
        <v>316</v>
      </c>
      <c r="E52" s="12" t="s">
        <v>317</v>
      </c>
      <c r="F52" s="12" t="s">
        <v>318</v>
      </c>
      <c r="G52" s="12" t="s">
        <v>319</v>
      </c>
      <c r="H52" s="12" t="s">
        <v>320</v>
      </c>
      <c r="I52" s="12" t="s">
        <v>321</v>
      </c>
      <c r="J52" s="12" t="s">
        <v>322</v>
      </c>
      <c r="K52" s="12" t="s">
        <v>473</v>
      </c>
      <c r="L52" s="12" t="s">
        <v>485</v>
      </c>
      <c r="M52" s="12" t="s">
        <v>303</v>
      </c>
      <c r="N52" s="12" t="s">
        <v>893</v>
      </c>
      <c r="O52" s="12" t="s">
        <v>894</v>
      </c>
      <c r="P52" s="12" t="s">
        <v>895</v>
      </c>
      <c r="Q52" s="12" t="s">
        <v>896</v>
      </c>
      <c r="R52" s="12" t="s">
        <v>897</v>
      </c>
      <c r="S52" s="12" t="s">
        <v>898</v>
      </c>
      <c r="T52" s="12" t="s">
        <v>899</v>
      </c>
      <c r="U52" s="12" t="s">
        <v>900</v>
      </c>
      <c r="V52" s="12" t="s">
        <v>901</v>
      </c>
      <c r="W52" s="12" t="s">
        <v>902</v>
      </c>
    </row>
    <row r="53" spans="1:24">
      <c r="A53" s="3" t="s">
        <v>174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10"/>
    </row>
    <row r="54" spans="1:24">
      <c r="A54" s="3" t="s">
        <v>175</v>
      </c>
      <c r="B54" s="32">
        <f>'Standing'!$B$106</f>
        <v>0</v>
      </c>
      <c r="C54" s="32">
        <f>'Standing'!$C$106</f>
        <v>0</v>
      </c>
      <c r="D54" s="32">
        <f>'Standing'!$D$106</f>
        <v>0</v>
      </c>
      <c r="E54" s="32">
        <f>'Standing'!$E$106</f>
        <v>0</v>
      </c>
      <c r="F54" s="32">
        <f>'Standing'!$F$106</f>
        <v>0</v>
      </c>
      <c r="G54" s="32">
        <f>'Standing'!$G$106</f>
        <v>0</v>
      </c>
      <c r="H54" s="32">
        <f>'Standing'!$H$106</f>
        <v>0</v>
      </c>
      <c r="I54" s="32">
        <f>'Standing'!$I$106</f>
        <v>0</v>
      </c>
      <c r="J54" s="32">
        <f>'Standing'!$J$106</f>
        <v>0</v>
      </c>
      <c r="K54" s="9"/>
      <c r="L54" s="9"/>
      <c r="M54" s="32">
        <f>'Standing'!$K$106</f>
        <v>0</v>
      </c>
      <c r="N54" s="32">
        <f>'Standing'!$L$106</f>
        <v>0</v>
      </c>
      <c r="O54" s="32">
        <f>'Standing'!$M$106</f>
        <v>0</v>
      </c>
      <c r="P54" s="32">
        <f>'Standing'!$N$106</f>
        <v>0</v>
      </c>
      <c r="Q54" s="32">
        <f>'Standing'!$O$106</f>
        <v>0</v>
      </c>
      <c r="R54" s="32">
        <f>'Standing'!$P$106</f>
        <v>0</v>
      </c>
      <c r="S54" s="32">
        <f>'Standing'!$Q$106</f>
        <v>0</v>
      </c>
      <c r="T54" s="32">
        <f>'Standing'!$R$106</f>
        <v>0</v>
      </c>
      <c r="U54" s="32">
        <f>'Standing'!$S$106</f>
        <v>0</v>
      </c>
      <c r="V54" s="9"/>
      <c r="W54" s="9"/>
      <c r="X54" s="10"/>
    </row>
    <row r="55" spans="1:24">
      <c r="A55" s="3" t="s">
        <v>214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10"/>
    </row>
    <row r="56" spans="1:24">
      <c r="A56" s="3" t="s">
        <v>176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10"/>
    </row>
    <row r="57" spans="1:24">
      <c r="A57" s="3" t="s">
        <v>177</v>
      </c>
      <c r="B57" s="32">
        <f>'Standing'!$B$107</f>
        <v>0</v>
      </c>
      <c r="C57" s="32">
        <f>'Standing'!$C$107</f>
        <v>0</v>
      </c>
      <c r="D57" s="32">
        <f>'Standing'!$D$107</f>
        <v>0</v>
      </c>
      <c r="E57" s="32">
        <f>'Standing'!$E$107</f>
        <v>0</v>
      </c>
      <c r="F57" s="32">
        <f>'Standing'!$F$107</f>
        <v>0</v>
      </c>
      <c r="G57" s="32">
        <f>'Standing'!$G$107</f>
        <v>0</v>
      </c>
      <c r="H57" s="32">
        <f>'Standing'!$H$107</f>
        <v>0</v>
      </c>
      <c r="I57" s="32">
        <f>'Standing'!$I$107</f>
        <v>0</v>
      </c>
      <c r="J57" s="32">
        <f>'Standing'!$J$107</f>
        <v>0</v>
      </c>
      <c r="K57" s="9"/>
      <c r="L57" s="9"/>
      <c r="M57" s="32">
        <f>'Standing'!$K$107</f>
        <v>0</v>
      </c>
      <c r="N57" s="32">
        <f>'Standing'!$L$107</f>
        <v>0</v>
      </c>
      <c r="O57" s="32">
        <f>'Standing'!$M$107</f>
        <v>0</v>
      </c>
      <c r="P57" s="32">
        <f>'Standing'!$N$107</f>
        <v>0</v>
      </c>
      <c r="Q57" s="32">
        <f>'Standing'!$O$107</f>
        <v>0</v>
      </c>
      <c r="R57" s="32">
        <f>'Standing'!$P$107</f>
        <v>0</v>
      </c>
      <c r="S57" s="32">
        <f>'Standing'!$Q$107</f>
        <v>0</v>
      </c>
      <c r="T57" s="32">
        <f>'Standing'!$R$107</f>
        <v>0</v>
      </c>
      <c r="U57" s="32">
        <f>'Standing'!$S$107</f>
        <v>0</v>
      </c>
      <c r="V57" s="9"/>
      <c r="W57" s="9"/>
      <c r="X57" s="10"/>
    </row>
    <row r="58" spans="1:24">
      <c r="A58" s="3" t="s">
        <v>215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10"/>
    </row>
    <row r="59" spans="1:24">
      <c r="A59" s="3" t="s">
        <v>178</v>
      </c>
      <c r="B59" s="32">
        <f>'Standing'!$B$108</f>
        <v>0</v>
      </c>
      <c r="C59" s="32">
        <f>'Standing'!$C$108</f>
        <v>0</v>
      </c>
      <c r="D59" s="32">
        <f>'Standing'!$D$108</f>
        <v>0</v>
      </c>
      <c r="E59" s="32">
        <f>'Standing'!$E$108</f>
        <v>0</v>
      </c>
      <c r="F59" s="32">
        <f>'Standing'!$F$108</f>
        <v>0</v>
      </c>
      <c r="G59" s="32">
        <f>'Standing'!$G$108</f>
        <v>0</v>
      </c>
      <c r="H59" s="32">
        <f>'Standing'!$H$108</f>
        <v>0</v>
      </c>
      <c r="I59" s="32">
        <f>'Standing'!$I$108</f>
        <v>0</v>
      </c>
      <c r="J59" s="32">
        <f>'Standing'!$J$108</f>
        <v>0</v>
      </c>
      <c r="K59" s="9"/>
      <c r="L59" s="9"/>
      <c r="M59" s="32">
        <f>'Standing'!$K$108</f>
        <v>0</v>
      </c>
      <c r="N59" s="32">
        <f>'Standing'!$L$108</f>
        <v>0</v>
      </c>
      <c r="O59" s="32">
        <f>'Standing'!$M$108</f>
        <v>0</v>
      </c>
      <c r="P59" s="32">
        <f>'Standing'!$N$108</f>
        <v>0</v>
      </c>
      <c r="Q59" s="32">
        <f>'Standing'!$O$108</f>
        <v>0</v>
      </c>
      <c r="R59" s="32">
        <f>'Standing'!$P$108</f>
        <v>0</v>
      </c>
      <c r="S59" s="32">
        <f>'Standing'!$Q$108</f>
        <v>0</v>
      </c>
      <c r="T59" s="32">
        <f>'Standing'!$R$108</f>
        <v>0</v>
      </c>
      <c r="U59" s="32">
        <f>'Standing'!$S$108</f>
        <v>0</v>
      </c>
      <c r="V59" s="9"/>
      <c r="W59" s="9"/>
      <c r="X59" s="10"/>
    </row>
    <row r="60" spans="1:24">
      <c r="A60" s="3" t="s">
        <v>179</v>
      </c>
      <c r="B60" s="32">
        <f>'Standing'!$B$109</f>
        <v>0</v>
      </c>
      <c r="C60" s="32">
        <f>'Standing'!$C$109</f>
        <v>0</v>
      </c>
      <c r="D60" s="32">
        <f>'Standing'!$D$109</f>
        <v>0</v>
      </c>
      <c r="E60" s="32">
        <f>'Standing'!$E$109</f>
        <v>0</v>
      </c>
      <c r="F60" s="32">
        <f>'Standing'!$F$109</f>
        <v>0</v>
      </c>
      <c r="G60" s="32">
        <f>'Standing'!$G$109</f>
        <v>0</v>
      </c>
      <c r="H60" s="32">
        <f>'Standing'!$H$109</f>
        <v>0</v>
      </c>
      <c r="I60" s="32">
        <f>'Standing'!$I$109</f>
        <v>0</v>
      </c>
      <c r="J60" s="32">
        <f>'Standing'!$J$109</f>
        <v>0</v>
      </c>
      <c r="K60" s="9"/>
      <c r="L60" s="9"/>
      <c r="M60" s="32">
        <f>'Standing'!$K$109</f>
        <v>0</v>
      </c>
      <c r="N60" s="32">
        <f>'Standing'!$L$109</f>
        <v>0</v>
      </c>
      <c r="O60" s="32">
        <f>'Standing'!$M$109</f>
        <v>0</v>
      </c>
      <c r="P60" s="32">
        <f>'Standing'!$N$109</f>
        <v>0</v>
      </c>
      <c r="Q60" s="32">
        <f>'Standing'!$O$109</f>
        <v>0</v>
      </c>
      <c r="R60" s="32">
        <f>'Standing'!$P$109</f>
        <v>0</v>
      </c>
      <c r="S60" s="32">
        <f>'Standing'!$Q$109</f>
        <v>0</v>
      </c>
      <c r="T60" s="32">
        <f>'Standing'!$R$109</f>
        <v>0</v>
      </c>
      <c r="U60" s="32">
        <f>'Standing'!$S$109</f>
        <v>0</v>
      </c>
      <c r="V60" s="9"/>
      <c r="W60" s="9"/>
      <c r="X60" s="10"/>
    </row>
    <row r="61" spans="1:24">
      <c r="A61" s="3" t="s">
        <v>195</v>
      </c>
      <c r="B61" s="32">
        <f>'Standing'!$B$110</f>
        <v>0</v>
      </c>
      <c r="C61" s="32">
        <f>'Standing'!$C$110</f>
        <v>0</v>
      </c>
      <c r="D61" s="32">
        <f>'Standing'!$D$110</f>
        <v>0</v>
      </c>
      <c r="E61" s="32">
        <f>'Standing'!$E$110</f>
        <v>0</v>
      </c>
      <c r="F61" s="32">
        <f>'Standing'!$F$110</f>
        <v>0</v>
      </c>
      <c r="G61" s="32">
        <f>'Standing'!$G$110</f>
        <v>0</v>
      </c>
      <c r="H61" s="32">
        <f>'Standing'!$H$110</f>
        <v>0</v>
      </c>
      <c r="I61" s="32">
        <f>'Standing'!$I$110</f>
        <v>0</v>
      </c>
      <c r="J61" s="32">
        <f>'Standing'!$J$110</f>
        <v>0</v>
      </c>
      <c r="K61" s="9"/>
      <c r="L61" s="9"/>
      <c r="M61" s="32">
        <f>'Standing'!$K$110</f>
        <v>0</v>
      </c>
      <c r="N61" s="32">
        <f>'Standing'!$L$110</f>
        <v>0</v>
      </c>
      <c r="O61" s="32">
        <f>'Standing'!$M$110</f>
        <v>0</v>
      </c>
      <c r="P61" s="32">
        <f>'Standing'!$N$110</f>
        <v>0</v>
      </c>
      <c r="Q61" s="32">
        <f>'Standing'!$O$110</f>
        <v>0</v>
      </c>
      <c r="R61" s="32">
        <f>'Standing'!$P$110</f>
        <v>0</v>
      </c>
      <c r="S61" s="32">
        <f>'Standing'!$Q$110</f>
        <v>0</v>
      </c>
      <c r="T61" s="32">
        <f>'Standing'!$R$110</f>
        <v>0</v>
      </c>
      <c r="U61" s="32">
        <f>'Standing'!$S$110</f>
        <v>0</v>
      </c>
      <c r="V61" s="9"/>
      <c r="W61" s="9"/>
      <c r="X61" s="10"/>
    </row>
    <row r="62" spans="1:24">
      <c r="A62" s="3" t="s">
        <v>180</v>
      </c>
      <c r="B62" s="32">
        <f>'Standing'!$B$111</f>
        <v>0</v>
      </c>
      <c r="C62" s="32">
        <f>'Standing'!$C$111</f>
        <v>0</v>
      </c>
      <c r="D62" s="32">
        <f>'Standing'!$D$111</f>
        <v>0</v>
      </c>
      <c r="E62" s="32">
        <f>'Standing'!$E$111</f>
        <v>0</v>
      </c>
      <c r="F62" s="32">
        <f>'Standing'!$F$111</f>
        <v>0</v>
      </c>
      <c r="G62" s="32">
        <f>'Standing'!$G$111</f>
        <v>0</v>
      </c>
      <c r="H62" s="32">
        <f>'Standing'!$H$111</f>
        <v>0</v>
      </c>
      <c r="I62" s="32">
        <f>'Standing'!$I$111</f>
        <v>0</v>
      </c>
      <c r="J62" s="32">
        <f>'Standing'!$J$111</f>
        <v>0</v>
      </c>
      <c r="K62" s="9"/>
      <c r="L62" s="9"/>
      <c r="M62" s="32">
        <f>'Standing'!$K$111</f>
        <v>0</v>
      </c>
      <c r="N62" s="32">
        <f>'Standing'!$L$111</f>
        <v>0</v>
      </c>
      <c r="O62" s="32">
        <f>'Standing'!$M$111</f>
        <v>0</v>
      </c>
      <c r="P62" s="32">
        <f>'Standing'!$N$111</f>
        <v>0</v>
      </c>
      <c r="Q62" s="32">
        <f>'Standing'!$O$111</f>
        <v>0</v>
      </c>
      <c r="R62" s="32">
        <f>'Standing'!$P$111</f>
        <v>0</v>
      </c>
      <c r="S62" s="32">
        <f>'Standing'!$Q$111</f>
        <v>0</v>
      </c>
      <c r="T62" s="32">
        <f>'Standing'!$R$111</f>
        <v>0</v>
      </c>
      <c r="U62" s="32">
        <f>'Standing'!$S$111</f>
        <v>0</v>
      </c>
      <c r="V62" s="9"/>
      <c r="W62" s="9"/>
      <c r="X62" s="10"/>
    </row>
    <row r="63" spans="1:24">
      <c r="A63" s="3" t="s">
        <v>181</v>
      </c>
      <c r="B63" s="32">
        <f>'Standing'!$B$112</f>
        <v>0</v>
      </c>
      <c r="C63" s="32">
        <f>'Standing'!$C$112</f>
        <v>0</v>
      </c>
      <c r="D63" s="32">
        <f>'Standing'!$D$112</f>
        <v>0</v>
      </c>
      <c r="E63" s="32">
        <f>'Standing'!$E$112</f>
        <v>0</v>
      </c>
      <c r="F63" s="32">
        <f>'Standing'!$F$112</f>
        <v>0</v>
      </c>
      <c r="G63" s="32">
        <f>'Standing'!$G$112</f>
        <v>0</v>
      </c>
      <c r="H63" s="32">
        <f>'Standing'!$H$112</f>
        <v>0</v>
      </c>
      <c r="I63" s="32">
        <f>'Standing'!$I$112</f>
        <v>0</v>
      </c>
      <c r="J63" s="32">
        <f>'Standing'!$J$112</f>
        <v>0</v>
      </c>
      <c r="K63" s="9"/>
      <c r="L63" s="9"/>
      <c r="M63" s="32">
        <f>'Standing'!$K$112</f>
        <v>0</v>
      </c>
      <c r="N63" s="32">
        <f>'Standing'!$L$112</f>
        <v>0</v>
      </c>
      <c r="O63" s="32">
        <f>'Standing'!$M$112</f>
        <v>0</v>
      </c>
      <c r="P63" s="32">
        <f>'Standing'!$N$112</f>
        <v>0</v>
      </c>
      <c r="Q63" s="32">
        <f>'Standing'!$O$112</f>
        <v>0</v>
      </c>
      <c r="R63" s="32">
        <f>'Standing'!$P$112</f>
        <v>0</v>
      </c>
      <c r="S63" s="32">
        <f>'Standing'!$Q$112</f>
        <v>0</v>
      </c>
      <c r="T63" s="32">
        <f>'Standing'!$R$112</f>
        <v>0</v>
      </c>
      <c r="U63" s="32">
        <f>'Standing'!$S$112</f>
        <v>0</v>
      </c>
      <c r="V63" s="9"/>
      <c r="W63" s="9"/>
      <c r="X63" s="10"/>
    </row>
    <row r="64" spans="1:24">
      <c r="A64" s="3" t="s">
        <v>182</v>
      </c>
      <c r="B64" s="32">
        <f>'Standing'!$B$113</f>
        <v>0</v>
      </c>
      <c r="C64" s="32">
        <f>'Standing'!$C$113</f>
        <v>0</v>
      </c>
      <c r="D64" s="32">
        <f>'Standing'!$D$113</f>
        <v>0</v>
      </c>
      <c r="E64" s="32">
        <f>'Standing'!$E$113</f>
        <v>0</v>
      </c>
      <c r="F64" s="32">
        <f>'Standing'!$F$113</f>
        <v>0</v>
      </c>
      <c r="G64" s="32">
        <f>'Standing'!$G$113</f>
        <v>0</v>
      </c>
      <c r="H64" s="32">
        <f>'Standing'!$H$113</f>
        <v>0</v>
      </c>
      <c r="I64" s="32">
        <f>'Standing'!$I$113</f>
        <v>0</v>
      </c>
      <c r="J64" s="32">
        <f>'Standing'!$J$113</f>
        <v>0</v>
      </c>
      <c r="K64" s="9"/>
      <c r="L64" s="9"/>
      <c r="M64" s="32">
        <f>'Standing'!$K$113</f>
        <v>0</v>
      </c>
      <c r="N64" s="32">
        <f>'Standing'!$L$113</f>
        <v>0</v>
      </c>
      <c r="O64" s="32">
        <f>'Standing'!$M$113</f>
        <v>0</v>
      </c>
      <c r="P64" s="32">
        <f>'Standing'!$N$113</f>
        <v>0</v>
      </c>
      <c r="Q64" s="32">
        <f>'Standing'!$O$113</f>
        <v>0</v>
      </c>
      <c r="R64" s="32">
        <f>'Standing'!$P$113</f>
        <v>0</v>
      </c>
      <c r="S64" s="32">
        <f>'Standing'!$Q$113</f>
        <v>0</v>
      </c>
      <c r="T64" s="32">
        <f>'Standing'!$R$113</f>
        <v>0</v>
      </c>
      <c r="U64" s="32">
        <f>'Standing'!$S$113</f>
        <v>0</v>
      </c>
      <c r="V64" s="9"/>
      <c r="W64" s="9"/>
      <c r="X64" s="10"/>
    </row>
    <row r="65" spans="1:24">
      <c r="A65" s="3" t="s">
        <v>183</v>
      </c>
      <c r="B65" s="32">
        <f>'Standing'!$B$114</f>
        <v>0</v>
      </c>
      <c r="C65" s="32">
        <f>'Standing'!$C$114</f>
        <v>0</v>
      </c>
      <c r="D65" s="32">
        <f>'Standing'!$D$114</f>
        <v>0</v>
      </c>
      <c r="E65" s="32">
        <f>'Standing'!$E$114</f>
        <v>0</v>
      </c>
      <c r="F65" s="32">
        <f>'Standing'!$F$114</f>
        <v>0</v>
      </c>
      <c r="G65" s="32">
        <f>'Standing'!$G$114</f>
        <v>0</v>
      </c>
      <c r="H65" s="32">
        <f>'Standing'!$H$114</f>
        <v>0</v>
      </c>
      <c r="I65" s="32">
        <f>'Standing'!$I$114</f>
        <v>0</v>
      </c>
      <c r="J65" s="32">
        <f>'Standing'!$J$114</f>
        <v>0</v>
      </c>
      <c r="K65" s="9"/>
      <c r="L65" s="9"/>
      <c r="M65" s="32">
        <f>'Standing'!$K$114</f>
        <v>0</v>
      </c>
      <c r="N65" s="32">
        <f>'Standing'!$L$114</f>
        <v>0</v>
      </c>
      <c r="O65" s="32">
        <f>'Standing'!$M$114</f>
        <v>0</v>
      </c>
      <c r="P65" s="32">
        <f>'Standing'!$N$114</f>
        <v>0</v>
      </c>
      <c r="Q65" s="32">
        <f>'Standing'!$O$114</f>
        <v>0</v>
      </c>
      <c r="R65" s="32">
        <f>'Standing'!$P$114</f>
        <v>0</v>
      </c>
      <c r="S65" s="32">
        <f>'Standing'!$Q$114</f>
        <v>0</v>
      </c>
      <c r="T65" s="32">
        <f>'Standing'!$R$114</f>
        <v>0</v>
      </c>
      <c r="U65" s="32">
        <f>'Standing'!$S$114</f>
        <v>0</v>
      </c>
      <c r="V65" s="9"/>
      <c r="W65" s="9"/>
      <c r="X65" s="10"/>
    </row>
    <row r="66" spans="1:24">
      <c r="A66" s="3" t="s">
        <v>196</v>
      </c>
      <c r="B66" s="32">
        <f>'Standing'!$B$115</f>
        <v>0</v>
      </c>
      <c r="C66" s="32">
        <f>'Standing'!$C$115</f>
        <v>0</v>
      </c>
      <c r="D66" s="32">
        <f>'Standing'!$D$115</f>
        <v>0</v>
      </c>
      <c r="E66" s="32">
        <f>'Standing'!$E$115</f>
        <v>0</v>
      </c>
      <c r="F66" s="32">
        <f>'Standing'!$F$115</f>
        <v>0</v>
      </c>
      <c r="G66" s="32">
        <f>'Standing'!$G$115</f>
        <v>0</v>
      </c>
      <c r="H66" s="32">
        <f>'Standing'!$H$115</f>
        <v>0</v>
      </c>
      <c r="I66" s="32">
        <f>'Standing'!$I$115</f>
        <v>0</v>
      </c>
      <c r="J66" s="32">
        <f>'Standing'!$J$115</f>
        <v>0</v>
      </c>
      <c r="K66" s="9"/>
      <c r="L66" s="9"/>
      <c r="M66" s="32">
        <f>'Standing'!$K$115</f>
        <v>0</v>
      </c>
      <c r="N66" s="32">
        <f>'Standing'!$L$115</f>
        <v>0</v>
      </c>
      <c r="O66" s="32">
        <f>'Standing'!$M$115</f>
        <v>0</v>
      </c>
      <c r="P66" s="32">
        <f>'Standing'!$N$115</f>
        <v>0</v>
      </c>
      <c r="Q66" s="32">
        <f>'Standing'!$O$115</f>
        <v>0</v>
      </c>
      <c r="R66" s="32">
        <f>'Standing'!$P$115</f>
        <v>0</v>
      </c>
      <c r="S66" s="32">
        <f>'Standing'!$Q$115</f>
        <v>0</v>
      </c>
      <c r="T66" s="32">
        <f>'Standing'!$R$115</f>
        <v>0</v>
      </c>
      <c r="U66" s="32">
        <f>'Standing'!$S$115</f>
        <v>0</v>
      </c>
      <c r="V66" s="9"/>
      <c r="W66" s="9"/>
      <c r="X66" s="10"/>
    </row>
    <row r="67" spans="1:24">
      <c r="A67" s="3" t="s">
        <v>216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10"/>
    </row>
    <row r="68" spans="1:24">
      <c r="A68" s="3" t="s">
        <v>217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10"/>
    </row>
    <row r="69" spans="1:24">
      <c r="A69" s="3" t="s">
        <v>218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10"/>
    </row>
    <row r="70" spans="1:24">
      <c r="A70" s="3" t="s">
        <v>219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10"/>
    </row>
    <row r="71" spans="1:24">
      <c r="A71" s="3" t="s">
        <v>220</v>
      </c>
      <c r="B71" s="32">
        <f>'Yard'!$B$104</f>
        <v>0</v>
      </c>
      <c r="C71" s="32">
        <f>'Yard'!$C$104</f>
        <v>0</v>
      </c>
      <c r="D71" s="32">
        <f>'Yard'!$D$104</f>
        <v>0</v>
      </c>
      <c r="E71" s="32">
        <f>'Yard'!$E$104</f>
        <v>0</v>
      </c>
      <c r="F71" s="32">
        <f>'Yard'!$F$104</f>
        <v>0</v>
      </c>
      <c r="G71" s="32">
        <f>'Yard'!$G$104</f>
        <v>0</v>
      </c>
      <c r="H71" s="32">
        <f>'Yard'!$H$104</f>
        <v>0</v>
      </c>
      <c r="I71" s="32">
        <f>'Yard'!$I$104</f>
        <v>0</v>
      </c>
      <c r="J71" s="32">
        <f>'Yard'!$J$104</f>
        <v>0</v>
      </c>
      <c r="K71" s="9"/>
      <c r="L71" s="9"/>
      <c r="M71" s="32">
        <f>'Yard'!$K$104</f>
        <v>0</v>
      </c>
      <c r="N71" s="32">
        <f>'Yard'!$L$104</f>
        <v>0</v>
      </c>
      <c r="O71" s="32">
        <f>'Yard'!$M$104</f>
        <v>0</v>
      </c>
      <c r="P71" s="32">
        <f>'Yard'!$N$104</f>
        <v>0</v>
      </c>
      <c r="Q71" s="32">
        <f>'Yard'!$O$104</f>
        <v>0</v>
      </c>
      <c r="R71" s="32">
        <f>'Yard'!$P$104</f>
        <v>0</v>
      </c>
      <c r="S71" s="32">
        <f>'Yard'!$Q$104</f>
        <v>0</v>
      </c>
      <c r="T71" s="32">
        <f>'Yard'!$R$104</f>
        <v>0</v>
      </c>
      <c r="U71" s="32">
        <f>'Yard'!$S$104</f>
        <v>0</v>
      </c>
      <c r="V71" s="32">
        <f>'Otex'!$B$160</f>
        <v>0</v>
      </c>
      <c r="W71" s="9"/>
      <c r="X71" s="10"/>
    </row>
    <row r="72" spans="1:24">
      <c r="A72" s="3" t="s">
        <v>184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10"/>
    </row>
    <row r="73" spans="1:24">
      <c r="A73" s="3" t="s">
        <v>185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10"/>
    </row>
    <row r="74" spans="1:24">
      <c r="A74" s="3" t="s">
        <v>186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10"/>
    </row>
    <row r="75" spans="1:24">
      <c r="A75" s="3" t="s">
        <v>187</v>
      </c>
      <c r="B75" s="32">
        <f>'Yard'!$B$105</f>
        <v>0</v>
      </c>
      <c r="C75" s="32">
        <f>'Yard'!$C$105</f>
        <v>0</v>
      </c>
      <c r="D75" s="32">
        <f>'Yard'!$D$105</f>
        <v>0</v>
      </c>
      <c r="E75" s="32">
        <f>'Yard'!$E$105</f>
        <v>0</v>
      </c>
      <c r="F75" s="32">
        <f>'Yard'!$F$105</f>
        <v>0</v>
      </c>
      <c r="G75" s="32">
        <f>'Yard'!$G$105</f>
        <v>0</v>
      </c>
      <c r="H75" s="32">
        <f>'Yard'!$H$105</f>
        <v>0</v>
      </c>
      <c r="I75" s="32">
        <f>'Yard'!$I$105</f>
        <v>0</v>
      </c>
      <c r="J75" s="32">
        <f>'Yard'!$J$105</f>
        <v>0</v>
      </c>
      <c r="K75" s="9"/>
      <c r="L75" s="9"/>
      <c r="M75" s="32">
        <f>'Yard'!$K$105</f>
        <v>0</v>
      </c>
      <c r="N75" s="32">
        <f>'Yard'!$L$105</f>
        <v>0</v>
      </c>
      <c r="O75" s="32">
        <f>'Yard'!$M$105</f>
        <v>0</v>
      </c>
      <c r="P75" s="32">
        <f>'Yard'!$N$105</f>
        <v>0</v>
      </c>
      <c r="Q75" s="32">
        <f>'Yard'!$O$105</f>
        <v>0</v>
      </c>
      <c r="R75" s="32">
        <f>'Yard'!$P$105</f>
        <v>0</v>
      </c>
      <c r="S75" s="32">
        <f>'Yard'!$Q$105</f>
        <v>0</v>
      </c>
      <c r="T75" s="32">
        <f>'Yard'!$R$105</f>
        <v>0</v>
      </c>
      <c r="U75" s="32">
        <f>'Yard'!$S$105</f>
        <v>0</v>
      </c>
      <c r="V75" s="9"/>
      <c r="W75" s="9"/>
      <c r="X75" s="10"/>
    </row>
    <row r="76" spans="1:24">
      <c r="A76" s="3" t="s">
        <v>188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10"/>
    </row>
    <row r="77" spans="1:24">
      <c r="A77" s="3" t="s">
        <v>189</v>
      </c>
      <c r="B77" s="32">
        <f>'Yard'!$B$106</f>
        <v>0</v>
      </c>
      <c r="C77" s="32">
        <f>'Yard'!$C$106</f>
        <v>0</v>
      </c>
      <c r="D77" s="32">
        <f>'Yard'!$D$106</f>
        <v>0</v>
      </c>
      <c r="E77" s="32">
        <f>'Yard'!$E$106</f>
        <v>0</v>
      </c>
      <c r="F77" s="32">
        <f>'Yard'!$F$106</f>
        <v>0</v>
      </c>
      <c r="G77" s="32">
        <f>'Yard'!$G$106</f>
        <v>0</v>
      </c>
      <c r="H77" s="32">
        <f>'Yard'!$H$106</f>
        <v>0</v>
      </c>
      <c r="I77" s="32">
        <f>'Yard'!$I$106</f>
        <v>0</v>
      </c>
      <c r="J77" s="32">
        <f>'Yard'!$J$106</f>
        <v>0</v>
      </c>
      <c r="K77" s="9"/>
      <c r="L77" s="9"/>
      <c r="M77" s="32">
        <f>'Yard'!$K$106</f>
        <v>0</v>
      </c>
      <c r="N77" s="32">
        <f>'Yard'!$L$106</f>
        <v>0</v>
      </c>
      <c r="O77" s="32">
        <f>'Yard'!$M$106</f>
        <v>0</v>
      </c>
      <c r="P77" s="32">
        <f>'Yard'!$N$106</f>
        <v>0</v>
      </c>
      <c r="Q77" s="32">
        <f>'Yard'!$O$106</f>
        <v>0</v>
      </c>
      <c r="R77" s="32">
        <f>'Yard'!$P$106</f>
        <v>0</v>
      </c>
      <c r="S77" s="32">
        <f>'Yard'!$Q$106</f>
        <v>0</v>
      </c>
      <c r="T77" s="32">
        <f>'Yard'!$R$106</f>
        <v>0</v>
      </c>
      <c r="U77" s="32">
        <f>'Yard'!$S$106</f>
        <v>0</v>
      </c>
      <c r="V77" s="9"/>
      <c r="W77" s="9"/>
      <c r="X77" s="10"/>
    </row>
    <row r="78" spans="1:24">
      <c r="A78" s="3" t="s">
        <v>197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10"/>
    </row>
    <row r="79" spans="1:24">
      <c r="A79" s="3" t="s">
        <v>198</v>
      </c>
      <c r="B79" s="32">
        <f>'Yard'!$B$107</f>
        <v>0</v>
      </c>
      <c r="C79" s="32">
        <f>'Yard'!$C$107</f>
        <v>0</v>
      </c>
      <c r="D79" s="32">
        <f>'Yard'!$D$107</f>
        <v>0</v>
      </c>
      <c r="E79" s="32">
        <f>'Yard'!$E$107</f>
        <v>0</v>
      </c>
      <c r="F79" s="32">
        <f>'Yard'!$F$107</f>
        <v>0</v>
      </c>
      <c r="G79" s="32">
        <f>'Yard'!$G$107</f>
        <v>0</v>
      </c>
      <c r="H79" s="32">
        <f>'Yard'!$H$107</f>
        <v>0</v>
      </c>
      <c r="I79" s="32">
        <f>'Yard'!$I$107</f>
        <v>0</v>
      </c>
      <c r="J79" s="32">
        <f>'Yard'!$J$107</f>
        <v>0</v>
      </c>
      <c r="K79" s="9"/>
      <c r="L79" s="9"/>
      <c r="M79" s="32">
        <f>'Yard'!$K$107</f>
        <v>0</v>
      </c>
      <c r="N79" s="32">
        <f>'Yard'!$L$107</f>
        <v>0</v>
      </c>
      <c r="O79" s="32">
        <f>'Yard'!$M$107</f>
        <v>0</v>
      </c>
      <c r="P79" s="32">
        <f>'Yard'!$N$107</f>
        <v>0</v>
      </c>
      <c r="Q79" s="32">
        <f>'Yard'!$O$107</f>
        <v>0</v>
      </c>
      <c r="R79" s="32">
        <f>'Yard'!$P$107</f>
        <v>0</v>
      </c>
      <c r="S79" s="32">
        <f>'Yard'!$Q$107</f>
        <v>0</v>
      </c>
      <c r="T79" s="32">
        <f>'Yard'!$R$107</f>
        <v>0</v>
      </c>
      <c r="U79" s="32">
        <f>'Yard'!$S$107</f>
        <v>0</v>
      </c>
      <c r="V79" s="9"/>
      <c r="W79" s="9"/>
      <c r="X79" s="10"/>
    </row>
    <row r="81" spans="1:24" ht="21" customHeight="1">
      <c r="A81" s="1" t="s">
        <v>1087</v>
      </c>
    </row>
    <row r="82" spans="1:24">
      <c r="A82" s="2" t="s">
        <v>361</v>
      </c>
    </row>
    <row r="83" spans="1:24">
      <c r="A83" s="11" t="s">
        <v>1088</v>
      </c>
    </row>
    <row r="84" spans="1:24">
      <c r="A84" s="11" t="s">
        <v>1089</v>
      </c>
    </row>
    <row r="85" spans="1:24">
      <c r="A85" s="11" t="s">
        <v>1090</v>
      </c>
    </row>
    <row r="86" spans="1:24">
      <c r="A86" s="11" t="s">
        <v>1091</v>
      </c>
    </row>
    <row r="87" spans="1:24">
      <c r="A87" s="11" t="s">
        <v>1092</v>
      </c>
    </row>
    <row r="88" spans="1:24">
      <c r="A88" s="2" t="s">
        <v>450</v>
      </c>
    </row>
    <row r="90" spans="1:24">
      <c r="B90" s="12" t="s">
        <v>142</v>
      </c>
      <c r="C90" s="12" t="s">
        <v>315</v>
      </c>
      <c r="D90" s="12" t="s">
        <v>316</v>
      </c>
      <c r="E90" s="12" t="s">
        <v>317</v>
      </c>
      <c r="F90" s="12" t="s">
        <v>318</v>
      </c>
      <c r="G90" s="12" t="s">
        <v>319</v>
      </c>
      <c r="H90" s="12" t="s">
        <v>320</v>
      </c>
      <c r="I90" s="12" t="s">
        <v>321</v>
      </c>
      <c r="J90" s="12" t="s">
        <v>322</v>
      </c>
      <c r="K90" s="12" t="s">
        <v>473</v>
      </c>
      <c r="L90" s="12" t="s">
        <v>485</v>
      </c>
      <c r="M90" s="12" t="s">
        <v>303</v>
      </c>
      <c r="N90" s="12" t="s">
        <v>893</v>
      </c>
      <c r="O90" s="12" t="s">
        <v>894</v>
      </c>
      <c r="P90" s="12" t="s">
        <v>895</v>
      </c>
      <c r="Q90" s="12" t="s">
        <v>896</v>
      </c>
      <c r="R90" s="12" t="s">
        <v>897</v>
      </c>
      <c r="S90" s="12" t="s">
        <v>898</v>
      </c>
      <c r="T90" s="12" t="s">
        <v>899</v>
      </c>
      <c r="U90" s="12" t="s">
        <v>900</v>
      </c>
      <c r="V90" s="12" t="s">
        <v>901</v>
      </c>
      <c r="W90" s="12" t="s">
        <v>902</v>
      </c>
    </row>
    <row r="91" spans="1:24">
      <c r="A91" s="3" t="s">
        <v>174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10"/>
    </row>
    <row r="92" spans="1:24">
      <c r="A92" s="3" t="s">
        <v>175</v>
      </c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10"/>
    </row>
    <row r="93" spans="1:24">
      <c r="A93" s="3" t="s">
        <v>214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10"/>
    </row>
    <row r="94" spans="1:24">
      <c r="A94" s="3" t="s">
        <v>176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10"/>
    </row>
    <row r="95" spans="1:24">
      <c r="A95" s="3" t="s">
        <v>177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10"/>
    </row>
    <row r="96" spans="1:24">
      <c r="A96" s="3" t="s">
        <v>215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10"/>
    </row>
    <row r="97" spans="1:24">
      <c r="A97" s="3" t="s">
        <v>178</v>
      </c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10"/>
    </row>
    <row r="98" spans="1:24">
      <c r="A98" s="3" t="s">
        <v>179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10"/>
    </row>
    <row r="99" spans="1:24">
      <c r="A99" s="3" t="s">
        <v>195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10"/>
    </row>
    <row r="100" spans="1:24">
      <c r="A100" s="3" t="s">
        <v>180</v>
      </c>
      <c r="B100" s="32">
        <f>'Standing'!$B$125</f>
        <v>0</v>
      </c>
      <c r="C100" s="32">
        <f>'Standing'!$C$125</f>
        <v>0</v>
      </c>
      <c r="D100" s="32">
        <f>'Standing'!$D$125</f>
        <v>0</v>
      </c>
      <c r="E100" s="32">
        <f>'Standing'!$E$125</f>
        <v>0</v>
      </c>
      <c r="F100" s="32">
        <f>'Standing'!$F$125</f>
        <v>0</v>
      </c>
      <c r="G100" s="32">
        <f>'Standing'!$G$125</f>
        <v>0</v>
      </c>
      <c r="H100" s="32">
        <f>'Standing'!$H$125</f>
        <v>0</v>
      </c>
      <c r="I100" s="32">
        <f>'Standing'!$I$125</f>
        <v>0</v>
      </c>
      <c r="J100" s="32">
        <f>'Standing'!$J$125</f>
        <v>0</v>
      </c>
      <c r="K100" s="9"/>
      <c r="L100" s="9"/>
      <c r="M100" s="32">
        <f>'Standing'!$K$125</f>
        <v>0</v>
      </c>
      <c r="N100" s="32">
        <f>'Standing'!$L$125</f>
        <v>0</v>
      </c>
      <c r="O100" s="32">
        <f>'Standing'!$M$125</f>
        <v>0</v>
      </c>
      <c r="P100" s="32">
        <f>'Standing'!$N$125</f>
        <v>0</v>
      </c>
      <c r="Q100" s="32">
        <f>'Standing'!$O$125</f>
        <v>0</v>
      </c>
      <c r="R100" s="32">
        <f>'Standing'!$P$125</f>
        <v>0</v>
      </c>
      <c r="S100" s="32">
        <f>'Standing'!$Q$125</f>
        <v>0</v>
      </c>
      <c r="T100" s="32">
        <f>'Standing'!$R$125</f>
        <v>0</v>
      </c>
      <c r="U100" s="32">
        <f>'Standing'!$S$125</f>
        <v>0</v>
      </c>
      <c r="V100" s="9"/>
      <c r="W100" s="9"/>
      <c r="X100" s="10"/>
    </row>
    <row r="101" spans="1:24">
      <c r="A101" s="3" t="s">
        <v>181</v>
      </c>
      <c r="B101" s="32">
        <f>'Standing'!$B$126</f>
        <v>0</v>
      </c>
      <c r="C101" s="32">
        <f>'Standing'!$C$126</f>
        <v>0</v>
      </c>
      <c r="D101" s="32">
        <f>'Standing'!$D$126</f>
        <v>0</v>
      </c>
      <c r="E101" s="32">
        <f>'Standing'!$E$126</f>
        <v>0</v>
      </c>
      <c r="F101" s="32">
        <f>'Standing'!$F$126</f>
        <v>0</v>
      </c>
      <c r="G101" s="32">
        <f>'Standing'!$G$126</f>
        <v>0</v>
      </c>
      <c r="H101" s="32">
        <f>'Standing'!$H$126</f>
        <v>0</v>
      </c>
      <c r="I101" s="32">
        <f>'Standing'!$I$126</f>
        <v>0</v>
      </c>
      <c r="J101" s="32">
        <f>'Standing'!$J$126</f>
        <v>0</v>
      </c>
      <c r="K101" s="9"/>
      <c r="L101" s="9"/>
      <c r="M101" s="32">
        <f>'Standing'!$K$126</f>
        <v>0</v>
      </c>
      <c r="N101" s="32">
        <f>'Standing'!$L$126</f>
        <v>0</v>
      </c>
      <c r="O101" s="32">
        <f>'Standing'!$M$126</f>
        <v>0</v>
      </c>
      <c r="P101" s="32">
        <f>'Standing'!$N$126</f>
        <v>0</v>
      </c>
      <c r="Q101" s="32">
        <f>'Standing'!$O$126</f>
        <v>0</v>
      </c>
      <c r="R101" s="32">
        <f>'Standing'!$P$126</f>
        <v>0</v>
      </c>
      <c r="S101" s="32">
        <f>'Standing'!$Q$126</f>
        <v>0</v>
      </c>
      <c r="T101" s="32">
        <f>'Standing'!$R$126</f>
        <v>0</v>
      </c>
      <c r="U101" s="32">
        <f>'Standing'!$S$126</f>
        <v>0</v>
      </c>
      <c r="V101" s="9"/>
      <c r="W101" s="9"/>
      <c r="X101" s="10"/>
    </row>
    <row r="102" spans="1:24">
      <c r="A102" s="3" t="s">
        <v>182</v>
      </c>
      <c r="B102" s="32">
        <f>'Standing'!$B$127</f>
        <v>0</v>
      </c>
      <c r="C102" s="32">
        <f>'Standing'!$C$127</f>
        <v>0</v>
      </c>
      <c r="D102" s="32">
        <f>'Standing'!$D$127</f>
        <v>0</v>
      </c>
      <c r="E102" s="32">
        <f>'Standing'!$E$127</f>
        <v>0</v>
      </c>
      <c r="F102" s="32">
        <f>'Standing'!$F$127</f>
        <v>0</v>
      </c>
      <c r="G102" s="32">
        <f>'Standing'!$G$127</f>
        <v>0</v>
      </c>
      <c r="H102" s="32">
        <f>'Standing'!$H$127</f>
        <v>0</v>
      </c>
      <c r="I102" s="32">
        <f>'Standing'!$I$127</f>
        <v>0</v>
      </c>
      <c r="J102" s="32">
        <f>'Standing'!$J$127</f>
        <v>0</v>
      </c>
      <c r="K102" s="9"/>
      <c r="L102" s="9"/>
      <c r="M102" s="32">
        <f>'Standing'!$K$127</f>
        <v>0</v>
      </c>
      <c r="N102" s="32">
        <f>'Standing'!$L$127</f>
        <v>0</v>
      </c>
      <c r="O102" s="32">
        <f>'Standing'!$M$127</f>
        <v>0</v>
      </c>
      <c r="P102" s="32">
        <f>'Standing'!$N$127</f>
        <v>0</v>
      </c>
      <c r="Q102" s="32">
        <f>'Standing'!$O$127</f>
        <v>0</v>
      </c>
      <c r="R102" s="32">
        <f>'Standing'!$P$127</f>
        <v>0</v>
      </c>
      <c r="S102" s="32">
        <f>'Standing'!$Q$127</f>
        <v>0</v>
      </c>
      <c r="T102" s="32">
        <f>'Standing'!$R$127</f>
        <v>0</v>
      </c>
      <c r="U102" s="32">
        <f>'Standing'!$S$127</f>
        <v>0</v>
      </c>
      <c r="V102" s="9"/>
      <c r="W102" s="9"/>
      <c r="X102" s="10"/>
    </row>
    <row r="103" spans="1:24">
      <c r="A103" s="3" t="s">
        <v>183</v>
      </c>
      <c r="B103" s="32">
        <f>'Standing'!$B$128</f>
        <v>0</v>
      </c>
      <c r="C103" s="32">
        <f>'Standing'!$C$128</f>
        <v>0</v>
      </c>
      <c r="D103" s="32">
        <f>'Standing'!$D$128</f>
        <v>0</v>
      </c>
      <c r="E103" s="32">
        <f>'Standing'!$E$128</f>
        <v>0</v>
      </c>
      <c r="F103" s="32">
        <f>'Standing'!$F$128</f>
        <v>0</v>
      </c>
      <c r="G103" s="32">
        <f>'Standing'!$G$128</f>
        <v>0</v>
      </c>
      <c r="H103" s="32">
        <f>'Standing'!$H$128</f>
        <v>0</v>
      </c>
      <c r="I103" s="32">
        <f>'Standing'!$I$128</f>
        <v>0</v>
      </c>
      <c r="J103" s="32">
        <f>'Standing'!$J$128</f>
        <v>0</v>
      </c>
      <c r="K103" s="9"/>
      <c r="L103" s="9"/>
      <c r="M103" s="32">
        <f>'Standing'!$K$128</f>
        <v>0</v>
      </c>
      <c r="N103" s="32">
        <f>'Standing'!$L$128</f>
        <v>0</v>
      </c>
      <c r="O103" s="32">
        <f>'Standing'!$M$128</f>
        <v>0</v>
      </c>
      <c r="P103" s="32">
        <f>'Standing'!$N$128</f>
        <v>0</v>
      </c>
      <c r="Q103" s="32">
        <f>'Standing'!$O$128</f>
        <v>0</v>
      </c>
      <c r="R103" s="32">
        <f>'Standing'!$P$128</f>
        <v>0</v>
      </c>
      <c r="S103" s="32">
        <f>'Standing'!$Q$128</f>
        <v>0</v>
      </c>
      <c r="T103" s="32">
        <f>'Standing'!$R$128</f>
        <v>0</v>
      </c>
      <c r="U103" s="32">
        <f>'Standing'!$S$128</f>
        <v>0</v>
      </c>
      <c r="V103" s="9"/>
      <c r="W103" s="9"/>
      <c r="X103" s="10"/>
    </row>
    <row r="104" spans="1:24">
      <c r="A104" s="3" t="s">
        <v>196</v>
      </c>
      <c r="B104" s="32">
        <f>'Standing'!$B$129</f>
        <v>0</v>
      </c>
      <c r="C104" s="32">
        <f>'Standing'!$C$129</f>
        <v>0</v>
      </c>
      <c r="D104" s="32">
        <f>'Standing'!$D$129</f>
        <v>0</v>
      </c>
      <c r="E104" s="32">
        <f>'Standing'!$E$129</f>
        <v>0</v>
      </c>
      <c r="F104" s="32">
        <f>'Standing'!$F$129</f>
        <v>0</v>
      </c>
      <c r="G104" s="32">
        <f>'Standing'!$G$129</f>
        <v>0</v>
      </c>
      <c r="H104" s="32">
        <f>'Standing'!$H$129</f>
        <v>0</v>
      </c>
      <c r="I104" s="32">
        <f>'Standing'!$I$129</f>
        <v>0</v>
      </c>
      <c r="J104" s="32">
        <f>'Standing'!$J$129</f>
        <v>0</v>
      </c>
      <c r="K104" s="9"/>
      <c r="L104" s="9"/>
      <c r="M104" s="32">
        <f>'Standing'!$K$129</f>
        <v>0</v>
      </c>
      <c r="N104" s="32">
        <f>'Standing'!$L$129</f>
        <v>0</v>
      </c>
      <c r="O104" s="32">
        <f>'Standing'!$M$129</f>
        <v>0</v>
      </c>
      <c r="P104" s="32">
        <f>'Standing'!$N$129</f>
        <v>0</v>
      </c>
      <c r="Q104" s="32">
        <f>'Standing'!$O$129</f>
        <v>0</v>
      </c>
      <c r="R104" s="32">
        <f>'Standing'!$P$129</f>
        <v>0</v>
      </c>
      <c r="S104" s="32">
        <f>'Standing'!$Q$129</f>
        <v>0</v>
      </c>
      <c r="T104" s="32">
        <f>'Standing'!$R$129</f>
        <v>0</v>
      </c>
      <c r="U104" s="32">
        <f>'Standing'!$S$129</f>
        <v>0</v>
      </c>
      <c r="V104" s="9"/>
      <c r="W104" s="9"/>
      <c r="X104" s="10"/>
    </row>
    <row r="105" spans="1:24">
      <c r="A105" s="3" t="s">
        <v>216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10"/>
    </row>
    <row r="106" spans="1:24">
      <c r="A106" s="3" t="s">
        <v>217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10"/>
    </row>
    <row r="107" spans="1:24">
      <c r="A107" s="3" t="s">
        <v>218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10"/>
    </row>
    <row r="108" spans="1:24">
      <c r="A108" s="3" t="s">
        <v>219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10"/>
    </row>
    <row r="109" spans="1:24">
      <c r="A109" s="3" t="s">
        <v>220</v>
      </c>
      <c r="B109" s="32">
        <f>'Yard'!$B$124</f>
        <v>0</v>
      </c>
      <c r="C109" s="32">
        <f>'Yard'!$C$124</f>
        <v>0</v>
      </c>
      <c r="D109" s="32">
        <f>'Yard'!$D$124</f>
        <v>0</v>
      </c>
      <c r="E109" s="32">
        <f>'Yard'!$E$124</f>
        <v>0</v>
      </c>
      <c r="F109" s="32">
        <f>'Yard'!$F$124</f>
        <v>0</v>
      </c>
      <c r="G109" s="32">
        <f>'Yard'!$G$124</f>
        <v>0</v>
      </c>
      <c r="H109" s="32">
        <f>'Yard'!$H$124</f>
        <v>0</v>
      </c>
      <c r="I109" s="32">
        <f>'Yard'!$I$124</f>
        <v>0</v>
      </c>
      <c r="J109" s="32">
        <f>'Yard'!$J$124</f>
        <v>0</v>
      </c>
      <c r="K109" s="9"/>
      <c r="L109" s="9"/>
      <c r="M109" s="32">
        <f>'Yard'!$K$124</f>
        <v>0</v>
      </c>
      <c r="N109" s="32">
        <f>'Yard'!$L$124</f>
        <v>0</v>
      </c>
      <c r="O109" s="32">
        <f>'Yard'!$M$124</f>
        <v>0</v>
      </c>
      <c r="P109" s="32">
        <f>'Yard'!$N$124</f>
        <v>0</v>
      </c>
      <c r="Q109" s="32">
        <f>'Yard'!$O$124</f>
        <v>0</v>
      </c>
      <c r="R109" s="32">
        <f>'Yard'!$P$124</f>
        <v>0</v>
      </c>
      <c r="S109" s="32">
        <f>'Yard'!$Q$124</f>
        <v>0</v>
      </c>
      <c r="T109" s="32">
        <f>'Yard'!$R$124</f>
        <v>0</v>
      </c>
      <c r="U109" s="32">
        <f>'Yard'!$S$124</f>
        <v>0</v>
      </c>
      <c r="V109" s="32">
        <f>'Otex'!$B$160</f>
        <v>0</v>
      </c>
      <c r="W109" s="9"/>
      <c r="X109" s="10"/>
    </row>
    <row r="110" spans="1:24">
      <c r="A110" s="3" t="s">
        <v>184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10"/>
    </row>
    <row r="111" spans="1:24">
      <c r="A111" s="3" t="s">
        <v>185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10"/>
    </row>
    <row r="112" spans="1:24">
      <c r="A112" s="3" t="s">
        <v>186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10"/>
    </row>
    <row r="113" spans="1:24">
      <c r="A113" s="3" t="s">
        <v>187</v>
      </c>
      <c r="B113" s="32">
        <f>'Yard'!$B$125</f>
        <v>0</v>
      </c>
      <c r="C113" s="32">
        <f>'Yard'!$C$125</f>
        <v>0</v>
      </c>
      <c r="D113" s="32">
        <f>'Yard'!$D$125</f>
        <v>0</v>
      </c>
      <c r="E113" s="32">
        <f>'Yard'!$E$125</f>
        <v>0</v>
      </c>
      <c r="F113" s="32">
        <f>'Yard'!$F$125</f>
        <v>0</v>
      </c>
      <c r="G113" s="32">
        <f>'Yard'!$G$125</f>
        <v>0</v>
      </c>
      <c r="H113" s="32">
        <f>'Yard'!$H$125</f>
        <v>0</v>
      </c>
      <c r="I113" s="32">
        <f>'Yard'!$I$125</f>
        <v>0</v>
      </c>
      <c r="J113" s="32">
        <f>'Yard'!$J$125</f>
        <v>0</v>
      </c>
      <c r="K113" s="9"/>
      <c r="L113" s="9"/>
      <c r="M113" s="32">
        <f>'Yard'!$K$125</f>
        <v>0</v>
      </c>
      <c r="N113" s="32">
        <f>'Yard'!$L$125</f>
        <v>0</v>
      </c>
      <c r="O113" s="32">
        <f>'Yard'!$M$125</f>
        <v>0</v>
      </c>
      <c r="P113" s="32">
        <f>'Yard'!$N$125</f>
        <v>0</v>
      </c>
      <c r="Q113" s="32">
        <f>'Yard'!$O$125</f>
        <v>0</v>
      </c>
      <c r="R113" s="32">
        <f>'Yard'!$P$125</f>
        <v>0</v>
      </c>
      <c r="S113" s="32">
        <f>'Yard'!$Q$125</f>
        <v>0</v>
      </c>
      <c r="T113" s="32">
        <f>'Yard'!$R$125</f>
        <v>0</v>
      </c>
      <c r="U113" s="32">
        <f>'Yard'!$S$125</f>
        <v>0</v>
      </c>
      <c r="V113" s="9"/>
      <c r="W113" s="9"/>
      <c r="X113" s="10"/>
    </row>
    <row r="114" spans="1:24">
      <c r="A114" s="3" t="s">
        <v>188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10"/>
    </row>
    <row r="115" spans="1:24">
      <c r="A115" s="3" t="s">
        <v>189</v>
      </c>
      <c r="B115" s="32">
        <f>'Yard'!$B$126</f>
        <v>0</v>
      </c>
      <c r="C115" s="32">
        <f>'Yard'!$C$126</f>
        <v>0</v>
      </c>
      <c r="D115" s="32">
        <f>'Yard'!$D$126</f>
        <v>0</v>
      </c>
      <c r="E115" s="32">
        <f>'Yard'!$E$126</f>
        <v>0</v>
      </c>
      <c r="F115" s="32">
        <f>'Yard'!$F$126</f>
        <v>0</v>
      </c>
      <c r="G115" s="32">
        <f>'Yard'!$G$126</f>
        <v>0</v>
      </c>
      <c r="H115" s="32">
        <f>'Yard'!$H$126</f>
        <v>0</v>
      </c>
      <c r="I115" s="32">
        <f>'Yard'!$I$126</f>
        <v>0</v>
      </c>
      <c r="J115" s="32">
        <f>'Yard'!$J$126</f>
        <v>0</v>
      </c>
      <c r="K115" s="9"/>
      <c r="L115" s="9"/>
      <c r="M115" s="32">
        <f>'Yard'!$K$126</f>
        <v>0</v>
      </c>
      <c r="N115" s="32">
        <f>'Yard'!$L$126</f>
        <v>0</v>
      </c>
      <c r="O115" s="32">
        <f>'Yard'!$M$126</f>
        <v>0</v>
      </c>
      <c r="P115" s="32">
        <f>'Yard'!$N$126</f>
        <v>0</v>
      </c>
      <c r="Q115" s="32">
        <f>'Yard'!$O$126</f>
        <v>0</v>
      </c>
      <c r="R115" s="32">
        <f>'Yard'!$P$126</f>
        <v>0</v>
      </c>
      <c r="S115" s="32">
        <f>'Yard'!$Q$126</f>
        <v>0</v>
      </c>
      <c r="T115" s="32">
        <f>'Yard'!$R$126</f>
        <v>0</v>
      </c>
      <c r="U115" s="32">
        <f>'Yard'!$S$126</f>
        <v>0</v>
      </c>
      <c r="V115" s="9"/>
      <c r="W115" s="9"/>
      <c r="X115" s="10"/>
    </row>
    <row r="116" spans="1:24">
      <c r="A116" s="3" t="s">
        <v>197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10"/>
    </row>
    <row r="117" spans="1:24">
      <c r="A117" s="3" t="s">
        <v>198</v>
      </c>
      <c r="B117" s="32">
        <f>'Yard'!$B$127</f>
        <v>0</v>
      </c>
      <c r="C117" s="32">
        <f>'Yard'!$C$127</f>
        <v>0</v>
      </c>
      <c r="D117" s="32">
        <f>'Yard'!$D$127</f>
        <v>0</v>
      </c>
      <c r="E117" s="32">
        <f>'Yard'!$E$127</f>
        <v>0</v>
      </c>
      <c r="F117" s="32">
        <f>'Yard'!$F$127</f>
        <v>0</v>
      </c>
      <c r="G117" s="32">
        <f>'Yard'!$G$127</f>
        <v>0</v>
      </c>
      <c r="H117" s="32">
        <f>'Yard'!$H$127</f>
        <v>0</v>
      </c>
      <c r="I117" s="32">
        <f>'Yard'!$I$127</f>
        <v>0</v>
      </c>
      <c r="J117" s="32">
        <f>'Yard'!$J$127</f>
        <v>0</v>
      </c>
      <c r="K117" s="9"/>
      <c r="L117" s="9"/>
      <c r="M117" s="32">
        <f>'Yard'!$K$127</f>
        <v>0</v>
      </c>
      <c r="N117" s="32">
        <f>'Yard'!$L$127</f>
        <v>0</v>
      </c>
      <c r="O117" s="32">
        <f>'Yard'!$M$127</f>
        <v>0</v>
      </c>
      <c r="P117" s="32">
        <f>'Yard'!$N$127</f>
        <v>0</v>
      </c>
      <c r="Q117" s="32">
        <f>'Yard'!$O$127</f>
        <v>0</v>
      </c>
      <c r="R117" s="32">
        <f>'Yard'!$P$127</f>
        <v>0</v>
      </c>
      <c r="S117" s="32">
        <f>'Yard'!$Q$127</f>
        <v>0</v>
      </c>
      <c r="T117" s="32">
        <f>'Yard'!$R$127</f>
        <v>0</v>
      </c>
      <c r="U117" s="32">
        <f>'Yard'!$S$127</f>
        <v>0</v>
      </c>
      <c r="V117" s="9"/>
      <c r="W117" s="9"/>
      <c r="X117" s="10"/>
    </row>
    <row r="119" spans="1:24" ht="21" customHeight="1">
      <c r="A119" s="1" t="s">
        <v>1093</v>
      </c>
    </row>
    <row r="120" spans="1:24">
      <c r="A120" s="2" t="s">
        <v>361</v>
      </c>
    </row>
    <row r="121" spans="1:24">
      <c r="A121" s="11" t="s">
        <v>1094</v>
      </c>
    </row>
    <row r="122" spans="1:24">
      <c r="A122" s="11" t="s">
        <v>1095</v>
      </c>
    </row>
    <row r="123" spans="1:24">
      <c r="A123" s="11" t="s">
        <v>1096</v>
      </c>
    </row>
    <row r="124" spans="1:24">
      <c r="A124" s="11" t="s">
        <v>1097</v>
      </c>
    </row>
    <row r="125" spans="1:24">
      <c r="A125" s="11" t="s">
        <v>1098</v>
      </c>
    </row>
    <row r="126" spans="1:24">
      <c r="A126" s="2" t="s">
        <v>450</v>
      </c>
    </row>
    <row r="128" spans="1:24">
      <c r="B128" s="12" t="s">
        <v>142</v>
      </c>
      <c r="C128" s="12" t="s">
        <v>315</v>
      </c>
      <c r="D128" s="12" t="s">
        <v>316</v>
      </c>
      <c r="E128" s="12" t="s">
        <v>317</v>
      </c>
      <c r="F128" s="12" t="s">
        <v>318</v>
      </c>
      <c r="G128" s="12" t="s">
        <v>319</v>
      </c>
      <c r="H128" s="12" t="s">
        <v>320</v>
      </c>
      <c r="I128" s="12" t="s">
        <v>321</v>
      </c>
      <c r="J128" s="12" t="s">
        <v>322</v>
      </c>
      <c r="K128" s="12" t="s">
        <v>473</v>
      </c>
      <c r="L128" s="12" t="s">
        <v>485</v>
      </c>
      <c r="M128" s="12" t="s">
        <v>303</v>
      </c>
      <c r="N128" s="12" t="s">
        <v>893</v>
      </c>
      <c r="O128" s="12" t="s">
        <v>894</v>
      </c>
      <c r="P128" s="12" t="s">
        <v>895</v>
      </c>
      <c r="Q128" s="12" t="s">
        <v>896</v>
      </c>
      <c r="R128" s="12" t="s">
        <v>897</v>
      </c>
      <c r="S128" s="12" t="s">
        <v>898</v>
      </c>
      <c r="T128" s="12" t="s">
        <v>899</v>
      </c>
      <c r="U128" s="12" t="s">
        <v>900</v>
      </c>
      <c r="V128" s="12" t="s">
        <v>901</v>
      </c>
      <c r="W128" s="12" t="s">
        <v>902</v>
      </c>
    </row>
    <row r="129" spans="1:24">
      <c r="A129" s="3" t="s">
        <v>174</v>
      </c>
      <c r="B129" s="32">
        <f>'AggCap'!$B$89</f>
        <v>0</v>
      </c>
      <c r="C129" s="32">
        <f>'AggCap'!$C$89</f>
        <v>0</v>
      </c>
      <c r="D129" s="32">
        <f>'AggCap'!$D$89</f>
        <v>0</v>
      </c>
      <c r="E129" s="32">
        <f>'AggCap'!$E$89</f>
        <v>0</v>
      </c>
      <c r="F129" s="32">
        <f>'AggCap'!$F$89</f>
        <v>0</v>
      </c>
      <c r="G129" s="32">
        <f>'AggCap'!$G$89</f>
        <v>0</v>
      </c>
      <c r="H129" s="32">
        <f>'AggCap'!$H$89</f>
        <v>0</v>
      </c>
      <c r="I129" s="32">
        <f>'AggCap'!$I$89</f>
        <v>0</v>
      </c>
      <c r="J129" s="32">
        <f>'AggCap'!$J$89</f>
        <v>0</v>
      </c>
      <c r="K129" s="32">
        <f>'SM'!$B$106</f>
        <v>0</v>
      </c>
      <c r="L129" s="32">
        <f>'SM'!$C$106</f>
        <v>0</v>
      </c>
      <c r="M129" s="32">
        <f>'AggCap'!$K$89</f>
        <v>0</v>
      </c>
      <c r="N129" s="32">
        <f>'AggCap'!$L$89</f>
        <v>0</v>
      </c>
      <c r="O129" s="32">
        <f>'AggCap'!$M$89</f>
        <v>0</v>
      </c>
      <c r="P129" s="32">
        <f>'AggCap'!$N$89</f>
        <v>0</v>
      </c>
      <c r="Q129" s="32">
        <f>'AggCap'!$O$89</f>
        <v>0</v>
      </c>
      <c r="R129" s="32">
        <f>'AggCap'!$P$89</f>
        <v>0</v>
      </c>
      <c r="S129" s="32">
        <f>'AggCap'!$Q$89</f>
        <v>0</v>
      </c>
      <c r="T129" s="32">
        <f>'AggCap'!$R$89</f>
        <v>0</v>
      </c>
      <c r="U129" s="32">
        <f>'AggCap'!$S$89</f>
        <v>0</v>
      </c>
      <c r="V129" s="32">
        <f>'Otex'!$B$121</f>
        <v>0</v>
      </c>
      <c r="W129" s="32">
        <f>'Otex'!$C$121</f>
        <v>0</v>
      </c>
      <c r="X129" s="10"/>
    </row>
    <row r="130" spans="1:24">
      <c r="A130" s="3" t="s">
        <v>175</v>
      </c>
      <c r="B130" s="32">
        <f>'AggCap'!$B$90</f>
        <v>0</v>
      </c>
      <c r="C130" s="32">
        <f>'AggCap'!$C$90</f>
        <v>0</v>
      </c>
      <c r="D130" s="32">
        <f>'AggCap'!$D$90</f>
        <v>0</v>
      </c>
      <c r="E130" s="32">
        <f>'AggCap'!$E$90</f>
        <v>0</v>
      </c>
      <c r="F130" s="32">
        <f>'AggCap'!$F$90</f>
        <v>0</v>
      </c>
      <c r="G130" s="32">
        <f>'AggCap'!$G$90</f>
        <v>0</v>
      </c>
      <c r="H130" s="32">
        <f>'AggCap'!$H$90</f>
        <v>0</v>
      </c>
      <c r="I130" s="32">
        <f>'AggCap'!$I$90</f>
        <v>0</v>
      </c>
      <c r="J130" s="32">
        <f>'AggCap'!$J$90</f>
        <v>0</v>
      </c>
      <c r="K130" s="32">
        <f>'SM'!$B$107</f>
        <v>0</v>
      </c>
      <c r="L130" s="32">
        <f>'SM'!$C$107</f>
        <v>0</v>
      </c>
      <c r="M130" s="32">
        <f>'AggCap'!$K$90</f>
        <v>0</v>
      </c>
      <c r="N130" s="32">
        <f>'AggCap'!$L$90</f>
        <v>0</v>
      </c>
      <c r="O130" s="32">
        <f>'AggCap'!$M$90</f>
        <v>0</v>
      </c>
      <c r="P130" s="32">
        <f>'AggCap'!$N$90</f>
        <v>0</v>
      </c>
      <c r="Q130" s="32">
        <f>'AggCap'!$O$90</f>
        <v>0</v>
      </c>
      <c r="R130" s="32">
        <f>'AggCap'!$P$90</f>
        <v>0</v>
      </c>
      <c r="S130" s="32">
        <f>'AggCap'!$Q$90</f>
        <v>0</v>
      </c>
      <c r="T130" s="32">
        <f>'AggCap'!$R$90</f>
        <v>0</v>
      </c>
      <c r="U130" s="32">
        <f>'AggCap'!$S$90</f>
        <v>0</v>
      </c>
      <c r="V130" s="32">
        <f>'Otex'!$B$122</f>
        <v>0</v>
      </c>
      <c r="W130" s="32">
        <f>'Otex'!$C$122</f>
        <v>0</v>
      </c>
      <c r="X130" s="10"/>
    </row>
    <row r="131" spans="1:24">
      <c r="A131" s="3" t="s">
        <v>214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10"/>
    </row>
    <row r="132" spans="1:24">
      <c r="A132" s="3" t="s">
        <v>176</v>
      </c>
      <c r="B132" s="32">
        <f>'AggCap'!$B$91</f>
        <v>0</v>
      </c>
      <c r="C132" s="32">
        <f>'AggCap'!$C$91</f>
        <v>0</v>
      </c>
      <c r="D132" s="32">
        <f>'AggCap'!$D$91</f>
        <v>0</v>
      </c>
      <c r="E132" s="32">
        <f>'AggCap'!$E$91</f>
        <v>0</v>
      </c>
      <c r="F132" s="32">
        <f>'AggCap'!$F$91</f>
        <v>0</v>
      </c>
      <c r="G132" s="32">
        <f>'AggCap'!$G$91</f>
        <v>0</v>
      </c>
      <c r="H132" s="32">
        <f>'AggCap'!$H$91</f>
        <v>0</v>
      </c>
      <c r="I132" s="32">
        <f>'AggCap'!$I$91</f>
        <v>0</v>
      </c>
      <c r="J132" s="32">
        <f>'AggCap'!$J$91</f>
        <v>0</v>
      </c>
      <c r="K132" s="32">
        <f>'SM'!$B$109</f>
        <v>0</v>
      </c>
      <c r="L132" s="32">
        <f>'SM'!$C$109</f>
        <v>0</v>
      </c>
      <c r="M132" s="32">
        <f>'AggCap'!$K$91</f>
        <v>0</v>
      </c>
      <c r="N132" s="32">
        <f>'AggCap'!$L$91</f>
        <v>0</v>
      </c>
      <c r="O132" s="32">
        <f>'AggCap'!$M$91</f>
        <v>0</v>
      </c>
      <c r="P132" s="32">
        <f>'AggCap'!$N$91</f>
        <v>0</v>
      </c>
      <c r="Q132" s="32">
        <f>'AggCap'!$O$91</f>
        <v>0</v>
      </c>
      <c r="R132" s="32">
        <f>'AggCap'!$P$91</f>
        <v>0</v>
      </c>
      <c r="S132" s="32">
        <f>'AggCap'!$Q$91</f>
        <v>0</v>
      </c>
      <c r="T132" s="32">
        <f>'AggCap'!$R$91</f>
        <v>0</v>
      </c>
      <c r="U132" s="32">
        <f>'AggCap'!$S$91</f>
        <v>0</v>
      </c>
      <c r="V132" s="32">
        <f>'Otex'!$B$124</f>
        <v>0</v>
      </c>
      <c r="W132" s="32">
        <f>'Otex'!$C$124</f>
        <v>0</v>
      </c>
      <c r="X132" s="10"/>
    </row>
    <row r="133" spans="1:24">
      <c r="A133" s="3" t="s">
        <v>177</v>
      </c>
      <c r="B133" s="32">
        <f>'AggCap'!$B$92</f>
        <v>0</v>
      </c>
      <c r="C133" s="32">
        <f>'AggCap'!$C$92</f>
        <v>0</v>
      </c>
      <c r="D133" s="32">
        <f>'AggCap'!$D$92</f>
        <v>0</v>
      </c>
      <c r="E133" s="32">
        <f>'AggCap'!$E$92</f>
        <v>0</v>
      </c>
      <c r="F133" s="32">
        <f>'AggCap'!$F$92</f>
        <v>0</v>
      </c>
      <c r="G133" s="32">
        <f>'AggCap'!$G$92</f>
        <v>0</v>
      </c>
      <c r="H133" s="32">
        <f>'AggCap'!$H$92</f>
        <v>0</v>
      </c>
      <c r="I133" s="32">
        <f>'AggCap'!$I$92</f>
        <v>0</v>
      </c>
      <c r="J133" s="32">
        <f>'AggCap'!$J$92</f>
        <v>0</v>
      </c>
      <c r="K133" s="32">
        <f>'SM'!$B$110</f>
        <v>0</v>
      </c>
      <c r="L133" s="32">
        <f>'SM'!$C$110</f>
        <v>0</v>
      </c>
      <c r="M133" s="32">
        <f>'AggCap'!$K$92</f>
        <v>0</v>
      </c>
      <c r="N133" s="32">
        <f>'AggCap'!$L$92</f>
        <v>0</v>
      </c>
      <c r="O133" s="32">
        <f>'AggCap'!$M$92</f>
        <v>0</v>
      </c>
      <c r="P133" s="32">
        <f>'AggCap'!$N$92</f>
        <v>0</v>
      </c>
      <c r="Q133" s="32">
        <f>'AggCap'!$O$92</f>
        <v>0</v>
      </c>
      <c r="R133" s="32">
        <f>'AggCap'!$P$92</f>
        <v>0</v>
      </c>
      <c r="S133" s="32">
        <f>'AggCap'!$Q$92</f>
        <v>0</v>
      </c>
      <c r="T133" s="32">
        <f>'AggCap'!$R$92</f>
        <v>0</v>
      </c>
      <c r="U133" s="32">
        <f>'AggCap'!$S$92</f>
        <v>0</v>
      </c>
      <c r="V133" s="32">
        <f>'Otex'!$B$125</f>
        <v>0</v>
      </c>
      <c r="W133" s="32">
        <f>'Otex'!$C$125</f>
        <v>0</v>
      </c>
      <c r="X133" s="10"/>
    </row>
    <row r="134" spans="1:24">
      <c r="A134" s="3" t="s">
        <v>215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10"/>
    </row>
    <row r="135" spans="1:24">
      <c r="A135" s="3" t="s">
        <v>178</v>
      </c>
      <c r="B135" s="32">
        <f>'AggCap'!$B$93</f>
        <v>0</v>
      </c>
      <c r="C135" s="32">
        <f>'AggCap'!$C$93</f>
        <v>0</v>
      </c>
      <c r="D135" s="32">
        <f>'AggCap'!$D$93</f>
        <v>0</v>
      </c>
      <c r="E135" s="32">
        <f>'AggCap'!$E$93</f>
        <v>0</v>
      </c>
      <c r="F135" s="32">
        <f>'AggCap'!$F$93</f>
        <v>0</v>
      </c>
      <c r="G135" s="32">
        <f>'AggCap'!$G$93</f>
        <v>0</v>
      </c>
      <c r="H135" s="32">
        <f>'AggCap'!$H$93</f>
        <v>0</v>
      </c>
      <c r="I135" s="32">
        <f>'AggCap'!$I$93</f>
        <v>0</v>
      </c>
      <c r="J135" s="32">
        <f>'AggCap'!$J$93</f>
        <v>0</v>
      </c>
      <c r="K135" s="32">
        <f>'SM'!$B$112</f>
        <v>0</v>
      </c>
      <c r="L135" s="32">
        <f>'SM'!$C$112</f>
        <v>0</v>
      </c>
      <c r="M135" s="32">
        <f>'AggCap'!$K$93</f>
        <v>0</v>
      </c>
      <c r="N135" s="32">
        <f>'AggCap'!$L$93</f>
        <v>0</v>
      </c>
      <c r="O135" s="32">
        <f>'AggCap'!$M$93</f>
        <v>0</v>
      </c>
      <c r="P135" s="32">
        <f>'AggCap'!$N$93</f>
        <v>0</v>
      </c>
      <c r="Q135" s="32">
        <f>'AggCap'!$O$93</f>
        <v>0</v>
      </c>
      <c r="R135" s="32">
        <f>'AggCap'!$P$93</f>
        <v>0</v>
      </c>
      <c r="S135" s="32">
        <f>'AggCap'!$Q$93</f>
        <v>0</v>
      </c>
      <c r="T135" s="32">
        <f>'AggCap'!$R$93</f>
        <v>0</v>
      </c>
      <c r="U135" s="32">
        <f>'AggCap'!$S$93</f>
        <v>0</v>
      </c>
      <c r="V135" s="32">
        <f>'Otex'!$B$127</f>
        <v>0</v>
      </c>
      <c r="W135" s="32">
        <f>'Otex'!$C$127</f>
        <v>0</v>
      </c>
      <c r="X135" s="10"/>
    </row>
    <row r="136" spans="1:24">
      <c r="A136" s="3" t="s">
        <v>179</v>
      </c>
      <c r="B136" s="32">
        <f>'AggCap'!$B$94</f>
        <v>0</v>
      </c>
      <c r="C136" s="32">
        <f>'AggCap'!$C$94</f>
        <v>0</v>
      </c>
      <c r="D136" s="32">
        <f>'AggCap'!$D$94</f>
        <v>0</v>
      </c>
      <c r="E136" s="32">
        <f>'AggCap'!$E$94</f>
        <v>0</v>
      </c>
      <c r="F136" s="32">
        <f>'AggCap'!$F$94</f>
        <v>0</v>
      </c>
      <c r="G136" s="32">
        <f>'AggCap'!$G$94</f>
        <v>0</v>
      </c>
      <c r="H136" s="32">
        <f>'AggCap'!$H$94</f>
        <v>0</v>
      </c>
      <c r="I136" s="32">
        <f>'AggCap'!$I$94</f>
        <v>0</v>
      </c>
      <c r="J136" s="32">
        <f>'AggCap'!$J$94</f>
        <v>0</v>
      </c>
      <c r="K136" s="32">
        <f>'SM'!$B$113</f>
        <v>0</v>
      </c>
      <c r="L136" s="32">
        <f>'SM'!$C$113</f>
        <v>0</v>
      </c>
      <c r="M136" s="32">
        <f>'AggCap'!$K$94</f>
        <v>0</v>
      </c>
      <c r="N136" s="32">
        <f>'AggCap'!$L$94</f>
        <v>0</v>
      </c>
      <c r="O136" s="32">
        <f>'AggCap'!$M$94</f>
        <v>0</v>
      </c>
      <c r="P136" s="32">
        <f>'AggCap'!$N$94</f>
        <v>0</v>
      </c>
      <c r="Q136" s="32">
        <f>'AggCap'!$O$94</f>
        <v>0</v>
      </c>
      <c r="R136" s="32">
        <f>'AggCap'!$P$94</f>
        <v>0</v>
      </c>
      <c r="S136" s="32">
        <f>'AggCap'!$Q$94</f>
        <v>0</v>
      </c>
      <c r="T136" s="32">
        <f>'AggCap'!$R$94</f>
        <v>0</v>
      </c>
      <c r="U136" s="32">
        <f>'AggCap'!$S$94</f>
        <v>0</v>
      </c>
      <c r="V136" s="32">
        <f>'Otex'!$B$128</f>
        <v>0</v>
      </c>
      <c r="W136" s="32">
        <f>'Otex'!$C$128</f>
        <v>0</v>
      </c>
      <c r="X136" s="10"/>
    </row>
    <row r="137" spans="1:24">
      <c r="A137" s="3" t="s">
        <v>195</v>
      </c>
      <c r="B137" s="32">
        <f>'AggCap'!$B$95</f>
        <v>0</v>
      </c>
      <c r="C137" s="32">
        <f>'AggCap'!$C$95</f>
        <v>0</v>
      </c>
      <c r="D137" s="32">
        <f>'AggCap'!$D$95</f>
        <v>0</v>
      </c>
      <c r="E137" s="32">
        <f>'AggCap'!$E$95</f>
        <v>0</v>
      </c>
      <c r="F137" s="32">
        <f>'AggCap'!$F$95</f>
        <v>0</v>
      </c>
      <c r="G137" s="32">
        <f>'AggCap'!$G$95</f>
        <v>0</v>
      </c>
      <c r="H137" s="32">
        <f>'AggCap'!$H$95</f>
        <v>0</v>
      </c>
      <c r="I137" s="32">
        <f>'AggCap'!$I$95</f>
        <v>0</v>
      </c>
      <c r="J137" s="32">
        <f>'AggCap'!$J$95</f>
        <v>0</v>
      </c>
      <c r="K137" s="32">
        <f>'SM'!$B$114</f>
        <v>0</v>
      </c>
      <c r="L137" s="32">
        <f>'SM'!$C$114</f>
        <v>0</v>
      </c>
      <c r="M137" s="32">
        <f>'AggCap'!$K$95</f>
        <v>0</v>
      </c>
      <c r="N137" s="32">
        <f>'AggCap'!$L$95</f>
        <v>0</v>
      </c>
      <c r="O137" s="32">
        <f>'AggCap'!$M$95</f>
        <v>0</v>
      </c>
      <c r="P137" s="32">
        <f>'AggCap'!$N$95</f>
        <v>0</v>
      </c>
      <c r="Q137" s="32">
        <f>'AggCap'!$O$95</f>
        <v>0</v>
      </c>
      <c r="R137" s="32">
        <f>'AggCap'!$P$95</f>
        <v>0</v>
      </c>
      <c r="S137" s="32">
        <f>'AggCap'!$Q$95</f>
        <v>0</v>
      </c>
      <c r="T137" s="32">
        <f>'AggCap'!$R$95</f>
        <v>0</v>
      </c>
      <c r="U137" s="32">
        <f>'AggCap'!$S$95</f>
        <v>0</v>
      </c>
      <c r="V137" s="32">
        <f>'Otex'!$B$129</f>
        <v>0</v>
      </c>
      <c r="W137" s="32">
        <f>'Otex'!$C$129</f>
        <v>0</v>
      </c>
      <c r="X137" s="10"/>
    </row>
    <row r="138" spans="1:24">
      <c r="A138" s="3" t="s">
        <v>180</v>
      </c>
      <c r="B138" s="32">
        <f>'AggCap'!$B$96</f>
        <v>0</v>
      </c>
      <c r="C138" s="32">
        <f>'AggCap'!$C$96</f>
        <v>0</v>
      </c>
      <c r="D138" s="32">
        <f>'AggCap'!$D$96</f>
        <v>0</v>
      </c>
      <c r="E138" s="32">
        <f>'AggCap'!$E$96</f>
        <v>0</v>
      </c>
      <c r="F138" s="32">
        <f>'AggCap'!$F$96</f>
        <v>0</v>
      </c>
      <c r="G138" s="32">
        <f>'AggCap'!$G$96</f>
        <v>0</v>
      </c>
      <c r="H138" s="32">
        <f>'AggCap'!$H$96</f>
        <v>0</v>
      </c>
      <c r="I138" s="32">
        <f>'AggCap'!$I$96</f>
        <v>0</v>
      </c>
      <c r="J138" s="32">
        <f>'AggCap'!$J$96</f>
        <v>0</v>
      </c>
      <c r="K138" s="32">
        <f>'SM'!$B$115</f>
        <v>0</v>
      </c>
      <c r="L138" s="32">
        <f>'SM'!$C$115</f>
        <v>0</v>
      </c>
      <c r="M138" s="32">
        <f>'AggCap'!$K$96</f>
        <v>0</v>
      </c>
      <c r="N138" s="32">
        <f>'AggCap'!$L$96</f>
        <v>0</v>
      </c>
      <c r="O138" s="32">
        <f>'AggCap'!$M$96</f>
        <v>0</v>
      </c>
      <c r="P138" s="32">
        <f>'AggCap'!$N$96</f>
        <v>0</v>
      </c>
      <c r="Q138" s="32">
        <f>'AggCap'!$O$96</f>
        <v>0</v>
      </c>
      <c r="R138" s="32">
        <f>'AggCap'!$P$96</f>
        <v>0</v>
      </c>
      <c r="S138" s="32">
        <f>'AggCap'!$Q$96</f>
        <v>0</v>
      </c>
      <c r="T138" s="32">
        <f>'AggCap'!$R$96</f>
        <v>0</v>
      </c>
      <c r="U138" s="32">
        <f>'AggCap'!$S$96</f>
        <v>0</v>
      </c>
      <c r="V138" s="32">
        <f>'Otex'!$B$130</f>
        <v>0</v>
      </c>
      <c r="W138" s="32">
        <f>'Otex'!$C$130</f>
        <v>0</v>
      </c>
      <c r="X138" s="10"/>
    </row>
    <row r="139" spans="1:24">
      <c r="A139" s="3" t="s">
        <v>181</v>
      </c>
      <c r="B139" s="32">
        <f>'AggCap'!$B$97</f>
        <v>0</v>
      </c>
      <c r="C139" s="32">
        <f>'AggCap'!$C$97</f>
        <v>0</v>
      </c>
      <c r="D139" s="32">
        <f>'AggCap'!$D$97</f>
        <v>0</v>
      </c>
      <c r="E139" s="32">
        <f>'AggCap'!$E$97</f>
        <v>0</v>
      </c>
      <c r="F139" s="32">
        <f>'AggCap'!$F$97</f>
        <v>0</v>
      </c>
      <c r="G139" s="32">
        <f>'AggCap'!$G$97</f>
        <v>0</v>
      </c>
      <c r="H139" s="32">
        <f>'AggCap'!$H$97</f>
        <v>0</v>
      </c>
      <c r="I139" s="32">
        <f>'AggCap'!$I$97</f>
        <v>0</v>
      </c>
      <c r="J139" s="32">
        <f>'AggCap'!$J$97</f>
        <v>0</v>
      </c>
      <c r="K139" s="32">
        <f>'SM'!$B$116</f>
        <v>0</v>
      </c>
      <c r="L139" s="32">
        <f>'SM'!$C$116</f>
        <v>0</v>
      </c>
      <c r="M139" s="32">
        <f>'AggCap'!$K$97</f>
        <v>0</v>
      </c>
      <c r="N139" s="32">
        <f>'AggCap'!$L$97</f>
        <v>0</v>
      </c>
      <c r="O139" s="32">
        <f>'AggCap'!$M$97</f>
        <v>0</v>
      </c>
      <c r="P139" s="32">
        <f>'AggCap'!$N$97</f>
        <v>0</v>
      </c>
      <c r="Q139" s="32">
        <f>'AggCap'!$O$97</f>
        <v>0</v>
      </c>
      <c r="R139" s="32">
        <f>'AggCap'!$P$97</f>
        <v>0</v>
      </c>
      <c r="S139" s="32">
        <f>'AggCap'!$Q$97</f>
        <v>0</v>
      </c>
      <c r="T139" s="32">
        <f>'AggCap'!$R$97</f>
        <v>0</v>
      </c>
      <c r="U139" s="32">
        <f>'AggCap'!$S$97</f>
        <v>0</v>
      </c>
      <c r="V139" s="32">
        <f>'Otex'!$B$131</f>
        <v>0</v>
      </c>
      <c r="W139" s="32">
        <f>'Otex'!$C$131</f>
        <v>0</v>
      </c>
      <c r="X139" s="10"/>
    </row>
    <row r="140" spans="1:24">
      <c r="A140" s="3" t="s">
        <v>182</v>
      </c>
      <c r="B140" s="9"/>
      <c r="C140" s="9"/>
      <c r="D140" s="9"/>
      <c r="E140" s="9"/>
      <c r="F140" s="9"/>
      <c r="G140" s="9"/>
      <c r="H140" s="9"/>
      <c r="I140" s="9"/>
      <c r="J140" s="9"/>
      <c r="K140" s="32">
        <f>'SM'!$B$117</f>
        <v>0</v>
      </c>
      <c r="L140" s="32">
        <f>'SM'!$C$117</f>
        <v>0</v>
      </c>
      <c r="M140" s="9"/>
      <c r="N140" s="9"/>
      <c r="O140" s="9"/>
      <c r="P140" s="9"/>
      <c r="Q140" s="9"/>
      <c r="R140" s="9"/>
      <c r="S140" s="9"/>
      <c r="T140" s="9"/>
      <c r="U140" s="9"/>
      <c r="V140" s="32">
        <f>'Otex'!$B$132</f>
        <v>0</v>
      </c>
      <c r="W140" s="32">
        <f>'Otex'!$C$132</f>
        <v>0</v>
      </c>
      <c r="X140" s="10"/>
    </row>
    <row r="141" spans="1:24">
      <c r="A141" s="3" t="s">
        <v>183</v>
      </c>
      <c r="B141" s="9"/>
      <c r="C141" s="9"/>
      <c r="D141" s="9"/>
      <c r="E141" s="9"/>
      <c r="F141" s="9"/>
      <c r="G141" s="9"/>
      <c r="H141" s="9"/>
      <c r="I141" s="9"/>
      <c r="J141" s="9"/>
      <c r="K141" s="32">
        <f>'SM'!$B$118</f>
        <v>0</v>
      </c>
      <c r="L141" s="32">
        <f>'SM'!$C$118</f>
        <v>0</v>
      </c>
      <c r="M141" s="9"/>
      <c r="N141" s="9"/>
      <c r="O141" s="9"/>
      <c r="P141" s="9"/>
      <c r="Q141" s="9"/>
      <c r="R141" s="9"/>
      <c r="S141" s="9"/>
      <c r="T141" s="9"/>
      <c r="U141" s="9"/>
      <c r="V141" s="32">
        <f>'Otex'!$B$133</f>
        <v>0</v>
      </c>
      <c r="W141" s="32">
        <f>'Otex'!$C$133</f>
        <v>0</v>
      </c>
      <c r="X141" s="10"/>
    </row>
    <row r="142" spans="1:24">
      <c r="A142" s="3" t="s">
        <v>196</v>
      </c>
      <c r="B142" s="9"/>
      <c r="C142" s="9"/>
      <c r="D142" s="9"/>
      <c r="E142" s="9"/>
      <c r="F142" s="9"/>
      <c r="G142" s="9"/>
      <c r="H142" s="9"/>
      <c r="I142" s="9"/>
      <c r="J142" s="9"/>
      <c r="K142" s="32">
        <f>'SM'!$B$119</f>
        <v>0</v>
      </c>
      <c r="L142" s="32">
        <f>'SM'!$C$119</f>
        <v>0</v>
      </c>
      <c r="M142" s="9"/>
      <c r="N142" s="9"/>
      <c r="O142" s="9"/>
      <c r="P142" s="9"/>
      <c r="Q142" s="9"/>
      <c r="R142" s="9"/>
      <c r="S142" s="9"/>
      <c r="T142" s="9"/>
      <c r="U142" s="9"/>
      <c r="V142" s="32">
        <f>'Otex'!$B$134</f>
        <v>0</v>
      </c>
      <c r="W142" s="32">
        <f>'Otex'!$C$134</f>
        <v>0</v>
      </c>
      <c r="X142" s="10"/>
    </row>
    <row r="143" spans="1:24">
      <c r="A143" s="3" t="s">
        <v>216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10"/>
    </row>
    <row r="144" spans="1:24">
      <c r="A144" s="3" t="s">
        <v>217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10"/>
    </row>
    <row r="145" spans="1:24">
      <c r="A145" s="3" t="s">
        <v>218</v>
      </c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10"/>
    </row>
    <row r="146" spans="1:24">
      <c r="A146" s="3" t="s">
        <v>219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10"/>
    </row>
    <row r="147" spans="1:24">
      <c r="A147" s="3" t="s">
        <v>220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10"/>
    </row>
    <row r="148" spans="1:24">
      <c r="A148" s="3" t="s">
        <v>184</v>
      </c>
      <c r="B148" s="9"/>
      <c r="C148" s="9"/>
      <c r="D148" s="9"/>
      <c r="E148" s="9"/>
      <c r="F148" s="9"/>
      <c r="G148" s="9"/>
      <c r="H148" s="9"/>
      <c r="I148" s="9"/>
      <c r="J148" s="9"/>
      <c r="K148" s="32">
        <f>'SM'!$B$125</f>
        <v>0</v>
      </c>
      <c r="L148" s="32">
        <f>'SM'!$C$125</f>
        <v>0</v>
      </c>
      <c r="M148" s="9"/>
      <c r="N148" s="9"/>
      <c r="O148" s="9"/>
      <c r="P148" s="9"/>
      <c r="Q148" s="9"/>
      <c r="R148" s="9"/>
      <c r="S148" s="9"/>
      <c r="T148" s="9"/>
      <c r="U148" s="9"/>
      <c r="V148" s="32">
        <f>'Otex'!$B$140</f>
        <v>0</v>
      </c>
      <c r="W148" s="32">
        <f>'Otex'!$C$140</f>
        <v>0</v>
      </c>
      <c r="X148" s="10"/>
    </row>
    <row r="149" spans="1:24">
      <c r="A149" s="3" t="s">
        <v>185</v>
      </c>
      <c r="B149" s="9"/>
      <c r="C149" s="9"/>
      <c r="D149" s="9"/>
      <c r="E149" s="9"/>
      <c r="F149" s="9"/>
      <c r="G149" s="9"/>
      <c r="H149" s="9"/>
      <c r="I149" s="9"/>
      <c r="J149" s="9"/>
      <c r="K149" s="32">
        <f>'SM'!$B$126</f>
        <v>0</v>
      </c>
      <c r="L149" s="32">
        <f>'SM'!$C$126</f>
        <v>0</v>
      </c>
      <c r="M149" s="9"/>
      <c r="N149" s="9"/>
      <c r="O149" s="9"/>
      <c r="P149" s="9"/>
      <c r="Q149" s="9"/>
      <c r="R149" s="9"/>
      <c r="S149" s="9"/>
      <c r="T149" s="9"/>
      <c r="U149" s="9"/>
      <c r="V149" s="32">
        <f>'Otex'!$B$141</f>
        <v>0</v>
      </c>
      <c r="W149" s="32">
        <f>'Otex'!$C$141</f>
        <v>0</v>
      </c>
      <c r="X149" s="10"/>
    </row>
    <row r="150" spans="1:24">
      <c r="A150" s="3" t="s">
        <v>186</v>
      </c>
      <c r="B150" s="9"/>
      <c r="C150" s="9"/>
      <c r="D150" s="9"/>
      <c r="E150" s="9"/>
      <c r="F150" s="9"/>
      <c r="G150" s="9"/>
      <c r="H150" s="9"/>
      <c r="I150" s="9"/>
      <c r="J150" s="9"/>
      <c r="K150" s="32">
        <f>'SM'!$B$127</f>
        <v>0</v>
      </c>
      <c r="L150" s="32">
        <f>'SM'!$C$127</f>
        <v>0</v>
      </c>
      <c r="M150" s="9"/>
      <c r="N150" s="9"/>
      <c r="O150" s="9"/>
      <c r="P150" s="9"/>
      <c r="Q150" s="9"/>
      <c r="R150" s="9"/>
      <c r="S150" s="9"/>
      <c r="T150" s="9"/>
      <c r="U150" s="9"/>
      <c r="V150" s="32">
        <f>'Otex'!$B$142</f>
        <v>0</v>
      </c>
      <c r="W150" s="32">
        <f>'Otex'!$C$142</f>
        <v>0</v>
      </c>
      <c r="X150" s="10"/>
    </row>
    <row r="151" spans="1:24">
      <c r="A151" s="3" t="s">
        <v>187</v>
      </c>
      <c r="B151" s="9"/>
      <c r="C151" s="9"/>
      <c r="D151" s="9"/>
      <c r="E151" s="9"/>
      <c r="F151" s="9"/>
      <c r="G151" s="9"/>
      <c r="H151" s="9"/>
      <c r="I151" s="9"/>
      <c r="J151" s="9"/>
      <c r="K151" s="32">
        <f>'SM'!$B$128</f>
        <v>0</v>
      </c>
      <c r="L151" s="32">
        <f>'SM'!$C$128</f>
        <v>0</v>
      </c>
      <c r="M151" s="9"/>
      <c r="N151" s="9"/>
      <c r="O151" s="9"/>
      <c r="P151" s="9"/>
      <c r="Q151" s="9"/>
      <c r="R151" s="9"/>
      <c r="S151" s="9"/>
      <c r="T151" s="9"/>
      <c r="U151" s="9"/>
      <c r="V151" s="32">
        <f>'Otex'!$B$143</f>
        <v>0</v>
      </c>
      <c r="W151" s="32">
        <f>'Otex'!$C$143</f>
        <v>0</v>
      </c>
      <c r="X151" s="10"/>
    </row>
    <row r="152" spans="1:24">
      <c r="A152" s="3" t="s">
        <v>188</v>
      </c>
      <c r="B152" s="9"/>
      <c r="C152" s="9"/>
      <c r="D152" s="9"/>
      <c r="E152" s="9"/>
      <c r="F152" s="9"/>
      <c r="G152" s="9"/>
      <c r="H152" s="9"/>
      <c r="I152" s="9"/>
      <c r="J152" s="9"/>
      <c r="K152" s="32">
        <f>'SM'!$B$129</f>
        <v>0</v>
      </c>
      <c r="L152" s="32">
        <f>'SM'!$C$129</f>
        <v>0</v>
      </c>
      <c r="M152" s="9"/>
      <c r="N152" s="9"/>
      <c r="O152" s="9"/>
      <c r="P152" s="9"/>
      <c r="Q152" s="9"/>
      <c r="R152" s="9"/>
      <c r="S152" s="9"/>
      <c r="T152" s="9"/>
      <c r="U152" s="9"/>
      <c r="V152" s="32">
        <f>'Otex'!$B$144</f>
        <v>0</v>
      </c>
      <c r="W152" s="32">
        <f>'Otex'!$C$144</f>
        <v>0</v>
      </c>
      <c r="X152" s="10"/>
    </row>
    <row r="153" spans="1:24">
      <c r="A153" s="3" t="s">
        <v>189</v>
      </c>
      <c r="B153" s="9"/>
      <c r="C153" s="9"/>
      <c r="D153" s="9"/>
      <c r="E153" s="9"/>
      <c r="F153" s="9"/>
      <c r="G153" s="9"/>
      <c r="H153" s="9"/>
      <c r="I153" s="9"/>
      <c r="J153" s="9"/>
      <c r="K153" s="32">
        <f>'SM'!$B$130</f>
        <v>0</v>
      </c>
      <c r="L153" s="32">
        <f>'SM'!$C$130</f>
        <v>0</v>
      </c>
      <c r="M153" s="9"/>
      <c r="N153" s="9"/>
      <c r="O153" s="9"/>
      <c r="P153" s="9"/>
      <c r="Q153" s="9"/>
      <c r="R153" s="9"/>
      <c r="S153" s="9"/>
      <c r="T153" s="9"/>
      <c r="U153" s="9"/>
      <c r="V153" s="32">
        <f>'Otex'!$B$145</f>
        <v>0</v>
      </c>
      <c r="W153" s="32">
        <f>'Otex'!$C$145</f>
        <v>0</v>
      </c>
      <c r="X153" s="10"/>
    </row>
    <row r="154" spans="1:24">
      <c r="A154" s="3" t="s">
        <v>197</v>
      </c>
      <c r="B154" s="9"/>
      <c r="C154" s="9"/>
      <c r="D154" s="9"/>
      <c r="E154" s="9"/>
      <c r="F154" s="9"/>
      <c r="G154" s="9"/>
      <c r="H154" s="9"/>
      <c r="I154" s="9"/>
      <c r="J154" s="9"/>
      <c r="K154" s="32">
        <f>'SM'!$B$131</f>
        <v>0</v>
      </c>
      <c r="L154" s="32">
        <f>'SM'!$C$131</f>
        <v>0</v>
      </c>
      <c r="M154" s="9"/>
      <c r="N154" s="9"/>
      <c r="O154" s="9"/>
      <c r="P154" s="9"/>
      <c r="Q154" s="9"/>
      <c r="R154" s="9"/>
      <c r="S154" s="9"/>
      <c r="T154" s="9"/>
      <c r="U154" s="9"/>
      <c r="V154" s="32">
        <f>'Otex'!$B$146</f>
        <v>0</v>
      </c>
      <c r="W154" s="32">
        <f>'Otex'!$C$146</f>
        <v>0</v>
      </c>
      <c r="X154" s="10"/>
    </row>
    <row r="155" spans="1:24">
      <c r="A155" s="3" t="s">
        <v>198</v>
      </c>
      <c r="B155" s="9"/>
      <c r="C155" s="9"/>
      <c r="D155" s="9"/>
      <c r="E155" s="9"/>
      <c r="F155" s="9"/>
      <c r="G155" s="9"/>
      <c r="H155" s="9"/>
      <c r="I155" s="9"/>
      <c r="J155" s="9"/>
      <c r="K155" s="32">
        <f>'SM'!$B$132</f>
        <v>0</v>
      </c>
      <c r="L155" s="32">
        <f>'SM'!$C$132</f>
        <v>0</v>
      </c>
      <c r="M155" s="9"/>
      <c r="N155" s="9"/>
      <c r="O155" s="9"/>
      <c r="P155" s="9"/>
      <c r="Q155" s="9"/>
      <c r="R155" s="9"/>
      <c r="S155" s="9"/>
      <c r="T155" s="9"/>
      <c r="U155" s="9"/>
      <c r="V155" s="32">
        <f>'Otex'!$B$147</f>
        <v>0</v>
      </c>
      <c r="W155" s="32">
        <f>'Otex'!$C$147</f>
        <v>0</v>
      </c>
      <c r="X155" s="10"/>
    </row>
    <row r="157" spans="1:24" ht="21" customHeight="1">
      <c r="A157" s="1" t="s">
        <v>1099</v>
      </c>
    </row>
    <row r="158" spans="1:24">
      <c r="A158" s="2" t="s">
        <v>361</v>
      </c>
    </row>
    <row r="159" spans="1:24">
      <c r="A159" s="11" t="s">
        <v>1100</v>
      </c>
    </row>
    <row r="160" spans="1:24">
      <c r="A160" s="2" t="s">
        <v>647</v>
      </c>
    </row>
    <row r="162" spans="1:24">
      <c r="B162" s="12" t="s">
        <v>142</v>
      </c>
      <c r="C162" s="12" t="s">
        <v>315</v>
      </c>
      <c r="D162" s="12" t="s">
        <v>316</v>
      </c>
      <c r="E162" s="12" t="s">
        <v>317</v>
      </c>
      <c r="F162" s="12" t="s">
        <v>318</v>
      </c>
      <c r="G162" s="12" t="s">
        <v>319</v>
      </c>
      <c r="H162" s="12" t="s">
        <v>320</v>
      </c>
      <c r="I162" s="12" t="s">
        <v>321</v>
      </c>
      <c r="J162" s="12" t="s">
        <v>322</v>
      </c>
      <c r="K162" s="12" t="s">
        <v>473</v>
      </c>
      <c r="L162" s="12" t="s">
        <v>485</v>
      </c>
      <c r="M162" s="12" t="s">
        <v>303</v>
      </c>
      <c r="N162" s="12" t="s">
        <v>893</v>
      </c>
      <c r="O162" s="12" t="s">
        <v>894</v>
      </c>
      <c r="P162" s="12" t="s">
        <v>895</v>
      </c>
      <c r="Q162" s="12" t="s">
        <v>896</v>
      </c>
      <c r="R162" s="12" t="s">
        <v>897</v>
      </c>
      <c r="S162" s="12" t="s">
        <v>898</v>
      </c>
      <c r="T162" s="12" t="s">
        <v>899</v>
      </c>
      <c r="U162" s="12" t="s">
        <v>900</v>
      </c>
      <c r="V162" s="12" t="s">
        <v>901</v>
      </c>
      <c r="W162" s="12" t="s">
        <v>902</v>
      </c>
    </row>
    <row r="163" spans="1:24">
      <c r="A163" s="3" t="s">
        <v>174</v>
      </c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10"/>
    </row>
    <row r="164" spans="1:24">
      <c r="A164" s="3" t="s">
        <v>175</v>
      </c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10"/>
    </row>
    <row r="165" spans="1:24">
      <c r="A165" s="3" t="s">
        <v>214</v>
      </c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10"/>
    </row>
    <row r="166" spans="1:24">
      <c r="A166" s="3" t="s">
        <v>176</v>
      </c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10"/>
    </row>
    <row r="167" spans="1:24">
      <c r="A167" s="3" t="s">
        <v>177</v>
      </c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10"/>
    </row>
    <row r="168" spans="1:24">
      <c r="A168" s="3" t="s">
        <v>215</v>
      </c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10"/>
    </row>
    <row r="169" spans="1:24">
      <c r="A169" s="3" t="s">
        <v>178</v>
      </c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10"/>
    </row>
    <row r="170" spans="1:24">
      <c r="A170" s="3" t="s">
        <v>179</v>
      </c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10"/>
    </row>
    <row r="171" spans="1:24">
      <c r="A171" s="3" t="s">
        <v>195</v>
      </c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10"/>
    </row>
    <row r="172" spans="1:24">
      <c r="A172" s="3" t="s">
        <v>180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10"/>
    </row>
    <row r="173" spans="1:24">
      <c r="A173" s="3" t="s">
        <v>181</v>
      </c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10"/>
    </row>
    <row r="174" spans="1:24">
      <c r="A174" s="3" t="s">
        <v>182</v>
      </c>
      <c r="B174" s="32">
        <f>'Standing'!$B$36</f>
        <v>0</v>
      </c>
      <c r="C174" s="32">
        <f>'Standing'!$C$36</f>
        <v>0</v>
      </c>
      <c r="D174" s="32">
        <f>'Standing'!$D$36</f>
        <v>0</v>
      </c>
      <c r="E174" s="32">
        <f>'Standing'!$E$36</f>
        <v>0</v>
      </c>
      <c r="F174" s="32">
        <f>'Standing'!$F$36</f>
        <v>0</v>
      </c>
      <c r="G174" s="32">
        <f>'Standing'!$G$36</f>
        <v>0</v>
      </c>
      <c r="H174" s="32">
        <f>'Standing'!$H$36</f>
        <v>0</v>
      </c>
      <c r="I174" s="32">
        <f>'Standing'!$I$36</f>
        <v>0</v>
      </c>
      <c r="J174" s="32">
        <f>'Standing'!$J$36</f>
        <v>0</v>
      </c>
      <c r="K174" s="9"/>
      <c r="L174" s="9"/>
      <c r="M174" s="32">
        <f>'Standing'!$K$36</f>
        <v>0</v>
      </c>
      <c r="N174" s="32">
        <f>'Standing'!$L$36</f>
        <v>0</v>
      </c>
      <c r="O174" s="32">
        <f>'Standing'!$M$36</f>
        <v>0</v>
      </c>
      <c r="P174" s="32">
        <f>'Standing'!$N$36</f>
        <v>0</v>
      </c>
      <c r="Q174" s="32">
        <f>'Standing'!$O$36</f>
        <v>0</v>
      </c>
      <c r="R174" s="32">
        <f>'Standing'!$P$36</f>
        <v>0</v>
      </c>
      <c r="S174" s="32">
        <f>'Standing'!$Q$36</f>
        <v>0</v>
      </c>
      <c r="T174" s="32">
        <f>'Standing'!$R$36</f>
        <v>0</v>
      </c>
      <c r="U174" s="32">
        <f>'Standing'!$S$36</f>
        <v>0</v>
      </c>
      <c r="V174" s="9"/>
      <c r="W174" s="9"/>
      <c r="X174" s="10"/>
    </row>
    <row r="175" spans="1:24">
      <c r="A175" s="3" t="s">
        <v>183</v>
      </c>
      <c r="B175" s="32">
        <f>'Standing'!$B$37</f>
        <v>0</v>
      </c>
      <c r="C175" s="32">
        <f>'Standing'!$C$37</f>
        <v>0</v>
      </c>
      <c r="D175" s="32">
        <f>'Standing'!$D$37</f>
        <v>0</v>
      </c>
      <c r="E175" s="32">
        <f>'Standing'!$E$37</f>
        <v>0</v>
      </c>
      <c r="F175" s="32">
        <f>'Standing'!$F$37</f>
        <v>0</v>
      </c>
      <c r="G175" s="32">
        <f>'Standing'!$G$37</f>
        <v>0</v>
      </c>
      <c r="H175" s="32">
        <f>'Standing'!$H$37</f>
        <v>0</v>
      </c>
      <c r="I175" s="32">
        <f>'Standing'!$I$37</f>
        <v>0</v>
      </c>
      <c r="J175" s="32">
        <f>'Standing'!$J$37</f>
        <v>0</v>
      </c>
      <c r="K175" s="9"/>
      <c r="L175" s="9"/>
      <c r="M175" s="32">
        <f>'Standing'!$K$37</f>
        <v>0</v>
      </c>
      <c r="N175" s="32">
        <f>'Standing'!$L$37</f>
        <v>0</v>
      </c>
      <c r="O175" s="32">
        <f>'Standing'!$M$37</f>
        <v>0</v>
      </c>
      <c r="P175" s="32">
        <f>'Standing'!$N$37</f>
        <v>0</v>
      </c>
      <c r="Q175" s="32">
        <f>'Standing'!$O$37</f>
        <v>0</v>
      </c>
      <c r="R175" s="32">
        <f>'Standing'!$P$37</f>
        <v>0</v>
      </c>
      <c r="S175" s="32">
        <f>'Standing'!$Q$37</f>
        <v>0</v>
      </c>
      <c r="T175" s="32">
        <f>'Standing'!$R$37</f>
        <v>0</v>
      </c>
      <c r="U175" s="32">
        <f>'Standing'!$S$37</f>
        <v>0</v>
      </c>
      <c r="V175" s="9"/>
      <c r="W175" s="9"/>
      <c r="X175" s="10"/>
    </row>
    <row r="176" spans="1:24">
      <c r="A176" s="3" t="s">
        <v>196</v>
      </c>
      <c r="B176" s="32">
        <f>'Standing'!$B$38</f>
        <v>0</v>
      </c>
      <c r="C176" s="32">
        <f>'Standing'!$C$38</f>
        <v>0</v>
      </c>
      <c r="D176" s="32">
        <f>'Standing'!$D$38</f>
        <v>0</v>
      </c>
      <c r="E176" s="32">
        <f>'Standing'!$E$38</f>
        <v>0</v>
      </c>
      <c r="F176" s="32">
        <f>'Standing'!$F$38</f>
        <v>0</v>
      </c>
      <c r="G176" s="32">
        <f>'Standing'!$G$38</f>
        <v>0</v>
      </c>
      <c r="H176" s="32">
        <f>'Standing'!$H$38</f>
        <v>0</v>
      </c>
      <c r="I176" s="32">
        <f>'Standing'!$I$38</f>
        <v>0</v>
      </c>
      <c r="J176" s="32">
        <f>'Standing'!$J$38</f>
        <v>0</v>
      </c>
      <c r="K176" s="9"/>
      <c r="L176" s="9"/>
      <c r="M176" s="32">
        <f>'Standing'!$K$38</f>
        <v>0</v>
      </c>
      <c r="N176" s="32">
        <f>'Standing'!$L$38</f>
        <v>0</v>
      </c>
      <c r="O176" s="32">
        <f>'Standing'!$M$38</f>
        <v>0</v>
      </c>
      <c r="P176" s="32">
        <f>'Standing'!$N$38</f>
        <v>0</v>
      </c>
      <c r="Q176" s="32">
        <f>'Standing'!$O$38</f>
        <v>0</v>
      </c>
      <c r="R176" s="32">
        <f>'Standing'!$P$38</f>
        <v>0</v>
      </c>
      <c r="S176" s="32">
        <f>'Standing'!$Q$38</f>
        <v>0</v>
      </c>
      <c r="T176" s="32">
        <f>'Standing'!$R$38</f>
        <v>0</v>
      </c>
      <c r="U176" s="32">
        <f>'Standing'!$S$38</f>
        <v>0</v>
      </c>
      <c r="V176" s="9"/>
      <c r="W176" s="9"/>
      <c r="X176" s="10"/>
    </row>
    <row r="177" spans="1:24">
      <c r="A177" s="3" t="s">
        <v>216</v>
      </c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10"/>
    </row>
    <row r="178" spans="1:24">
      <c r="A178" s="3" t="s">
        <v>217</v>
      </c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10"/>
    </row>
    <row r="179" spans="1:24">
      <c r="A179" s="3" t="s">
        <v>218</v>
      </c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10"/>
    </row>
    <row r="180" spans="1:24">
      <c r="A180" s="3" t="s">
        <v>219</v>
      </c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10"/>
    </row>
    <row r="181" spans="1:24">
      <c r="A181" s="3" t="s">
        <v>220</v>
      </c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10"/>
    </row>
    <row r="182" spans="1:24">
      <c r="A182" s="3" t="s">
        <v>184</v>
      </c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10"/>
    </row>
    <row r="183" spans="1:24">
      <c r="A183" s="3" t="s">
        <v>185</v>
      </c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10"/>
    </row>
    <row r="184" spans="1:24">
      <c r="A184" s="3" t="s">
        <v>186</v>
      </c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10"/>
    </row>
    <row r="185" spans="1:24">
      <c r="A185" s="3" t="s">
        <v>187</v>
      </c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10"/>
    </row>
    <row r="186" spans="1:24">
      <c r="A186" s="3" t="s">
        <v>188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10"/>
    </row>
    <row r="187" spans="1:24">
      <c r="A187" s="3" t="s">
        <v>189</v>
      </c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10"/>
    </row>
    <row r="188" spans="1:24">
      <c r="A188" s="3" t="s">
        <v>197</v>
      </c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10"/>
    </row>
    <row r="189" spans="1:24">
      <c r="A189" s="3" t="s">
        <v>198</v>
      </c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10"/>
    </row>
    <row r="191" spans="1:24" ht="21" customHeight="1">
      <c r="A191" s="1" t="s">
        <v>1101</v>
      </c>
    </row>
    <row r="192" spans="1:24">
      <c r="A192" s="2" t="s">
        <v>361</v>
      </c>
    </row>
    <row r="193" spans="1:24">
      <c r="A193" s="11" t="s">
        <v>1102</v>
      </c>
    </row>
    <row r="194" spans="1:24">
      <c r="A194" s="2" t="s">
        <v>647</v>
      </c>
    </row>
    <row r="196" spans="1:24">
      <c r="B196" s="12" t="s">
        <v>142</v>
      </c>
      <c r="C196" s="12" t="s">
        <v>315</v>
      </c>
      <c r="D196" s="12" t="s">
        <v>316</v>
      </c>
      <c r="E196" s="12" t="s">
        <v>317</v>
      </c>
      <c r="F196" s="12" t="s">
        <v>318</v>
      </c>
      <c r="G196" s="12" t="s">
        <v>319</v>
      </c>
      <c r="H196" s="12" t="s">
        <v>320</v>
      </c>
      <c r="I196" s="12" t="s">
        <v>321</v>
      </c>
      <c r="J196" s="12" t="s">
        <v>322</v>
      </c>
      <c r="K196" s="12" t="s">
        <v>473</v>
      </c>
      <c r="L196" s="12" t="s">
        <v>485</v>
      </c>
      <c r="M196" s="12" t="s">
        <v>303</v>
      </c>
      <c r="N196" s="12" t="s">
        <v>893</v>
      </c>
      <c r="O196" s="12" t="s">
        <v>894</v>
      </c>
      <c r="P196" s="12" t="s">
        <v>895</v>
      </c>
      <c r="Q196" s="12" t="s">
        <v>896</v>
      </c>
      <c r="R196" s="12" t="s">
        <v>897</v>
      </c>
      <c r="S196" s="12" t="s">
        <v>898</v>
      </c>
      <c r="T196" s="12" t="s">
        <v>899</v>
      </c>
      <c r="U196" s="12" t="s">
        <v>900</v>
      </c>
      <c r="V196" s="12" t="s">
        <v>901</v>
      </c>
      <c r="W196" s="12" t="s">
        <v>902</v>
      </c>
    </row>
    <row r="197" spans="1:24">
      <c r="A197" s="3" t="s">
        <v>174</v>
      </c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10"/>
    </row>
    <row r="198" spans="1:24">
      <c r="A198" s="3" t="s">
        <v>175</v>
      </c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10"/>
    </row>
    <row r="199" spans="1:24">
      <c r="A199" s="3" t="s">
        <v>214</v>
      </c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10"/>
    </row>
    <row r="200" spans="1:24">
      <c r="A200" s="3" t="s">
        <v>176</v>
      </c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10"/>
    </row>
    <row r="201" spans="1:24">
      <c r="A201" s="3" t="s">
        <v>177</v>
      </c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10"/>
    </row>
    <row r="202" spans="1:24">
      <c r="A202" s="3" t="s">
        <v>215</v>
      </c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10"/>
    </row>
    <row r="203" spans="1:24">
      <c r="A203" s="3" t="s">
        <v>178</v>
      </c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10"/>
    </row>
    <row r="204" spans="1:24">
      <c r="A204" s="3" t="s">
        <v>179</v>
      </c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10"/>
    </row>
    <row r="205" spans="1:24">
      <c r="A205" s="3" t="s">
        <v>195</v>
      </c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10"/>
    </row>
    <row r="206" spans="1:24">
      <c r="A206" s="3" t="s">
        <v>180</v>
      </c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10"/>
    </row>
    <row r="207" spans="1:24">
      <c r="A207" s="3" t="s">
        <v>181</v>
      </c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10"/>
    </row>
    <row r="208" spans="1:24">
      <c r="A208" s="3" t="s">
        <v>182</v>
      </c>
      <c r="B208" s="32">
        <f>'Standing'!$B$153</f>
        <v>0</v>
      </c>
      <c r="C208" s="32">
        <f>'Standing'!$C$153</f>
        <v>0</v>
      </c>
      <c r="D208" s="32">
        <f>'Standing'!$D$153</f>
        <v>0</v>
      </c>
      <c r="E208" s="32">
        <f>'Standing'!$E$153</f>
        <v>0</v>
      </c>
      <c r="F208" s="32">
        <f>'Standing'!$F$153</f>
        <v>0</v>
      </c>
      <c r="G208" s="32">
        <f>'Standing'!$G$153</f>
        <v>0</v>
      </c>
      <c r="H208" s="32">
        <f>'Standing'!$H$153</f>
        <v>0</v>
      </c>
      <c r="I208" s="32">
        <f>'Standing'!$I$153</f>
        <v>0</v>
      </c>
      <c r="J208" s="32">
        <f>'Standing'!$J$153</f>
        <v>0</v>
      </c>
      <c r="K208" s="9"/>
      <c r="L208" s="9"/>
      <c r="M208" s="32">
        <f>'Standing'!$K$153</f>
        <v>0</v>
      </c>
      <c r="N208" s="32">
        <f>'Standing'!$L$153</f>
        <v>0</v>
      </c>
      <c r="O208" s="32">
        <f>'Standing'!$M$153</f>
        <v>0</v>
      </c>
      <c r="P208" s="32">
        <f>'Standing'!$N$153</f>
        <v>0</v>
      </c>
      <c r="Q208" s="32">
        <f>'Standing'!$O$153</f>
        <v>0</v>
      </c>
      <c r="R208" s="32">
        <f>'Standing'!$P$153</f>
        <v>0</v>
      </c>
      <c r="S208" s="32">
        <f>'Standing'!$Q$153</f>
        <v>0</v>
      </c>
      <c r="T208" s="32">
        <f>'Standing'!$R$153</f>
        <v>0</v>
      </c>
      <c r="U208" s="32">
        <f>'Standing'!$S$153</f>
        <v>0</v>
      </c>
      <c r="V208" s="9"/>
      <c r="W208" s="9"/>
      <c r="X208" s="10"/>
    </row>
    <row r="209" spans="1:24">
      <c r="A209" s="3" t="s">
        <v>183</v>
      </c>
      <c r="B209" s="32">
        <f>'Standing'!$B$154</f>
        <v>0</v>
      </c>
      <c r="C209" s="32">
        <f>'Standing'!$C$154</f>
        <v>0</v>
      </c>
      <c r="D209" s="32">
        <f>'Standing'!$D$154</f>
        <v>0</v>
      </c>
      <c r="E209" s="32">
        <f>'Standing'!$E$154</f>
        <v>0</v>
      </c>
      <c r="F209" s="32">
        <f>'Standing'!$F$154</f>
        <v>0</v>
      </c>
      <c r="G209" s="32">
        <f>'Standing'!$G$154</f>
        <v>0</v>
      </c>
      <c r="H209" s="32">
        <f>'Standing'!$H$154</f>
        <v>0</v>
      </c>
      <c r="I209" s="32">
        <f>'Standing'!$I$154</f>
        <v>0</v>
      </c>
      <c r="J209" s="32">
        <f>'Standing'!$J$154</f>
        <v>0</v>
      </c>
      <c r="K209" s="9"/>
      <c r="L209" s="9"/>
      <c r="M209" s="32">
        <f>'Standing'!$K$154</f>
        <v>0</v>
      </c>
      <c r="N209" s="32">
        <f>'Standing'!$L$154</f>
        <v>0</v>
      </c>
      <c r="O209" s="32">
        <f>'Standing'!$M$154</f>
        <v>0</v>
      </c>
      <c r="P209" s="32">
        <f>'Standing'!$N$154</f>
        <v>0</v>
      </c>
      <c r="Q209" s="32">
        <f>'Standing'!$O$154</f>
        <v>0</v>
      </c>
      <c r="R209" s="32">
        <f>'Standing'!$P$154</f>
        <v>0</v>
      </c>
      <c r="S209" s="32">
        <f>'Standing'!$Q$154</f>
        <v>0</v>
      </c>
      <c r="T209" s="32">
        <f>'Standing'!$R$154</f>
        <v>0</v>
      </c>
      <c r="U209" s="32">
        <f>'Standing'!$S$154</f>
        <v>0</v>
      </c>
      <c r="V209" s="9"/>
      <c r="W209" s="9"/>
      <c r="X209" s="10"/>
    </row>
    <row r="210" spans="1:24">
      <c r="A210" s="3" t="s">
        <v>196</v>
      </c>
      <c r="B210" s="32">
        <f>'Standing'!$B$155</f>
        <v>0</v>
      </c>
      <c r="C210" s="32">
        <f>'Standing'!$C$155</f>
        <v>0</v>
      </c>
      <c r="D210" s="32">
        <f>'Standing'!$D$155</f>
        <v>0</v>
      </c>
      <c r="E210" s="32">
        <f>'Standing'!$E$155</f>
        <v>0</v>
      </c>
      <c r="F210" s="32">
        <f>'Standing'!$F$155</f>
        <v>0</v>
      </c>
      <c r="G210" s="32">
        <f>'Standing'!$G$155</f>
        <v>0</v>
      </c>
      <c r="H210" s="32">
        <f>'Standing'!$H$155</f>
        <v>0</v>
      </c>
      <c r="I210" s="32">
        <f>'Standing'!$I$155</f>
        <v>0</v>
      </c>
      <c r="J210" s="32">
        <f>'Standing'!$J$155</f>
        <v>0</v>
      </c>
      <c r="K210" s="9"/>
      <c r="L210" s="9"/>
      <c r="M210" s="32">
        <f>'Standing'!$K$155</f>
        <v>0</v>
      </c>
      <c r="N210" s="32">
        <f>'Standing'!$L$155</f>
        <v>0</v>
      </c>
      <c r="O210" s="32">
        <f>'Standing'!$M$155</f>
        <v>0</v>
      </c>
      <c r="P210" s="32">
        <f>'Standing'!$N$155</f>
        <v>0</v>
      </c>
      <c r="Q210" s="32">
        <f>'Standing'!$O$155</f>
        <v>0</v>
      </c>
      <c r="R210" s="32">
        <f>'Standing'!$P$155</f>
        <v>0</v>
      </c>
      <c r="S210" s="32">
        <f>'Standing'!$Q$155</f>
        <v>0</v>
      </c>
      <c r="T210" s="32">
        <f>'Standing'!$R$155</f>
        <v>0</v>
      </c>
      <c r="U210" s="32">
        <f>'Standing'!$S$155</f>
        <v>0</v>
      </c>
      <c r="V210" s="9"/>
      <c r="W210" s="9"/>
      <c r="X210" s="10"/>
    </row>
    <row r="211" spans="1:24">
      <c r="A211" s="3" t="s">
        <v>216</v>
      </c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10"/>
    </row>
    <row r="212" spans="1:24">
      <c r="A212" s="3" t="s">
        <v>217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10"/>
    </row>
    <row r="213" spans="1:24">
      <c r="A213" s="3" t="s">
        <v>218</v>
      </c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10"/>
    </row>
    <row r="214" spans="1:24">
      <c r="A214" s="3" t="s">
        <v>219</v>
      </c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10"/>
    </row>
    <row r="215" spans="1:24">
      <c r="A215" s="3" t="s">
        <v>220</v>
      </c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10"/>
    </row>
    <row r="216" spans="1:24">
      <c r="A216" s="3" t="s">
        <v>184</v>
      </c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10"/>
    </row>
    <row r="217" spans="1:24">
      <c r="A217" s="3" t="s">
        <v>185</v>
      </c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10"/>
    </row>
    <row r="218" spans="1:24">
      <c r="A218" s="3" t="s">
        <v>186</v>
      </c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10"/>
    </row>
    <row r="219" spans="1:24">
      <c r="A219" s="3" t="s">
        <v>187</v>
      </c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10"/>
    </row>
    <row r="220" spans="1:24">
      <c r="A220" s="3" t="s">
        <v>188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10"/>
    </row>
    <row r="221" spans="1:24">
      <c r="A221" s="3" t="s">
        <v>189</v>
      </c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10"/>
    </row>
    <row r="222" spans="1:24">
      <c r="A222" s="3" t="s">
        <v>197</v>
      </c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10"/>
    </row>
    <row r="223" spans="1:24">
      <c r="A223" s="3" t="s">
        <v>198</v>
      </c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10"/>
    </row>
    <row r="225" spans="1:24" ht="21" customHeight="1">
      <c r="A225" s="1" t="s">
        <v>1103</v>
      </c>
    </row>
    <row r="226" spans="1:24">
      <c r="A226" s="2" t="s">
        <v>361</v>
      </c>
    </row>
    <row r="227" spans="1:24">
      <c r="A227" s="11" t="s">
        <v>1104</v>
      </c>
    </row>
    <row r="228" spans="1:24">
      <c r="A228" s="11" t="s">
        <v>1105</v>
      </c>
    </row>
    <row r="229" spans="1:24">
      <c r="A229" s="2" t="s">
        <v>379</v>
      </c>
    </row>
    <row r="231" spans="1:24">
      <c r="B231" s="12" t="s">
        <v>142</v>
      </c>
      <c r="C231" s="12" t="s">
        <v>315</v>
      </c>
      <c r="D231" s="12" t="s">
        <v>316</v>
      </c>
      <c r="E231" s="12" t="s">
        <v>317</v>
      </c>
      <c r="F231" s="12" t="s">
        <v>318</v>
      </c>
      <c r="G231" s="12" t="s">
        <v>319</v>
      </c>
      <c r="H231" s="12" t="s">
        <v>320</v>
      </c>
      <c r="I231" s="12" t="s">
        <v>321</v>
      </c>
      <c r="J231" s="12" t="s">
        <v>322</v>
      </c>
      <c r="K231" s="12" t="s">
        <v>473</v>
      </c>
      <c r="L231" s="12" t="s">
        <v>485</v>
      </c>
      <c r="M231" s="12" t="s">
        <v>303</v>
      </c>
      <c r="N231" s="12" t="s">
        <v>893</v>
      </c>
      <c r="O231" s="12" t="s">
        <v>894</v>
      </c>
      <c r="P231" s="12" t="s">
        <v>895</v>
      </c>
      <c r="Q231" s="12" t="s">
        <v>896</v>
      </c>
      <c r="R231" s="12" t="s">
        <v>897</v>
      </c>
      <c r="S231" s="12" t="s">
        <v>898</v>
      </c>
      <c r="T231" s="12" t="s">
        <v>899</v>
      </c>
      <c r="U231" s="12" t="s">
        <v>900</v>
      </c>
      <c r="V231" s="12" t="s">
        <v>901</v>
      </c>
      <c r="W231" s="12" t="s">
        <v>902</v>
      </c>
    </row>
    <row r="232" spans="1:24">
      <c r="A232" s="3" t="s">
        <v>174</v>
      </c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10"/>
    </row>
    <row r="233" spans="1:24">
      <c r="A233" s="3" t="s">
        <v>175</v>
      </c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10"/>
    </row>
    <row r="234" spans="1:24">
      <c r="A234" s="3" t="s">
        <v>214</v>
      </c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10"/>
    </row>
    <row r="235" spans="1:24">
      <c r="A235" s="3" t="s">
        <v>176</v>
      </c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10"/>
    </row>
    <row r="236" spans="1:24">
      <c r="A236" s="3" t="s">
        <v>177</v>
      </c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10"/>
    </row>
    <row r="237" spans="1:24">
      <c r="A237" s="3" t="s">
        <v>215</v>
      </c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10"/>
    </row>
    <row r="238" spans="1:24">
      <c r="A238" s="3" t="s">
        <v>178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10"/>
    </row>
    <row r="239" spans="1:24">
      <c r="A239" s="3" t="s">
        <v>179</v>
      </c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10"/>
    </row>
    <row r="240" spans="1:24">
      <c r="A240" s="3" t="s">
        <v>195</v>
      </c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10"/>
    </row>
    <row r="241" spans="1:24">
      <c r="A241" s="3" t="s">
        <v>180</v>
      </c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10"/>
    </row>
    <row r="242" spans="1:24">
      <c r="A242" s="3" t="s">
        <v>181</v>
      </c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10"/>
    </row>
    <row r="243" spans="1:24">
      <c r="A243" s="3" t="s">
        <v>182</v>
      </c>
      <c r="B243" s="32">
        <f>'Reactive'!$B$33</f>
        <v>0</v>
      </c>
      <c r="C243" s="32">
        <f>'Reactive'!$C$33</f>
        <v>0</v>
      </c>
      <c r="D243" s="32">
        <f>'Reactive'!$D$33</f>
        <v>0</v>
      </c>
      <c r="E243" s="32">
        <f>'Reactive'!$E$33</f>
        <v>0</v>
      </c>
      <c r="F243" s="32">
        <f>'Reactive'!$F$33</f>
        <v>0</v>
      </c>
      <c r="G243" s="32">
        <f>'Reactive'!$G$33</f>
        <v>0</v>
      </c>
      <c r="H243" s="32">
        <f>'Reactive'!$H$33</f>
        <v>0</v>
      </c>
      <c r="I243" s="32">
        <f>'Reactive'!$I$33</f>
        <v>0</v>
      </c>
      <c r="J243" s="32">
        <f>'Reactive'!$J$33</f>
        <v>0</v>
      </c>
      <c r="K243" s="9"/>
      <c r="L243" s="9"/>
      <c r="M243" s="32">
        <f>'Reactive'!$K$33</f>
        <v>0</v>
      </c>
      <c r="N243" s="32">
        <f>'Reactive'!$L$33</f>
        <v>0</v>
      </c>
      <c r="O243" s="32">
        <f>'Reactive'!$M$33</f>
        <v>0</v>
      </c>
      <c r="P243" s="32">
        <f>'Reactive'!$N$33</f>
        <v>0</v>
      </c>
      <c r="Q243" s="32">
        <f>'Reactive'!$O$33</f>
        <v>0</v>
      </c>
      <c r="R243" s="32">
        <f>'Reactive'!$P$33</f>
        <v>0</v>
      </c>
      <c r="S243" s="32">
        <f>'Reactive'!$Q$33</f>
        <v>0</v>
      </c>
      <c r="T243" s="32">
        <f>'Reactive'!$R$33</f>
        <v>0</v>
      </c>
      <c r="U243" s="32">
        <f>'Reactive'!$S$33</f>
        <v>0</v>
      </c>
      <c r="V243" s="9"/>
      <c r="W243" s="9"/>
      <c r="X243" s="10"/>
    </row>
    <row r="244" spans="1:24">
      <c r="A244" s="3" t="s">
        <v>183</v>
      </c>
      <c r="B244" s="32">
        <f>'Reactive'!$B$34</f>
        <v>0</v>
      </c>
      <c r="C244" s="32">
        <f>'Reactive'!$C$34</f>
        <v>0</v>
      </c>
      <c r="D244" s="32">
        <f>'Reactive'!$D$34</f>
        <v>0</v>
      </c>
      <c r="E244" s="32">
        <f>'Reactive'!$E$34</f>
        <v>0</v>
      </c>
      <c r="F244" s="32">
        <f>'Reactive'!$F$34</f>
        <v>0</v>
      </c>
      <c r="G244" s="32">
        <f>'Reactive'!$G$34</f>
        <v>0</v>
      </c>
      <c r="H244" s="32">
        <f>'Reactive'!$H$34</f>
        <v>0</v>
      </c>
      <c r="I244" s="32">
        <f>'Reactive'!$I$34</f>
        <v>0</v>
      </c>
      <c r="J244" s="32">
        <f>'Reactive'!$J$34</f>
        <v>0</v>
      </c>
      <c r="K244" s="9"/>
      <c r="L244" s="9"/>
      <c r="M244" s="32">
        <f>'Reactive'!$K$34</f>
        <v>0</v>
      </c>
      <c r="N244" s="32">
        <f>'Reactive'!$L$34</f>
        <v>0</v>
      </c>
      <c r="O244" s="32">
        <f>'Reactive'!$M$34</f>
        <v>0</v>
      </c>
      <c r="P244" s="32">
        <f>'Reactive'!$N$34</f>
        <v>0</v>
      </c>
      <c r="Q244" s="32">
        <f>'Reactive'!$O$34</f>
        <v>0</v>
      </c>
      <c r="R244" s="32">
        <f>'Reactive'!$P$34</f>
        <v>0</v>
      </c>
      <c r="S244" s="32">
        <f>'Reactive'!$Q$34</f>
        <v>0</v>
      </c>
      <c r="T244" s="32">
        <f>'Reactive'!$R$34</f>
        <v>0</v>
      </c>
      <c r="U244" s="32">
        <f>'Reactive'!$S$34</f>
        <v>0</v>
      </c>
      <c r="V244" s="9"/>
      <c r="W244" s="9"/>
      <c r="X244" s="10"/>
    </row>
    <row r="245" spans="1:24">
      <c r="A245" s="3" t="s">
        <v>196</v>
      </c>
      <c r="B245" s="32">
        <f>'Reactive'!$B$35</f>
        <v>0</v>
      </c>
      <c r="C245" s="32">
        <f>'Reactive'!$C$35</f>
        <v>0</v>
      </c>
      <c r="D245" s="32">
        <f>'Reactive'!$D$35</f>
        <v>0</v>
      </c>
      <c r="E245" s="32">
        <f>'Reactive'!$E$35</f>
        <v>0</v>
      </c>
      <c r="F245" s="32">
        <f>'Reactive'!$F$35</f>
        <v>0</v>
      </c>
      <c r="G245" s="32">
        <f>'Reactive'!$G$35</f>
        <v>0</v>
      </c>
      <c r="H245" s="32">
        <f>'Reactive'!$H$35</f>
        <v>0</v>
      </c>
      <c r="I245" s="32">
        <f>'Reactive'!$I$35</f>
        <v>0</v>
      </c>
      <c r="J245" s="32">
        <f>'Reactive'!$J$35</f>
        <v>0</v>
      </c>
      <c r="K245" s="9"/>
      <c r="L245" s="9"/>
      <c r="M245" s="32">
        <f>'Reactive'!$K$35</f>
        <v>0</v>
      </c>
      <c r="N245" s="32">
        <f>'Reactive'!$L$35</f>
        <v>0</v>
      </c>
      <c r="O245" s="32">
        <f>'Reactive'!$M$35</f>
        <v>0</v>
      </c>
      <c r="P245" s="32">
        <f>'Reactive'!$N$35</f>
        <v>0</v>
      </c>
      <c r="Q245" s="32">
        <f>'Reactive'!$O$35</f>
        <v>0</v>
      </c>
      <c r="R245" s="32">
        <f>'Reactive'!$P$35</f>
        <v>0</v>
      </c>
      <c r="S245" s="32">
        <f>'Reactive'!$Q$35</f>
        <v>0</v>
      </c>
      <c r="T245" s="32">
        <f>'Reactive'!$R$35</f>
        <v>0</v>
      </c>
      <c r="U245" s="32">
        <f>'Reactive'!$S$35</f>
        <v>0</v>
      </c>
      <c r="V245" s="9"/>
      <c r="W245" s="9"/>
      <c r="X245" s="10"/>
    </row>
    <row r="246" spans="1:24">
      <c r="A246" s="3" t="s">
        <v>216</v>
      </c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10"/>
    </row>
    <row r="247" spans="1:24">
      <c r="A247" s="3" t="s">
        <v>217</v>
      </c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10"/>
    </row>
    <row r="248" spans="1:24">
      <c r="A248" s="3" t="s">
        <v>218</v>
      </c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10"/>
    </row>
    <row r="249" spans="1:24">
      <c r="A249" s="3" t="s">
        <v>219</v>
      </c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10"/>
    </row>
    <row r="250" spans="1:24">
      <c r="A250" s="3" t="s">
        <v>220</v>
      </c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10"/>
    </row>
    <row r="251" spans="1:24">
      <c r="A251" s="3" t="s">
        <v>184</v>
      </c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10"/>
    </row>
    <row r="252" spans="1:24">
      <c r="A252" s="3" t="s">
        <v>185</v>
      </c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10"/>
    </row>
    <row r="253" spans="1:24">
      <c r="A253" s="3" t="s">
        <v>186</v>
      </c>
      <c r="B253" s="32">
        <f>'Reactive'!$B$77</f>
        <v>0</v>
      </c>
      <c r="C253" s="32">
        <f>'Reactive'!$C$77</f>
        <v>0</v>
      </c>
      <c r="D253" s="32">
        <f>'Reactive'!$D$77</f>
        <v>0</v>
      </c>
      <c r="E253" s="32">
        <f>'Reactive'!$E$77</f>
        <v>0</v>
      </c>
      <c r="F253" s="32">
        <f>'Reactive'!$F$77</f>
        <v>0</v>
      </c>
      <c r="G253" s="32">
        <f>'Reactive'!$G$77</f>
        <v>0</v>
      </c>
      <c r="H253" s="32">
        <f>'Reactive'!$H$77</f>
        <v>0</v>
      </c>
      <c r="I253" s="32">
        <f>'Reactive'!$I$77</f>
        <v>0</v>
      </c>
      <c r="J253" s="32">
        <f>'Reactive'!$J$77</f>
        <v>0</v>
      </c>
      <c r="K253" s="9"/>
      <c r="L253" s="9"/>
      <c r="M253" s="32">
        <f>'Reactive'!$K$77</f>
        <v>0</v>
      </c>
      <c r="N253" s="32">
        <f>'Reactive'!$L$77</f>
        <v>0</v>
      </c>
      <c r="O253" s="32">
        <f>'Reactive'!$M$77</f>
        <v>0</v>
      </c>
      <c r="P253" s="32">
        <f>'Reactive'!$N$77</f>
        <v>0</v>
      </c>
      <c r="Q253" s="32">
        <f>'Reactive'!$O$77</f>
        <v>0</v>
      </c>
      <c r="R253" s="32">
        <f>'Reactive'!$P$77</f>
        <v>0</v>
      </c>
      <c r="S253" s="32">
        <f>'Reactive'!$Q$77</f>
        <v>0</v>
      </c>
      <c r="T253" s="32">
        <f>'Reactive'!$R$77</f>
        <v>0</v>
      </c>
      <c r="U253" s="32">
        <f>'Reactive'!$S$77</f>
        <v>0</v>
      </c>
      <c r="V253" s="9"/>
      <c r="W253" s="9"/>
      <c r="X253" s="10"/>
    </row>
    <row r="254" spans="1:24">
      <c r="A254" s="3" t="s">
        <v>187</v>
      </c>
      <c r="B254" s="32">
        <f>'Reactive'!$B$78</f>
        <v>0</v>
      </c>
      <c r="C254" s="32">
        <f>'Reactive'!$C$78</f>
        <v>0</v>
      </c>
      <c r="D254" s="32">
        <f>'Reactive'!$D$78</f>
        <v>0</v>
      </c>
      <c r="E254" s="32">
        <f>'Reactive'!$E$78</f>
        <v>0</v>
      </c>
      <c r="F254" s="32">
        <f>'Reactive'!$F$78</f>
        <v>0</v>
      </c>
      <c r="G254" s="32">
        <f>'Reactive'!$G$78</f>
        <v>0</v>
      </c>
      <c r="H254" s="32">
        <f>'Reactive'!$H$78</f>
        <v>0</v>
      </c>
      <c r="I254" s="32">
        <f>'Reactive'!$I$78</f>
        <v>0</v>
      </c>
      <c r="J254" s="32">
        <f>'Reactive'!$J$78</f>
        <v>0</v>
      </c>
      <c r="K254" s="9"/>
      <c r="L254" s="9"/>
      <c r="M254" s="32">
        <f>'Reactive'!$K$78</f>
        <v>0</v>
      </c>
      <c r="N254" s="32">
        <f>'Reactive'!$L$78</f>
        <v>0</v>
      </c>
      <c r="O254" s="32">
        <f>'Reactive'!$M$78</f>
        <v>0</v>
      </c>
      <c r="P254" s="32">
        <f>'Reactive'!$N$78</f>
        <v>0</v>
      </c>
      <c r="Q254" s="32">
        <f>'Reactive'!$O$78</f>
        <v>0</v>
      </c>
      <c r="R254" s="32">
        <f>'Reactive'!$P$78</f>
        <v>0</v>
      </c>
      <c r="S254" s="32">
        <f>'Reactive'!$Q$78</f>
        <v>0</v>
      </c>
      <c r="T254" s="32">
        <f>'Reactive'!$R$78</f>
        <v>0</v>
      </c>
      <c r="U254" s="32">
        <f>'Reactive'!$S$78</f>
        <v>0</v>
      </c>
      <c r="V254" s="9"/>
      <c r="W254" s="9"/>
      <c r="X254" s="10"/>
    </row>
    <row r="255" spans="1:24">
      <c r="A255" s="3" t="s">
        <v>188</v>
      </c>
      <c r="B255" s="32">
        <f>'Reactive'!$B$79</f>
        <v>0</v>
      </c>
      <c r="C255" s="32">
        <f>'Reactive'!$C$79</f>
        <v>0</v>
      </c>
      <c r="D255" s="32">
        <f>'Reactive'!$D$79</f>
        <v>0</v>
      </c>
      <c r="E255" s="32">
        <f>'Reactive'!$E$79</f>
        <v>0</v>
      </c>
      <c r="F255" s="32">
        <f>'Reactive'!$F$79</f>
        <v>0</v>
      </c>
      <c r="G255" s="32">
        <f>'Reactive'!$G$79</f>
        <v>0</v>
      </c>
      <c r="H255" s="32">
        <f>'Reactive'!$H$79</f>
        <v>0</v>
      </c>
      <c r="I255" s="32">
        <f>'Reactive'!$I$79</f>
        <v>0</v>
      </c>
      <c r="J255" s="32">
        <f>'Reactive'!$J$79</f>
        <v>0</v>
      </c>
      <c r="K255" s="9"/>
      <c r="L255" s="9"/>
      <c r="M255" s="32">
        <f>'Reactive'!$K$79</f>
        <v>0</v>
      </c>
      <c r="N255" s="32">
        <f>'Reactive'!$L$79</f>
        <v>0</v>
      </c>
      <c r="O255" s="32">
        <f>'Reactive'!$M$79</f>
        <v>0</v>
      </c>
      <c r="P255" s="32">
        <f>'Reactive'!$N$79</f>
        <v>0</v>
      </c>
      <c r="Q255" s="32">
        <f>'Reactive'!$O$79</f>
        <v>0</v>
      </c>
      <c r="R255" s="32">
        <f>'Reactive'!$P$79</f>
        <v>0</v>
      </c>
      <c r="S255" s="32">
        <f>'Reactive'!$Q$79</f>
        <v>0</v>
      </c>
      <c r="T255" s="32">
        <f>'Reactive'!$R$79</f>
        <v>0</v>
      </c>
      <c r="U255" s="32">
        <f>'Reactive'!$S$79</f>
        <v>0</v>
      </c>
      <c r="V255" s="9"/>
      <c r="W255" s="9"/>
      <c r="X255" s="10"/>
    </row>
    <row r="256" spans="1:24">
      <c r="A256" s="3" t="s">
        <v>189</v>
      </c>
      <c r="B256" s="32">
        <f>'Reactive'!$B$80</f>
        <v>0</v>
      </c>
      <c r="C256" s="32">
        <f>'Reactive'!$C$80</f>
        <v>0</v>
      </c>
      <c r="D256" s="32">
        <f>'Reactive'!$D$80</f>
        <v>0</v>
      </c>
      <c r="E256" s="32">
        <f>'Reactive'!$E$80</f>
        <v>0</v>
      </c>
      <c r="F256" s="32">
        <f>'Reactive'!$F$80</f>
        <v>0</v>
      </c>
      <c r="G256" s="32">
        <f>'Reactive'!$G$80</f>
        <v>0</v>
      </c>
      <c r="H256" s="32">
        <f>'Reactive'!$H$80</f>
        <v>0</v>
      </c>
      <c r="I256" s="32">
        <f>'Reactive'!$I$80</f>
        <v>0</v>
      </c>
      <c r="J256" s="32">
        <f>'Reactive'!$J$80</f>
        <v>0</v>
      </c>
      <c r="K256" s="9"/>
      <c r="L256" s="9"/>
      <c r="M256" s="32">
        <f>'Reactive'!$K$80</f>
        <v>0</v>
      </c>
      <c r="N256" s="32">
        <f>'Reactive'!$L$80</f>
        <v>0</v>
      </c>
      <c r="O256" s="32">
        <f>'Reactive'!$M$80</f>
        <v>0</v>
      </c>
      <c r="P256" s="32">
        <f>'Reactive'!$N$80</f>
        <v>0</v>
      </c>
      <c r="Q256" s="32">
        <f>'Reactive'!$O$80</f>
        <v>0</v>
      </c>
      <c r="R256" s="32">
        <f>'Reactive'!$P$80</f>
        <v>0</v>
      </c>
      <c r="S256" s="32">
        <f>'Reactive'!$Q$80</f>
        <v>0</v>
      </c>
      <c r="T256" s="32">
        <f>'Reactive'!$R$80</f>
        <v>0</v>
      </c>
      <c r="U256" s="32">
        <f>'Reactive'!$S$80</f>
        <v>0</v>
      </c>
      <c r="V256" s="9"/>
      <c r="W256" s="9"/>
      <c r="X256" s="10"/>
    </row>
    <row r="257" spans="1:24">
      <c r="A257" s="3" t="s">
        <v>197</v>
      </c>
      <c r="B257" s="32">
        <f>'Reactive'!$B$81</f>
        <v>0</v>
      </c>
      <c r="C257" s="32">
        <f>'Reactive'!$C$81</f>
        <v>0</v>
      </c>
      <c r="D257" s="32">
        <f>'Reactive'!$D$81</f>
        <v>0</v>
      </c>
      <c r="E257" s="32">
        <f>'Reactive'!$E$81</f>
        <v>0</v>
      </c>
      <c r="F257" s="32">
        <f>'Reactive'!$F$81</f>
        <v>0</v>
      </c>
      <c r="G257" s="32">
        <f>'Reactive'!$G$81</f>
        <v>0</v>
      </c>
      <c r="H257" s="32">
        <f>'Reactive'!$H$81</f>
        <v>0</v>
      </c>
      <c r="I257" s="32">
        <f>'Reactive'!$I$81</f>
        <v>0</v>
      </c>
      <c r="J257" s="32">
        <f>'Reactive'!$J$81</f>
        <v>0</v>
      </c>
      <c r="K257" s="9"/>
      <c r="L257" s="9"/>
      <c r="M257" s="32">
        <f>'Reactive'!$K$81</f>
        <v>0</v>
      </c>
      <c r="N257" s="32">
        <f>'Reactive'!$L$81</f>
        <v>0</v>
      </c>
      <c r="O257" s="32">
        <f>'Reactive'!$M$81</f>
        <v>0</v>
      </c>
      <c r="P257" s="32">
        <f>'Reactive'!$N$81</f>
        <v>0</v>
      </c>
      <c r="Q257" s="32">
        <f>'Reactive'!$O$81</f>
        <v>0</v>
      </c>
      <c r="R257" s="32">
        <f>'Reactive'!$P$81</f>
        <v>0</v>
      </c>
      <c r="S257" s="32">
        <f>'Reactive'!$Q$81</f>
        <v>0</v>
      </c>
      <c r="T257" s="32">
        <f>'Reactive'!$R$81</f>
        <v>0</v>
      </c>
      <c r="U257" s="32">
        <f>'Reactive'!$S$81</f>
        <v>0</v>
      </c>
      <c r="V257" s="9"/>
      <c r="W257" s="9"/>
      <c r="X257" s="10"/>
    </row>
    <row r="258" spans="1:24">
      <c r="A258" s="3" t="s">
        <v>198</v>
      </c>
      <c r="B258" s="32">
        <f>'Reactive'!$B$82</f>
        <v>0</v>
      </c>
      <c r="C258" s="32">
        <f>'Reactive'!$C$82</f>
        <v>0</v>
      </c>
      <c r="D258" s="32">
        <f>'Reactive'!$D$82</f>
        <v>0</v>
      </c>
      <c r="E258" s="32">
        <f>'Reactive'!$E$82</f>
        <v>0</v>
      </c>
      <c r="F258" s="32">
        <f>'Reactive'!$F$82</f>
        <v>0</v>
      </c>
      <c r="G258" s="32">
        <f>'Reactive'!$G$82</f>
        <v>0</v>
      </c>
      <c r="H258" s="32">
        <f>'Reactive'!$H$82</f>
        <v>0</v>
      </c>
      <c r="I258" s="32">
        <f>'Reactive'!$I$82</f>
        <v>0</v>
      </c>
      <c r="J258" s="32">
        <f>'Reactive'!$J$82</f>
        <v>0</v>
      </c>
      <c r="K258" s="9"/>
      <c r="L258" s="9"/>
      <c r="M258" s="32">
        <f>'Reactive'!$K$82</f>
        <v>0</v>
      </c>
      <c r="N258" s="32">
        <f>'Reactive'!$L$82</f>
        <v>0</v>
      </c>
      <c r="O258" s="32">
        <f>'Reactive'!$M$82</f>
        <v>0</v>
      </c>
      <c r="P258" s="32">
        <f>'Reactive'!$N$82</f>
        <v>0</v>
      </c>
      <c r="Q258" s="32">
        <f>'Reactive'!$O$82</f>
        <v>0</v>
      </c>
      <c r="R258" s="32">
        <f>'Reactive'!$P$82</f>
        <v>0</v>
      </c>
      <c r="S258" s="32">
        <f>'Reactive'!$Q$82</f>
        <v>0</v>
      </c>
      <c r="T258" s="32">
        <f>'Reactive'!$R$82</f>
        <v>0</v>
      </c>
      <c r="U258" s="32">
        <f>'Reactive'!$S$82</f>
        <v>0</v>
      </c>
      <c r="V258" s="9"/>
      <c r="W258" s="9"/>
      <c r="X258" s="10"/>
    </row>
    <row r="260" spans="1:24" ht="21" customHeight="1">
      <c r="A260" s="1" t="s">
        <v>1106</v>
      </c>
    </row>
    <row r="261" spans="1:24">
      <c r="A261" s="2" t="s">
        <v>361</v>
      </c>
    </row>
    <row r="262" spans="1:24">
      <c r="A262" s="11" t="s">
        <v>1107</v>
      </c>
    </row>
    <row r="263" spans="1:24">
      <c r="A263" s="11" t="s">
        <v>1108</v>
      </c>
    </row>
    <row r="264" spans="1:24">
      <c r="A264" s="11" t="s">
        <v>1109</v>
      </c>
    </row>
    <row r="265" spans="1:24">
      <c r="A265" s="11" t="s">
        <v>1110</v>
      </c>
    </row>
    <row r="266" spans="1:24">
      <c r="A266" s="11" t="s">
        <v>1111</v>
      </c>
    </row>
    <row r="267" spans="1:24">
      <c r="A267" s="11" t="s">
        <v>1112</v>
      </c>
    </row>
    <row r="268" spans="1:24">
      <c r="A268" s="11" t="s">
        <v>1113</v>
      </c>
    </row>
    <row r="269" spans="1:24">
      <c r="A269" s="28" t="s">
        <v>364</v>
      </c>
      <c r="B269" s="28" t="s">
        <v>495</v>
      </c>
      <c r="C269" s="28" t="s">
        <v>495</v>
      </c>
      <c r="D269" s="28" t="s">
        <v>495</v>
      </c>
      <c r="E269" s="28" t="s">
        <v>495</v>
      </c>
      <c r="F269" s="28" t="s">
        <v>495</v>
      </c>
      <c r="G269" s="28" t="s">
        <v>495</v>
      </c>
      <c r="H269" s="28" t="s">
        <v>495</v>
      </c>
    </row>
    <row r="270" spans="1:24">
      <c r="A270" s="28" t="s">
        <v>367</v>
      </c>
      <c r="B270" s="28" t="s">
        <v>548</v>
      </c>
      <c r="C270" s="28" t="s">
        <v>549</v>
      </c>
      <c r="D270" s="28" t="s">
        <v>550</v>
      </c>
      <c r="E270" s="28" t="s">
        <v>551</v>
      </c>
      <c r="F270" s="28" t="s">
        <v>497</v>
      </c>
      <c r="G270" s="28" t="s">
        <v>552</v>
      </c>
      <c r="H270" s="28" t="s">
        <v>553</v>
      </c>
    </row>
    <row r="272" spans="1:24">
      <c r="B272" s="12" t="s">
        <v>1114</v>
      </c>
      <c r="C272" s="12" t="s">
        <v>1115</v>
      </c>
      <c r="D272" s="12" t="s">
        <v>1116</v>
      </c>
      <c r="E272" s="12" t="s">
        <v>1117</v>
      </c>
      <c r="F272" s="12" t="s">
        <v>1118</v>
      </c>
      <c r="G272" s="12" t="s">
        <v>1119</v>
      </c>
      <c r="H272" s="12" t="s">
        <v>1120</v>
      </c>
    </row>
    <row r="273" spans="1:9">
      <c r="A273" s="3" t="s">
        <v>174</v>
      </c>
      <c r="B273" s="31">
        <f>SUM($B15:$W15)</f>
        <v>0</v>
      </c>
      <c r="C273" s="31">
        <f>SUM($B53:$W53)</f>
        <v>0</v>
      </c>
      <c r="D273" s="31">
        <f>SUM($B91:$W91)</f>
        <v>0</v>
      </c>
      <c r="E273" s="31">
        <f>SUM($B129:$W129)</f>
        <v>0</v>
      </c>
      <c r="F273" s="31">
        <f>SUM($B163:$W163)</f>
        <v>0</v>
      </c>
      <c r="G273" s="31">
        <f>SUM($B197:$W197)</f>
        <v>0</v>
      </c>
      <c r="H273" s="31">
        <f>SUM($B232:$W232)</f>
        <v>0</v>
      </c>
      <c r="I273" s="10"/>
    </row>
    <row r="274" spans="1:9">
      <c r="A274" s="3" t="s">
        <v>175</v>
      </c>
      <c r="B274" s="31">
        <f>SUM($B16:$W16)</f>
        <v>0</v>
      </c>
      <c r="C274" s="31">
        <f>SUM($B54:$W54)</f>
        <v>0</v>
      </c>
      <c r="D274" s="31">
        <f>SUM($B92:$W92)</f>
        <v>0</v>
      </c>
      <c r="E274" s="31">
        <f>SUM($B130:$W130)</f>
        <v>0</v>
      </c>
      <c r="F274" s="31">
        <f>SUM($B164:$W164)</f>
        <v>0</v>
      </c>
      <c r="G274" s="31">
        <f>SUM($B198:$W198)</f>
        <v>0</v>
      </c>
      <c r="H274" s="31">
        <f>SUM($B233:$W233)</f>
        <v>0</v>
      </c>
      <c r="I274" s="10"/>
    </row>
    <row r="275" spans="1:9">
      <c r="A275" s="3" t="s">
        <v>214</v>
      </c>
      <c r="B275" s="31">
        <f>SUM($B17:$W17)</f>
        <v>0</v>
      </c>
      <c r="C275" s="31">
        <f>SUM($B55:$W55)</f>
        <v>0</v>
      </c>
      <c r="D275" s="31">
        <f>SUM($B93:$W93)</f>
        <v>0</v>
      </c>
      <c r="E275" s="31">
        <f>SUM($B131:$W131)</f>
        <v>0</v>
      </c>
      <c r="F275" s="31">
        <f>SUM($B165:$W165)</f>
        <v>0</v>
      </c>
      <c r="G275" s="31">
        <f>SUM($B199:$W199)</f>
        <v>0</v>
      </c>
      <c r="H275" s="31">
        <f>SUM($B234:$W234)</f>
        <v>0</v>
      </c>
      <c r="I275" s="10"/>
    </row>
    <row r="276" spans="1:9">
      <c r="A276" s="3" t="s">
        <v>176</v>
      </c>
      <c r="B276" s="31">
        <f>SUM($B18:$W18)</f>
        <v>0</v>
      </c>
      <c r="C276" s="31">
        <f>SUM($B56:$W56)</f>
        <v>0</v>
      </c>
      <c r="D276" s="31">
        <f>SUM($B94:$W94)</f>
        <v>0</v>
      </c>
      <c r="E276" s="31">
        <f>SUM($B132:$W132)</f>
        <v>0</v>
      </c>
      <c r="F276" s="31">
        <f>SUM($B166:$W166)</f>
        <v>0</v>
      </c>
      <c r="G276" s="31">
        <f>SUM($B200:$W200)</f>
        <v>0</v>
      </c>
      <c r="H276" s="31">
        <f>SUM($B235:$W235)</f>
        <v>0</v>
      </c>
      <c r="I276" s="10"/>
    </row>
    <row r="277" spans="1:9">
      <c r="A277" s="3" t="s">
        <v>177</v>
      </c>
      <c r="B277" s="31">
        <f>SUM($B19:$W19)</f>
        <v>0</v>
      </c>
      <c r="C277" s="31">
        <f>SUM($B57:$W57)</f>
        <v>0</v>
      </c>
      <c r="D277" s="31">
        <f>SUM($B95:$W95)</f>
        <v>0</v>
      </c>
      <c r="E277" s="31">
        <f>SUM($B133:$W133)</f>
        <v>0</v>
      </c>
      <c r="F277" s="31">
        <f>SUM($B167:$W167)</f>
        <v>0</v>
      </c>
      <c r="G277" s="31">
        <f>SUM($B201:$W201)</f>
        <v>0</v>
      </c>
      <c r="H277" s="31">
        <f>SUM($B236:$W236)</f>
        <v>0</v>
      </c>
      <c r="I277" s="10"/>
    </row>
    <row r="278" spans="1:9">
      <c r="A278" s="3" t="s">
        <v>215</v>
      </c>
      <c r="B278" s="31">
        <f>SUM($B20:$W20)</f>
        <v>0</v>
      </c>
      <c r="C278" s="31">
        <f>SUM($B58:$W58)</f>
        <v>0</v>
      </c>
      <c r="D278" s="31">
        <f>SUM($B96:$W96)</f>
        <v>0</v>
      </c>
      <c r="E278" s="31">
        <f>SUM($B134:$W134)</f>
        <v>0</v>
      </c>
      <c r="F278" s="31">
        <f>SUM($B168:$W168)</f>
        <v>0</v>
      </c>
      <c r="G278" s="31">
        <f>SUM($B202:$W202)</f>
        <v>0</v>
      </c>
      <c r="H278" s="31">
        <f>SUM($B237:$W237)</f>
        <v>0</v>
      </c>
      <c r="I278" s="10"/>
    </row>
    <row r="279" spans="1:9">
      <c r="A279" s="3" t="s">
        <v>178</v>
      </c>
      <c r="B279" s="31">
        <f>SUM($B21:$W21)</f>
        <v>0</v>
      </c>
      <c r="C279" s="31">
        <f>SUM($B59:$W59)</f>
        <v>0</v>
      </c>
      <c r="D279" s="31">
        <f>SUM($B97:$W97)</f>
        <v>0</v>
      </c>
      <c r="E279" s="31">
        <f>SUM($B135:$W135)</f>
        <v>0</v>
      </c>
      <c r="F279" s="31">
        <f>SUM($B169:$W169)</f>
        <v>0</v>
      </c>
      <c r="G279" s="31">
        <f>SUM($B203:$W203)</f>
        <v>0</v>
      </c>
      <c r="H279" s="31">
        <f>SUM($B238:$W238)</f>
        <v>0</v>
      </c>
      <c r="I279" s="10"/>
    </row>
    <row r="280" spans="1:9">
      <c r="A280" s="3" t="s">
        <v>179</v>
      </c>
      <c r="B280" s="31">
        <f>SUM($B22:$W22)</f>
        <v>0</v>
      </c>
      <c r="C280" s="31">
        <f>SUM($B60:$W60)</f>
        <v>0</v>
      </c>
      <c r="D280" s="31">
        <f>SUM($B98:$W98)</f>
        <v>0</v>
      </c>
      <c r="E280" s="31">
        <f>SUM($B136:$W136)</f>
        <v>0</v>
      </c>
      <c r="F280" s="31">
        <f>SUM($B170:$W170)</f>
        <v>0</v>
      </c>
      <c r="G280" s="31">
        <f>SUM($B204:$W204)</f>
        <v>0</v>
      </c>
      <c r="H280" s="31">
        <f>SUM($B239:$W239)</f>
        <v>0</v>
      </c>
      <c r="I280" s="10"/>
    </row>
    <row r="281" spans="1:9">
      <c r="A281" s="3" t="s">
        <v>195</v>
      </c>
      <c r="B281" s="31">
        <f>SUM($B23:$W23)</f>
        <v>0</v>
      </c>
      <c r="C281" s="31">
        <f>SUM($B61:$W61)</f>
        <v>0</v>
      </c>
      <c r="D281" s="31">
        <f>SUM($B99:$W99)</f>
        <v>0</v>
      </c>
      <c r="E281" s="31">
        <f>SUM($B137:$W137)</f>
        <v>0</v>
      </c>
      <c r="F281" s="31">
        <f>SUM($B171:$W171)</f>
        <v>0</v>
      </c>
      <c r="G281" s="31">
        <f>SUM($B205:$W205)</f>
        <v>0</v>
      </c>
      <c r="H281" s="31">
        <f>SUM($B240:$W240)</f>
        <v>0</v>
      </c>
      <c r="I281" s="10"/>
    </row>
    <row r="282" spans="1:9">
      <c r="A282" s="3" t="s">
        <v>180</v>
      </c>
      <c r="B282" s="31">
        <f>SUM($B24:$W24)</f>
        <v>0</v>
      </c>
      <c r="C282" s="31">
        <f>SUM($B62:$W62)</f>
        <v>0</v>
      </c>
      <c r="D282" s="31">
        <f>SUM($B100:$W100)</f>
        <v>0</v>
      </c>
      <c r="E282" s="31">
        <f>SUM($B138:$W138)</f>
        <v>0</v>
      </c>
      <c r="F282" s="31">
        <f>SUM($B172:$W172)</f>
        <v>0</v>
      </c>
      <c r="G282" s="31">
        <f>SUM($B206:$W206)</f>
        <v>0</v>
      </c>
      <c r="H282" s="31">
        <f>SUM($B241:$W241)</f>
        <v>0</v>
      </c>
      <c r="I282" s="10"/>
    </row>
    <row r="283" spans="1:9">
      <c r="A283" s="3" t="s">
        <v>181</v>
      </c>
      <c r="B283" s="31">
        <f>SUM($B25:$W25)</f>
        <v>0</v>
      </c>
      <c r="C283" s="31">
        <f>SUM($B63:$W63)</f>
        <v>0</v>
      </c>
      <c r="D283" s="31">
        <f>SUM($B101:$W101)</f>
        <v>0</v>
      </c>
      <c r="E283" s="31">
        <f>SUM($B139:$W139)</f>
        <v>0</v>
      </c>
      <c r="F283" s="31">
        <f>SUM($B173:$W173)</f>
        <v>0</v>
      </c>
      <c r="G283" s="31">
        <f>SUM($B207:$W207)</f>
        <v>0</v>
      </c>
      <c r="H283" s="31">
        <f>SUM($B242:$W242)</f>
        <v>0</v>
      </c>
      <c r="I283" s="10"/>
    </row>
    <row r="284" spans="1:9">
      <c r="A284" s="3" t="s">
        <v>182</v>
      </c>
      <c r="B284" s="31">
        <f>SUM($B26:$W26)</f>
        <v>0</v>
      </c>
      <c r="C284" s="31">
        <f>SUM($B64:$W64)</f>
        <v>0</v>
      </c>
      <c r="D284" s="31">
        <f>SUM($B102:$W102)</f>
        <v>0</v>
      </c>
      <c r="E284" s="31">
        <f>SUM($B140:$W140)</f>
        <v>0</v>
      </c>
      <c r="F284" s="31">
        <f>SUM($B174:$W174)</f>
        <v>0</v>
      </c>
      <c r="G284" s="31">
        <f>SUM($B208:$W208)</f>
        <v>0</v>
      </c>
      <c r="H284" s="31">
        <f>SUM($B243:$W243)</f>
        <v>0</v>
      </c>
      <c r="I284" s="10"/>
    </row>
    <row r="285" spans="1:9">
      <c r="A285" s="3" t="s">
        <v>183</v>
      </c>
      <c r="B285" s="31">
        <f>SUM($B27:$W27)</f>
        <v>0</v>
      </c>
      <c r="C285" s="31">
        <f>SUM($B65:$W65)</f>
        <v>0</v>
      </c>
      <c r="D285" s="31">
        <f>SUM($B103:$W103)</f>
        <v>0</v>
      </c>
      <c r="E285" s="31">
        <f>SUM($B141:$W141)</f>
        <v>0</v>
      </c>
      <c r="F285" s="31">
        <f>SUM($B175:$W175)</f>
        <v>0</v>
      </c>
      <c r="G285" s="31">
        <f>SUM($B209:$W209)</f>
        <v>0</v>
      </c>
      <c r="H285" s="31">
        <f>SUM($B244:$W244)</f>
        <v>0</v>
      </c>
      <c r="I285" s="10"/>
    </row>
    <row r="286" spans="1:9">
      <c r="A286" s="3" t="s">
        <v>196</v>
      </c>
      <c r="B286" s="31">
        <f>SUM($B28:$W28)</f>
        <v>0</v>
      </c>
      <c r="C286" s="31">
        <f>SUM($B66:$W66)</f>
        <v>0</v>
      </c>
      <c r="D286" s="31">
        <f>SUM($B104:$W104)</f>
        <v>0</v>
      </c>
      <c r="E286" s="31">
        <f>SUM($B142:$W142)</f>
        <v>0</v>
      </c>
      <c r="F286" s="31">
        <f>SUM($B176:$W176)</f>
        <v>0</v>
      </c>
      <c r="G286" s="31">
        <f>SUM($B210:$W210)</f>
        <v>0</v>
      </c>
      <c r="H286" s="31">
        <f>SUM($B245:$W245)</f>
        <v>0</v>
      </c>
      <c r="I286" s="10"/>
    </row>
    <row r="287" spans="1:9">
      <c r="A287" s="3" t="s">
        <v>216</v>
      </c>
      <c r="B287" s="31">
        <f>SUM($B29:$W29)</f>
        <v>0</v>
      </c>
      <c r="C287" s="31">
        <f>SUM($B67:$W67)</f>
        <v>0</v>
      </c>
      <c r="D287" s="31">
        <f>SUM($B105:$W105)</f>
        <v>0</v>
      </c>
      <c r="E287" s="31">
        <f>SUM($B143:$W143)</f>
        <v>0</v>
      </c>
      <c r="F287" s="31">
        <f>SUM($B177:$W177)</f>
        <v>0</v>
      </c>
      <c r="G287" s="31">
        <f>SUM($B211:$W211)</f>
        <v>0</v>
      </c>
      <c r="H287" s="31">
        <f>SUM($B246:$W246)</f>
        <v>0</v>
      </c>
      <c r="I287" s="10"/>
    </row>
    <row r="288" spans="1:9">
      <c r="A288" s="3" t="s">
        <v>217</v>
      </c>
      <c r="B288" s="31">
        <f>SUM($B30:$W30)</f>
        <v>0</v>
      </c>
      <c r="C288" s="31">
        <f>SUM($B68:$W68)</f>
        <v>0</v>
      </c>
      <c r="D288" s="31">
        <f>SUM($B106:$W106)</f>
        <v>0</v>
      </c>
      <c r="E288" s="31">
        <f>SUM($B144:$W144)</f>
        <v>0</v>
      </c>
      <c r="F288" s="31">
        <f>SUM($B178:$W178)</f>
        <v>0</v>
      </c>
      <c r="G288" s="31">
        <f>SUM($B212:$W212)</f>
        <v>0</v>
      </c>
      <c r="H288" s="31">
        <f>SUM($B247:$W247)</f>
        <v>0</v>
      </c>
      <c r="I288" s="10"/>
    </row>
    <row r="289" spans="1:9">
      <c r="A289" s="3" t="s">
        <v>218</v>
      </c>
      <c r="B289" s="31">
        <f>SUM($B31:$W31)</f>
        <v>0</v>
      </c>
      <c r="C289" s="31">
        <f>SUM($B69:$W69)</f>
        <v>0</v>
      </c>
      <c r="D289" s="31">
        <f>SUM($B107:$W107)</f>
        <v>0</v>
      </c>
      <c r="E289" s="31">
        <f>SUM($B145:$W145)</f>
        <v>0</v>
      </c>
      <c r="F289" s="31">
        <f>SUM($B179:$W179)</f>
        <v>0</v>
      </c>
      <c r="G289" s="31">
        <f>SUM($B213:$W213)</f>
        <v>0</v>
      </c>
      <c r="H289" s="31">
        <f>SUM($B248:$W248)</f>
        <v>0</v>
      </c>
      <c r="I289" s="10"/>
    </row>
    <row r="290" spans="1:9">
      <c r="A290" s="3" t="s">
        <v>219</v>
      </c>
      <c r="B290" s="31">
        <f>SUM($B32:$W32)</f>
        <v>0</v>
      </c>
      <c r="C290" s="31">
        <f>SUM($B70:$W70)</f>
        <v>0</v>
      </c>
      <c r="D290" s="31">
        <f>SUM($B108:$W108)</f>
        <v>0</v>
      </c>
      <c r="E290" s="31">
        <f>SUM($B146:$W146)</f>
        <v>0</v>
      </c>
      <c r="F290" s="31">
        <f>SUM($B180:$W180)</f>
        <v>0</v>
      </c>
      <c r="G290" s="31">
        <f>SUM($B214:$W214)</f>
        <v>0</v>
      </c>
      <c r="H290" s="31">
        <f>SUM($B249:$W249)</f>
        <v>0</v>
      </c>
      <c r="I290" s="10"/>
    </row>
    <row r="291" spans="1:9">
      <c r="A291" s="3" t="s">
        <v>220</v>
      </c>
      <c r="B291" s="31">
        <f>SUM($B33:$W33)</f>
        <v>0</v>
      </c>
      <c r="C291" s="31">
        <f>SUM($B71:$W71)</f>
        <v>0</v>
      </c>
      <c r="D291" s="31">
        <f>SUM($B109:$W109)</f>
        <v>0</v>
      </c>
      <c r="E291" s="31">
        <f>SUM($B147:$W147)</f>
        <v>0</v>
      </c>
      <c r="F291" s="31">
        <f>SUM($B181:$W181)</f>
        <v>0</v>
      </c>
      <c r="G291" s="31">
        <f>SUM($B215:$W215)</f>
        <v>0</v>
      </c>
      <c r="H291" s="31">
        <f>SUM($B250:$W250)</f>
        <v>0</v>
      </c>
      <c r="I291" s="10"/>
    </row>
    <row r="292" spans="1:9">
      <c r="A292" s="3" t="s">
        <v>184</v>
      </c>
      <c r="B292" s="31">
        <f>SUM($B34:$W34)</f>
        <v>0</v>
      </c>
      <c r="C292" s="31">
        <f>SUM($B72:$W72)</f>
        <v>0</v>
      </c>
      <c r="D292" s="31">
        <f>SUM($B110:$W110)</f>
        <v>0</v>
      </c>
      <c r="E292" s="31">
        <f>SUM($B148:$W148)</f>
        <v>0</v>
      </c>
      <c r="F292" s="31">
        <f>SUM($B182:$W182)</f>
        <v>0</v>
      </c>
      <c r="G292" s="31">
        <f>SUM($B216:$W216)</f>
        <v>0</v>
      </c>
      <c r="H292" s="31">
        <f>SUM($B251:$W251)</f>
        <v>0</v>
      </c>
      <c r="I292" s="10"/>
    </row>
    <row r="293" spans="1:9">
      <c r="A293" s="3" t="s">
        <v>185</v>
      </c>
      <c r="B293" s="31">
        <f>SUM($B35:$W35)</f>
        <v>0</v>
      </c>
      <c r="C293" s="31">
        <f>SUM($B73:$W73)</f>
        <v>0</v>
      </c>
      <c r="D293" s="31">
        <f>SUM($B111:$W111)</f>
        <v>0</v>
      </c>
      <c r="E293" s="31">
        <f>SUM($B149:$W149)</f>
        <v>0</v>
      </c>
      <c r="F293" s="31">
        <f>SUM($B183:$W183)</f>
        <v>0</v>
      </c>
      <c r="G293" s="31">
        <f>SUM($B217:$W217)</f>
        <v>0</v>
      </c>
      <c r="H293" s="31">
        <f>SUM($B252:$W252)</f>
        <v>0</v>
      </c>
      <c r="I293" s="10"/>
    </row>
    <row r="294" spans="1:9">
      <c r="A294" s="3" t="s">
        <v>186</v>
      </c>
      <c r="B294" s="31">
        <f>SUM($B36:$W36)</f>
        <v>0</v>
      </c>
      <c r="C294" s="31">
        <f>SUM($B74:$W74)</f>
        <v>0</v>
      </c>
      <c r="D294" s="31">
        <f>SUM($B112:$W112)</f>
        <v>0</v>
      </c>
      <c r="E294" s="31">
        <f>SUM($B150:$W150)</f>
        <v>0</v>
      </c>
      <c r="F294" s="31">
        <f>SUM($B184:$W184)</f>
        <v>0</v>
      </c>
      <c r="G294" s="31">
        <f>SUM($B218:$W218)</f>
        <v>0</v>
      </c>
      <c r="H294" s="31">
        <f>SUM($B253:$W253)</f>
        <v>0</v>
      </c>
      <c r="I294" s="10"/>
    </row>
    <row r="295" spans="1:9">
      <c r="A295" s="3" t="s">
        <v>187</v>
      </c>
      <c r="B295" s="31">
        <f>SUM($B37:$W37)</f>
        <v>0</v>
      </c>
      <c r="C295" s="31">
        <f>SUM($B75:$W75)</f>
        <v>0</v>
      </c>
      <c r="D295" s="31">
        <f>SUM($B113:$W113)</f>
        <v>0</v>
      </c>
      <c r="E295" s="31">
        <f>SUM($B151:$W151)</f>
        <v>0</v>
      </c>
      <c r="F295" s="31">
        <f>SUM($B185:$W185)</f>
        <v>0</v>
      </c>
      <c r="G295" s="31">
        <f>SUM($B219:$W219)</f>
        <v>0</v>
      </c>
      <c r="H295" s="31">
        <f>SUM($B254:$W254)</f>
        <v>0</v>
      </c>
      <c r="I295" s="10"/>
    </row>
    <row r="296" spans="1:9">
      <c r="A296" s="3" t="s">
        <v>188</v>
      </c>
      <c r="B296" s="31">
        <f>SUM($B38:$W38)</f>
        <v>0</v>
      </c>
      <c r="C296" s="31">
        <f>SUM($B76:$W76)</f>
        <v>0</v>
      </c>
      <c r="D296" s="31">
        <f>SUM($B114:$W114)</f>
        <v>0</v>
      </c>
      <c r="E296" s="31">
        <f>SUM($B152:$W152)</f>
        <v>0</v>
      </c>
      <c r="F296" s="31">
        <f>SUM($B186:$W186)</f>
        <v>0</v>
      </c>
      <c r="G296" s="31">
        <f>SUM($B220:$W220)</f>
        <v>0</v>
      </c>
      <c r="H296" s="31">
        <f>SUM($B255:$W255)</f>
        <v>0</v>
      </c>
      <c r="I296" s="10"/>
    </row>
    <row r="297" spans="1:9">
      <c r="A297" s="3" t="s">
        <v>189</v>
      </c>
      <c r="B297" s="31">
        <f>SUM($B39:$W39)</f>
        <v>0</v>
      </c>
      <c r="C297" s="31">
        <f>SUM($B77:$W77)</f>
        <v>0</v>
      </c>
      <c r="D297" s="31">
        <f>SUM($B115:$W115)</f>
        <v>0</v>
      </c>
      <c r="E297" s="31">
        <f>SUM($B153:$W153)</f>
        <v>0</v>
      </c>
      <c r="F297" s="31">
        <f>SUM($B187:$W187)</f>
        <v>0</v>
      </c>
      <c r="G297" s="31">
        <f>SUM($B221:$W221)</f>
        <v>0</v>
      </c>
      <c r="H297" s="31">
        <f>SUM($B256:$W256)</f>
        <v>0</v>
      </c>
      <c r="I297" s="10"/>
    </row>
    <row r="298" spans="1:9">
      <c r="A298" s="3" t="s">
        <v>197</v>
      </c>
      <c r="B298" s="31">
        <f>SUM($B40:$W40)</f>
        <v>0</v>
      </c>
      <c r="C298" s="31">
        <f>SUM($B78:$W78)</f>
        <v>0</v>
      </c>
      <c r="D298" s="31">
        <f>SUM($B116:$W116)</f>
        <v>0</v>
      </c>
      <c r="E298" s="31">
        <f>SUM($B154:$W154)</f>
        <v>0</v>
      </c>
      <c r="F298" s="31">
        <f>SUM($B188:$W188)</f>
        <v>0</v>
      </c>
      <c r="G298" s="31">
        <f>SUM($B222:$W222)</f>
        <v>0</v>
      </c>
      <c r="H298" s="31">
        <f>SUM($B257:$W257)</f>
        <v>0</v>
      </c>
      <c r="I298" s="10"/>
    </row>
    <row r="299" spans="1:9">
      <c r="A299" s="3" t="s">
        <v>198</v>
      </c>
      <c r="B299" s="31">
        <f>SUM($B41:$W41)</f>
        <v>0</v>
      </c>
      <c r="C299" s="31">
        <f>SUM($B79:$W79)</f>
        <v>0</v>
      </c>
      <c r="D299" s="31">
        <f>SUM($B117:$W117)</f>
        <v>0</v>
      </c>
      <c r="E299" s="31">
        <f>SUM($B155:$W155)</f>
        <v>0</v>
      </c>
      <c r="F299" s="31">
        <f>SUM($B189:$W189)</f>
        <v>0</v>
      </c>
      <c r="G299" s="31">
        <f>SUM($B223:$W223)</f>
        <v>0</v>
      </c>
      <c r="H299" s="31">
        <f>SUM($B258:$W258)</f>
        <v>0</v>
      </c>
      <c r="I299" s="10"/>
    </row>
  </sheetData>
  <sheetProtection sheet="1" objects="1" scenarios="1"/>
  <hyperlinks>
    <hyperlink ref="A6" location="'Standing'!B78" display="x1 = 3004. Unit rate 1 total p/kWh (taking account of standing charges) — for Tariffs with Unit rate 1 p/kWh from Standard 1 kWh"/>
    <hyperlink ref="A7" location="'Yard'!B60" display="x2 = 2903. Pay-as-you-go unit rate 1 (p/kWh) — for Tariffs with Unit rate 1 p/kWh from PAYG 1 kWh"/>
    <hyperlink ref="A8" location="'Yard'!B60" display="x3 = 2903. Pay-as-you-go unit rate 1 (p/kWh) — for Tariffs with Unit rate 1 p/kWh from PAYG 1 kWh &amp; customer"/>
    <hyperlink ref="A9" location="'Yard'!B22" display="x4 = 2902. Pay-as-you-go yardstick unit rate (p/kWh) — for Tariffs with Unit rate 1 p/kWh from PAYG yardstick kWh"/>
    <hyperlink ref="A10" location="'SM'!B44" display="x5 = 2203. LV unmetered service model asset charge (p/kWh) — for Tariffs with Unit rate 1 p/kWh from PAYG 1 kWh &amp; customer"/>
    <hyperlink ref="A11" location="'Otex'!B155" display="x6 = 2712. Operating expenditure for unmetered customer assets (p/kWh) — for Tariffs with Unit rate 1 p/kWh from PAYG 1 kWh &amp; customer"/>
    <hyperlink ref="A45" location="'Standing'!B105" display="x1 = 3005. Unit rate 2 total p/kWh (taking account of standing charges) — for Tariffs with Unit rate 2 p/kWh from Standard 2 kWh"/>
    <hyperlink ref="A46" location="'Yard'!B93" display="x2 = 2904. Pay-as-you-go unit rate 2 (p/kWh) — for Tariffs with Unit rate 2 p/kWh from PAYG 2 kWh"/>
    <hyperlink ref="A47" location="'Yard'!B93" display="x3 = 2904. Pay-as-you-go unit rate 2 (p/kWh) — for Tariffs with Unit rate 2 p/kWh from PAYG 2 kWh &amp; customer"/>
    <hyperlink ref="A48" location="'SM'!B44" display="x4 = 2203. LV unmetered service model asset charge (p/kWh) — for Tariffs with Unit rate 2 p/kWh from PAYG 2 kWh &amp; customer"/>
    <hyperlink ref="A49" location="'Otex'!B155" display="x5 = 2712. Operating expenditure for unmetered customer assets (p/kWh) — for Tariffs with Unit rate 2 p/kWh from PAYG 2 kWh &amp; customer"/>
    <hyperlink ref="A83" location="'Standing'!B124" display="x1 = 3006. Unit rate 3 total p/kWh (taking account of standing charges) — for Tariffs with Unit rate 3 p/kWh from Standard 3 kWh"/>
    <hyperlink ref="A84" location="'Yard'!B118" display="x2 = 2905. Pay-as-you-go unit rate 3 (p/kWh) — for Tariffs with Unit rate 3 p/kWh from PAYG 3 kWh"/>
    <hyperlink ref="A85" location="'Yard'!B118" display="x3 = 2905. Pay-as-you-go unit rate 3 (p/kWh) — for Tariffs with Unit rate 3 p/kWh from PAYG 3 kWh &amp; customer"/>
    <hyperlink ref="A86" location="'SM'!B44" display="x4 = 2203. LV unmetered service model asset charge (p/kWh) — for Tariffs with Unit rate 3 p/kWh from PAYG 3 kWh &amp; customer"/>
    <hyperlink ref="A87" location="'Otex'!B155" display="x5 = 2712. Operating expenditure for unmetered customer assets (p/kWh) — for Tariffs with Unit rate 3 p/kWh from PAYG 3 kWh &amp; customer"/>
    <hyperlink ref="A121" location="'AggCap'!B88" display="x1 = 3107. Fixed charge from standing charges factors p/MPAN/day — for Tariffs with Fixed charge p/MPAN/day from Fixed from network &amp; customer"/>
    <hyperlink ref="A122" location="'SM'!B105" display="x2 = 2206. Service model p/MPAN/day (in Replacement annuities for service models) — for Tariffs with Fixed charge p/MPAN/day from Customer"/>
    <hyperlink ref="A123" location="'SM'!B105" display="x3 = 2206. Service model p/MPAN/day (in Replacement annuities for service models) — for Tariffs with Fixed charge p/MPAN/day from Fixed from network &amp; customer"/>
    <hyperlink ref="A124" location="'Otex'!B120" display="x4 = 2711. Operating expenditure for customer assets p/MPAN/day total (in Operating expenditure for customer assets p/MPAN/day) — for Tariffs with Fixed charge p/MPAN/day from Customer"/>
    <hyperlink ref="A125" location="'Otex'!B120" display="x5 = 2711. Operating expenditure for customer assets p/MPAN/day total (in Operating expenditure for customer assets p/MPAN/day) — for Tariffs with Fixed charge p/MPAN/day from Fixed from network &amp; customer"/>
    <hyperlink ref="A159" location="'Standing'!B24" display="x1 = 3002. Capacity charge p/kVA/day — for Tariffs with Capacity charge p/kVA/day from Capacity"/>
    <hyperlink ref="A193" location="'Standing'!B141" display="x1 = 3007. Exceeded capacity charge p/kVA/day — for Tariffs with Exceeded capacity charge p/kVA/day from Capacity"/>
    <hyperlink ref="A227" location="'Reactive'!B76" display="x1 = 3206. Pay-as-you-go reactive p/kVArh"/>
    <hyperlink ref="A228" location="'Reactive'!B32" display="x2 = 3203. Standard reactive p/kVArh"/>
    <hyperlink ref="A262" location="'Aggreg'!B14" display="x1 = 3301. Unit rate 1 p/kWh (elements)"/>
    <hyperlink ref="A263" location="'Aggreg'!B52" display="x2 = 3302. Unit rate 2 p/kWh (elements)"/>
    <hyperlink ref="A264" location="'Aggreg'!B90" display="x3 = 3303. Unit rate 3 p/kWh (elements)"/>
    <hyperlink ref="A265" location="'Aggreg'!B128" display="x4 = 3304. Fixed charge p/MPAN/day (elements)"/>
    <hyperlink ref="A266" location="'Aggreg'!B162" display="x5 = 3305. Capacity charge p/kVA/day (elements)"/>
    <hyperlink ref="A267" location="'Aggreg'!B196" display="x6 = 3306. Exceeded capacity charge p/kVA/day (elements)"/>
    <hyperlink ref="A268" location="'Aggreg'!B231" display="x7 = 3307. Reactive power charge p/kVArh (element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 ht="21" customHeight="1">
      <c r="A1" s="1">
        <f>"Revenue shortfall or surplus for "&amp;'Input'!B7&amp;" in "&amp;'Input'!C7&amp;" ("&amp;'Input'!D7&amp;")"</f>
        <v>0</v>
      </c>
    </row>
    <row r="3" spans="1:1" ht="21" customHeight="1">
      <c r="A3" s="1" t="s">
        <v>1121</v>
      </c>
    </row>
    <row r="4" spans="1:1">
      <c r="A4" s="2" t="s">
        <v>361</v>
      </c>
    </row>
    <row r="5" spans="1:1">
      <c r="A5" s="11" t="s">
        <v>490</v>
      </c>
    </row>
    <row r="6" spans="1:1">
      <c r="A6" s="11" t="s">
        <v>1122</v>
      </c>
    </row>
    <row r="7" spans="1:1">
      <c r="A7" s="11" t="s">
        <v>1123</v>
      </c>
    </row>
    <row r="8" spans="1:1">
      <c r="A8" s="11" t="s">
        <v>1124</v>
      </c>
    </row>
    <row r="9" spans="1:1">
      <c r="A9" s="11" t="s">
        <v>1125</v>
      </c>
    </row>
    <row r="10" spans="1:1">
      <c r="A10" s="11" t="s">
        <v>1126</v>
      </c>
    </row>
    <row r="11" spans="1:1">
      <c r="A11" s="11" t="s">
        <v>1127</v>
      </c>
    </row>
    <row r="12" spans="1:1">
      <c r="A12" s="11" t="s">
        <v>1128</v>
      </c>
    </row>
    <row r="13" spans="1:1">
      <c r="A13" s="11" t="s">
        <v>1129</v>
      </c>
    </row>
    <row r="14" spans="1:1">
      <c r="A14" s="11" t="s">
        <v>1130</v>
      </c>
    </row>
    <row r="15" spans="1:1">
      <c r="A15" s="11" t="s">
        <v>1131</v>
      </c>
    </row>
    <row r="16" spans="1:1">
      <c r="A16" s="11" t="s">
        <v>1132</v>
      </c>
    </row>
    <row r="17" spans="1:3">
      <c r="A17" s="11" t="s">
        <v>1133</v>
      </c>
    </row>
    <row r="18" spans="1:3">
      <c r="A18" s="11" t="s">
        <v>1134</v>
      </c>
    </row>
    <row r="19" spans="1:3">
      <c r="A19" s="11" t="s">
        <v>1135</v>
      </c>
    </row>
    <row r="20" spans="1:3">
      <c r="A20" s="2" t="s">
        <v>1136</v>
      </c>
    </row>
    <row r="22" spans="1:3">
      <c r="B22" s="12" t="s">
        <v>1137</v>
      </c>
    </row>
    <row r="23" spans="1:3">
      <c r="A23" s="3" t="s">
        <v>174</v>
      </c>
      <c r="B23" s="17">
        <f>0.01*'Input'!F$58*('Aggreg'!E273*'Loads'!E304+'Aggreg'!F273*'Loads'!F304+'Aggreg'!G273*'Loads'!G304)+10*('Aggreg'!B273*'Loads'!B304+'Aggreg'!C273*'Loads'!C304+'Aggreg'!D273*'Loads'!D304+'Aggreg'!H273*'Loads'!H304)</f>
        <v>0</v>
      </c>
      <c r="C23" s="10"/>
    </row>
    <row r="24" spans="1:3">
      <c r="A24" s="3" t="s">
        <v>175</v>
      </c>
      <c r="B24" s="17">
        <f>0.01*'Input'!F$58*('Aggreg'!E274*'Loads'!E305+'Aggreg'!F274*'Loads'!F305+'Aggreg'!G274*'Loads'!G305)+10*('Aggreg'!B274*'Loads'!B305+'Aggreg'!C274*'Loads'!C305+'Aggreg'!D274*'Loads'!D305+'Aggreg'!H274*'Loads'!H305)</f>
        <v>0</v>
      </c>
      <c r="C24" s="10"/>
    </row>
    <row r="25" spans="1:3">
      <c r="A25" s="3" t="s">
        <v>214</v>
      </c>
      <c r="B25" s="17">
        <f>0.01*'Input'!F$58*('Aggreg'!E275*'Loads'!E306+'Aggreg'!F275*'Loads'!F306+'Aggreg'!G275*'Loads'!G306)+10*('Aggreg'!B275*'Loads'!B306+'Aggreg'!C275*'Loads'!C306+'Aggreg'!D275*'Loads'!D306+'Aggreg'!H275*'Loads'!H306)</f>
        <v>0</v>
      </c>
      <c r="C25" s="10"/>
    </row>
    <row r="26" spans="1:3">
      <c r="A26" s="3" t="s">
        <v>176</v>
      </c>
      <c r="B26" s="17">
        <f>0.01*'Input'!F$58*('Aggreg'!E276*'Loads'!E307+'Aggreg'!F276*'Loads'!F307+'Aggreg'!G276*'Loads'!G307)+10*('Aggreg'!B276*'Loads'!B307+'Aggreg'!C276*'Loads'!C307+'Aggreg'!D276*'Loads'!D307+'Aggreg'!H276*'Loads'!H307)</f>
        <v>0</v>
      </c>
      <c r="C26" s="10"/>
    </row>
    <row r="27" spans="1:3">
      <c r="A27" s="3" t="s">
        <v>177</v>
      </c>
      <c r="B27" s="17">
        <f>0.01*'Input'!F$58*('Aggreg'!E277*'Loads'!E308+'Aggreg'!F277*'Loads'!F308+'Aggreg'!G277*'Loads'!G308)+10*('Aggreg'!B277*'Loads'!B308+'Aggreg'!C277*'Loads'!C308+'Aggreg'!D277*'Loads'!D308+'Aggreg'!H277*'Loads'!H308)</f>
        <v>0</v>
      </c>
      <c r="C27" s="10"/>
    </row>
    <row r="28" spans="1:3">
      <c r="A28" s="3" t="s">
        <v>215</v>
      </c>
      <c r="B28" s="17">
        <f>0.01*'Input'!F$58*('Aggreg'!E278*'Loads'!E309+'Aggreg'!F278*'Loads'!F309+'Aggreg'!G278*'Loads'!G309)+10*('Aggreg'!B278*'Loads'!B309+'Aggreg'!C278*'Loads'!C309+'Aggreg'!D278*'Loads'!D309+'Aggreg'!H278*'Loads'!H309)</f>
        <v>0</v>
      </c>
      <c r="C28" s="10"/>
    </row>
    <row r="29" spans="1:3">
      <c r="A29" s="3" t="s">
        <v>178</v>
      </c>
      <c r="B29" s="17">
        <f>0.01*'Input'!F$58*('Aggreg'!E279*'Loads'!E310+'Aggreg'!F279*'Loads'!F310+'Aggreg'!G279*'Loads'!G310)+10*('Aggreg'!B279*'Loads'!B310+'Aggreg'!C279*'Loads'!C310+'Aggreg'!D279*'Loads'!D310+'Aggreg'!H279*'Loads'!H310)</f>
        <v>0</v>
      </c>
      <c r="C29" s="10"/>
    </row>
    <row r="30" spans="1:3">
      <c r="A30" s="3" t="s">
        <v>179</v>
      </c>
      <c r="B30" s="17">
        <f>0.01*'Input'!F$58*('Aggreg'!E280*'Loads'!E311+'Aggreg'!F280*'Loads'!F311+'Aggreg'!G280*'Loads'!G311)+10*('Aggreg'!B280*'Loads'!B311+'Aggreg'!C280*'Loads'!C311+'Aggreg'!D280*'Loads'!D311+'Aggreg'!H280*'Loads'!H311)</f>
        <v>0</v>
      </c>
      <c r="C30" s="10"/>
    </row>
    <row r="31" spans="1:3">
      <c r="A31" s="3" t="s">
        <v>195</v>
      </c>
      <c r="B31" s="17">
        <f>0.01*'Input'!F$58*('Aggreg'!E281*'Loads'!E312+'Aggreg'!F281*'Loads'!F312+'Aggreg'!G281*'Loads'!G312)+10*('Aggreg'!B281*'Loads'!B312+'Aggreg'!C281*'Loads'!C312+'Aggreg'!D281*'Loads'!D312+'Aggreg'!H281*'Loads'!H312)</f>
        <v>0</v>
      </c>
      <c r="C31" s="10"/>
    </row>
    <row r="32" spans="1:3">
      <c r="A32" s="3" t="s">
        <v>180</v>
      </c>
      <c r="B32" s="17">
        <f>0.01*'Input'!F$58*('Aggreg'!E282*'Loads'!E313+'Aggreg'!F282*'Loads'!F313+'Aggreg'!G282*'Loads'!G313)+10*('Aggreg'!B282*'Loads'!B313+'Aggreg'!C282*'Loads'!C313+'Aggreg'!D282*'Loads'!D313+'Aggreg'!H282*'Loads'!H313)</f>
        <v>0</v>
      </c>
      <c r="C32" s="10"/>
    </row>
    <row r="33" spans="1:3">
      <c r="A33" s="3" t="s">
        <v>181</v>
      </c>
      <c r="B33" s="17">
        <f>0.01*'Input'!F$58*('Aggreg'!E283*'Loads'!E314+'Aggreg'!F283*'Loads'!F314+'Aggreg'!G283*'Loads'!G314)+10*('Aggreg'!B283*'Loads'!B314+'Aggreg'!C283*'Loads'!C314+'Aggreg'!D283*'Loads'!D314+'Aggreg'!H283*'Loads'!H314)</f>
        <v>0</v>
      </c>
      <c r="C33" s="10"/>
    </row>
    <row r="34" spans="1:3">
      <c r="A34" s="3" t="s">
        <v>182</v>
      </c>
      <c r="B34" s="17">
        <f>0.01*'Input'!F$58*('Aggreg'!E284*'Loads'!E315+'Aggreg'!F284*'Loads'!F315+'Aggreg'!G284*'Loads'!G315)+10*('Aggreg'!B284*'Loads'!B315+'Aggreg'!C284*'Loads'!C315+'Aggreg'!D284*'Loads'!D315+'Aggreg'!H284*'Loads'!H315)</f>
        <v>0</v>
      </c>
      <c r="C34" s="10"/>
    </row>
    <row r="35" spans="1:3">
      <c r="A35" s="3" t="s">
        <v>183</v>
      </c>
      <c r="B35" s="17">
        <f>0.01*'Input'!F$58*('Aggreg'!E285*'Loads'!E316+'Aggreg'!F285*'Loads'!F316+'Aggreg'!G285*'Loads'!G316)+10*('Aggreg'!B285*'Loads'!B316+'Aggreg'!C285*'Loads'!C316+'Aggreg'!D285*'Loads'!D316+'Aggreg'!H285*'Loads'!H316)</f>
        <v>0</v>
      </c>
      <c r="C35" s="10"/>
    </row>
    <row r="36" spans="1:3">
      <c r="A36" s="3" t="s">
        <v>196</v>
      </c>
      <c r="B36" s="17">
        <f>0.01*'Input'!F$58*('Aggreg'!E286*'Loads'!E317+'Aggreg'!F286*'Loads'!F317+'Aggreg'!G286*'Loads'!G317)+10*('Aggreg'!B286*'Loads'!B317+'Aggreg'!C286*'Loads'!C317+'Aggreg'!D286*'Loads'!D317+'Aggreg'!H286*'Loads'!H317)</f>
        <v>0</v>
      </c>
      <c r="C36" s="10"/>
    </row>
    <row r="37" spans="1:3">
      <c r="A37" s="3" t="s">
        <v>216</v>
      </c>
      <c r="B37" s="17">
        <f>0.01*'Input'!F$58*('Aggreg'!E287*'Loads'!E318+'Aggreg'!F287*'Loads'!F318+'Aggreg'!G287*'Loads'!G318)+10*('Aggreg'!B287*'Loads'!B318+'Aggreg'!C287*'Loads'!C318+'Aggreg'!D287*'Loads'!D318+'Aggreg'!H287*'Loads'!H318)</f>
        <v>0</v>
      </c>
      <c r="C37" s="10"/>
    </row>
    <row r="38" spans="1:3">
      <c r="A38" s="3" t="s">
        <v>217</v>
      </c>
      <c r="B38" s="17">
        <f>0.01*'Input'!F$58*('Aggreg'!E288*'Loads'!E319+'Aggreg'!F288*'Loads'!F319+'Aggreg'!G288*'Loads'!G319)+10*('Aggreg'!B288*'Loads'!B319+'Aggreg'!C288*'Loads'!C319+'Aggreg'!D288*'Loads'!D319+'Aggreg'!H288*'Loads'!H319)</f>
        <v>0</v>
      </c>
      <c r="C38" s="10"/>
    </row>
    <row r="39" spans="1:3">
      <c r="A39" s="3" t="s">
        <v>218</v>
      </c>
      <c r="B39" s="17">
        <f>0.01*'Input'!F$58*('Aggreg'!E289*'Loads'!E320+'Aggreg'!F289*'Loads'!F320+'Aggreg'!G289*'Loads'!G320)+10*('Aggreg'!B289*'Loads'!B320+'Aggreg'!C289*'Loads'!C320+'Aggreg'!D289*'Loads'!D320+'Aggreg'!H289*'Loads'!H320)</f>
        <v>0</v>
      </c>
      <c r="C39" s="10"/>
    </row>
    <row r="40" spans="1:3">
      <c r="A40" s="3" t="s">
        <v>219</v>
      </c>
      <c r="B40" s="17">
        <f>0.01*'Input'!F$58*('Aggreg'!E290*'Loads'!E321+'Aggreg'!F290*'Loads'!F321+'Aggreg'!G290*'Loads'!G321)+10*('Aggreg'!B290*'Loads'!B321+'Aggreg'!C290*'Loads'!C321+'Aggreg'!D290*'Loads'!D321+'Aggreg'!H290*'Loads'!H321)</f>
        <v>0</v>
      </c>
      <c r="C40" s="10"/>
    </row>
    <row r="41" spans="1:3">
      <c r="A41" s="3" t="s">
        <v>220</v>
      </c>
      <c r="B41" s="17">
        <f>0.01*'Input'!F$58*('Aggreg'!E291*'Loads'!E322+'Aggreg'!F291*'Loads'!F322+'Aggreg'!G291*'Loads'!G322)+10*('Aggreg'!B291*'Loads'!B322+'Aggreg'!C291*'Loads'!C322+'Aggreg'!D291*'Loads'!D322+'Aggreg'!H291*'Loads'!H322)</f>
        <v>0</v>
      </c>
      <c r="C41" s="10"/>
    </row>
    <row r="42" spans="1:3">
      <c r="A42" s="3" t="s">
        <v>184</v>
      </c>
      <c r="B42" s="17">
        <f>0.01*'Input'!F$58*('Aggreg'!E292*'Loads'!E323+'Aggreg'!F292*'Loads'!F323+'Aggreg'!G292*'Loads'!G323)+10*('Aggreg'!B292*'Loads'!B323+'Aggreg'!C292*'Loads'!C323+'Aggreg'!D292*'Loads'!D323+'Aggreg'!H292*'Loads'!H323)</f>
        <v>0</v>
      </c>
      <c r="C42" s="10"/>
    </row>
    <row r="43" spans="1:3">
      <c r="A43" s="3" t="s">
        <v>185</v>
      </c>
      <c r="B43" s="17">
        <f>0.01*'Input'!F$58*('Aggreg'!E293*'Loads'!E324+'Aggreg'!F293*'Loads'!F324+'Aggreg'!G293*'Loads'!G324)+10*('Aggreg'!B293*'Loads'!B324+'Aggreg'!C293*'Loads'!C324+'Aggreg'!D293*'Loads'!D324+'Aggreg'!H293*'Loads'!H324)</f>
        <v>0</v>
      </c>
      <c r="C43" s="10"/>
    </row>
    <row r="44" spans="1:3">
      <c r="A44" s="3" t="s">
        <v>186</v>
      </c>
      <c r="B44" s="17">
        <f>0.01*'Input'!F$58*('Aggreg'!E294*'Loads'!E325+'Aggreg'!F294*'Loads'!F325+'Aggreg'!G294*'Loads'!G325)+10*('Aggreg'!B294*'Loads'!B325+'Aggreg'!C294*'Loads'!C325+'Aggreg'!D294*'Loads'!D325+'Aggreg'!H294*'Loads'!H325)</f>
        <v>0</v>
      </c>
      <c r="C44" s="10"/>
    </row>
    <row r="45" spans="1:3">
      <c r="A45" s="3" t="s">
        <v>187</v>
      </c>
      <c r="B45" s="17">
        <f>0.01*'Input'!F$58*('Aggreg'!E295*'Loads'!E326+'Aggreg'!F295*'Loads'!F326+'Aggreg'!G295*'Loads'!G326)+10*('Aggreg'!B295*'Loads'!B326+'Aggreg'!C295*'Loads'!C326+'Aggreg'!D295*'Loads'!D326+'Aggreg'!H295*'Loads'!H326)</f>
        <v>0</v>
      </c>
      <c r="C45" s="10"/>
    </row>
    <row r="46" spans="1:3">
      <c r="A46" s="3" t="s">
        <v>188</v>
      </c>
      <c r="B46" s="17">
        <f>0.01*'Input'!F$58*('Aggreg'!E296*'Loads'!E327+'Aggreg'!F296*'Loads'!F327+'Aggreg'!G296*'Loads'!G327)+10*('Aggreg'!B296*'Loads'!B327+'Aggreg'!C296*'Loads'!C327+'Aggreg'!D296*'Loads'!D327+'Aggreg'!H296*'Loads'!H327)</f>
        <v>0</v>
      </c>
      <c r="C46" s="10"/>
    </row>
    <row r="47" spans="1:3">
      <c r="A47" s="3" t="s">
        <v>189</v>
      </c>
      <c r="B47" s="17">
        <f>0.01*'Input'!F$58*('Aggreg'!E297*'Loads'!E328+'Aggreg'!F297*'Loads'!F328+'Aggreg'!G297*'Loads'!G328)+10*('Aggreg'!B297*'Loads'!B328+'Aggreg'!C297*'Loads'!C328+'Aggreg'!D297*'Loads'!D328+'Aggreg'!H297*'Loads'!H328)</f>
        <v>0</v>
      </c>
      <c r="C47" s="10"/>
    </row>
    <row r="48" spans="1:3">
      <c r="A48" s="3" t="s">
        <v>197</v>
      </c>
      <c r="B48" s="17">
        <f>0.01*'Input'!F$58*('Aggreg'!E298*'Loads'!E329+'Aggreg'!F298*'Loads'!F329+'Aggreg'!G298*'Loads'!G329)+10*('Aggreg'!B298*'Loads'!B329+'Aggreg'!C298*'Loads'!C329+'Aggreg'!D298*'Loads'!D329+'Aggreg'!H298*'Loads'!H329)</f>
        <v>0</v>
      </c>
      <c r="C48" s="10"/>
    </row>
    <row r="49" spans="1:4">
      <c r="A49" s="3" t="s">
        <v>198</v>
      </c>
      <c r="B49" s="17">
        <f>0.01*'Input'!F$58*('Aggreg'!E299*'Loads'!E330+'Aggreg'!F299*'Loads'!F330+'Aggreg'!G299*'Loads'!G330)+10*('Aggreg'!B299*'Loads'!B330+'Aggreg'!C299*'Loads'!C330+'Aggreg'!D299*'Loads'!D330+'Aggreg'!H299*'Loads'!H330)</f>
        <v>0</v>
      </c>
      <c r="C49" s="10"/>
    </row>
    <row r="51" spans="1:4" ht="21" customHeight="1">
      <c r="A51" s="1" t="s">
        <v>1138</v>
      </c>
    </row>
    <row r="52" spans="1:4">
      <c r="A52" s="2" t="s">
        <v>361</v>
      </c>
    </row>
    <row r="53" spans="1:4">
      <c r="A53" s="11" t="s">
        <v>1139</v>
      </c>
    </row>
    <row r="54" spans="1:4">
      <c r="A54" s="11" t="s">
        <v>1140</v>
      </c>
    </row>
    <row r="55" spans="1:4">
      <c r="A55" s="11" t="s">
        <v>1141</v>
      </c>
    </row>
    <row r="56" spans="1:4">
      <c r="A56" s="28" t="s">
        <v>364</v>
      </c>
      <c r="B56" s="28" t="s">
        <v>432</v>
      </c>
      <c r="C56" s="28" t="s">
        <v>494</v>
      </c>
    </row>
    <row r="57" spans="1:4">
      <c r="A57" s="28" t="s">
        <v>367</v>
      </c>
      <c r="B57" s="28" t="s">
        <v>1142</v>
      </c>
      <c r="C57" s="28" t="s">
        <v>1143</v>
      </c>
    </row>
    <row r="59" spans="1:4">
      <c r="B59" s="12" t="s">
        <v>1144</v>
      </c>
      <c r="C59" s="12" t="s">
        <v>1145</v>
      </c>
    </row>
    <row r="60" spans="1:4">
      <c r="A60" s="3" t="s">
        <v>52</v>
      </c>
      <c r="B60" s="17">
        <f>'Input'!E12*'Input'!E13-'Input'!E14+'Input'!E16+'Input'!E17+'Input'!E18+'Input'!E19+'Input'!E20+'Input'!E22+'Input'!E23+'Input'!E24+'Input'!E25+'Input'!E26+'Input'!E27+'Input'!E28+'Input'!E29+'Input'!E30+'Input'!E31+'Input'!E32+'Input'!E33+'Input'!E35+'Input'!E36+'Input'!E38+'Input'!E39+'Input'!E40+'Input'!E41+'Input'!E42-'Input'!E45-'Input'!E46-'Input'!E47-'Input'!E48</f>
        <v>0</v>
      </c>
      <c r="C60" s="17">
        <f>B60-'Input'!F$50</f>
        <v>0</v>
      </c>
      <c r="D60" s="10"/>
    </row>
    <row r="62" spans="1:4" ht="21" customHeight="1">
      <c r="A62" s="1" t="s">
        <v>1146</v>
      </c>
    </row>
    <row r="63" spans="1:4">
      <c r="A63" s="2" t="s">
        <v>361</v>
      </c>
    </row>
    <row r="64" spans="1:4">
      <c r="A64" s="11" t="s">
        <v>1147</v>
      </c>
    </row>
    <row r="65" spans="1:4">
      <c r="A65" s="11" t="s">
        <v>1148</v>
      </c>
    </row>
    <row r="66" spans="1:4">
      <c r="A66" s="11" t="s">
        <v>1149</v>
      </c>
    </row>
    <row r="67" spans="1:4">
      <c r="A67" s="28" t="s">
        <v>364</v>
      </c>
      <c r="B67" s="28" t="s">
        <v>495</v>
      </c>
      <c r="C67" s="28" t="s">
        <v>494</v>
      </c>
    </row>
    <row r="68" spans="1:4">
      <c r="A68" s="28" t="s">
        <v>367</v>
      </c>
      <c r="B68" s="28" t="s">
        <v>548</v>
      </c>
      <c r="C68" s="28" t="s">
        <v>1143</v>
      </c>
    </row>
    <row r="70" spans="1:4">
      <c r="B70" s="12" t="s">
        <v>1150</v>
      </c>
      <c r="C70" s="12" t="s">
        <v>1151</v>
      </c>
    </row>
    <row r="71" spans="1:4">
      <c r="A71" s="3" t="s">
        <v>1152</v>
      </c>
      <c r="B71" s="17">
        <f>SUM(B$23:B$49)</f>
        <v>0</v>
      </c>
      <c r="C71" s="17">
        <f>B$60-B71</f>
        <v>0</v>
      </c>
      <c r="D71" s="10"/>
    </row>
  </sheetData>
  <sheetProtection sheet="1" objects="1" scenarios="1"/>
  <hyperlinks>
    <hyperlink ref="A5" location="'Input'!F57" display="x1 = 1010. Days in the charging year (in Financial and general assumptions)"/>
    <hyperlink ref="A6" location="'Aggreg'!E272" display="x2 = 3308. Fixed charge p/MPAN/day (total) (in Summary of charges before revenue matching)"/>
    <hyperlink ref="A7" location="'Loads'!E303" display="x3 = 2305. MPANs (in Equivalent volume for each end user)"/>
    <hyperlink ref="A8" location="'Aggreg'!F272" display="x4 = 3308. Capacity charge p/kVA/day (total) (in Summary of charges before revenue matching)"/>
    <hyperlink ref="A9" location="'Loads'!F303" display="x5 = 2305. Import capacity (kVA) (in Equivalent volume for each end user)"/>
    <hyperlink ref="A10" location="'Aggreg'!G272" display="x6 = 3308. Exceeded capacity charge p/kVA/day (total) (in Summary of charges before revenue matching)"/>
    <hyperlink ref="A11" location="'Loads'!G303" display="x7 = 2305. Exceeded capacity (kVA) (in Equivalent volume for each end user)"/>
    <hyperlink ref="A12" location="'Aggreg'!B272" display="x8 = 3308. Unit rate 1 p/kWh (total) (in Summary of charges before revenue matching)"/>
    <hyperlink ref="A13" location="'Loads'!B303" display="x9 = 2305. Rate 1 units (MWh) (in Equivalent volume for each end user)"/>
    <hyperlink ref="A14" location="'Aggreg'!C272" display="x10 = 3308. Unit rate 2 p/kWh (total) (in Summary of charges before revenue matching)"/>
    <hyperlink ref="A15" location="'Loads'!C303" display="x11 = 2305. Rate 2 units (MWh) (in Equivalent volume for each end user)"/>
    <hyperlink ref="A16" location="'Aggreg'!D272" display="x12 = 3308. Unit rate 3 p/kWh (total) (in Summary of charges before revenue matching)"/>
    <hyperlink ref="A17" location="'Loads'!D303" display="x13 = 2305. Rate 3 units (MWh) (in Equivalent volume for each end user)"/>
    <hyperlink ref="A18" location="'Aggreg'!H272" display="x14 = 3308. Reactive power charge p/kVArh (in Summary of charges before revenue matching)"/>
    <hyperlink ref="A19" location="'Loads'!H303" display="x15 = 2305. Reactive power units (MVArh) (in Equivalent volume for each end user)"/>
    <hyperlink ref="A53" location="'Input'!E11" display="x1 = 1001. Value (in CDCM target revenue)"/>
    <hyperlink ref="A54" location="'Revenue'!B59" display="x2 = Target CDCM revenue (£/year) (in Target CDCM revenue)"/>
    <hyperlink ref="A55" location="'Input'!F11" display="x3 = 1001. Revenue elements and subtotals (£/year) (in CDCM target revenue)"/>
    <hyperlink ref="A64" location="'Revenue'!B22" display="x1 = 3401. Net revenues by tariff before matching (£)"/>
    <hyperlink ref="A65" location="'Revenue'!B59" display="x2 = 3402. Target CDCM revenue (£/year) (in Target CDCM revenue)"/>
    <hyperlink ref="A66" location="'Revenue'!B70" display="x3 = Total net revenues before matching (£) (in Revenue surplus or shortfal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8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3" ht="21" customHeight="1">
      <c r="A1" s="1">
        <f>"Revenue matching for "&amp;'Input'!B7&amp;" in "&amp;'Input'!C7&amp;" ("&amp;'Input'!D7&amp;")"</f>
        <v>0</v>
      </c>
    </row>
    <row r="2" spans="1:3">
      <c r="A2" s="2" t="s">
        <v>1153</v>
      </c>
    </row>
    <row r="4" spans="1:3" ht="21" customHeight="1">
      <c r="A4" s="1" t="s">
        <v>1154</v>
      </c>
    </row>
    <row r="5" spans="1:3">
      <c r="A5" s="2" t="s">
        <v>361</v>
      </c>
    </row>
    <row r="6" spans="1:3">
      <c r="A6" s="11" t="s">
        <v>988</v>
      </c>
    </row>
    <row r="7" spans="1:3">
      <c r="A7" s="2" t="s">
        <v>1155</v>
      </c>
    </row>
    <row r="9" spans="1:3">
      <c r="B9" s="12" t="s">
        <v>303</v>
      </c>
    </row>
    <row r="10" spans="1:3">
      <c r="A10" s="3" t="s">
        <v>1156</v>
      </c>
      <c r="B10" s="31">
        <f>IF('Yard'!$K11,1/'Yard'!$K11,0)</f>
        <v>0</v>
      </c>
      <c r="C10" s="10"/>
    </row>
    <row r="12" spans="1:3" ht="21" customHeight="1">
      <c r="A12" s="1" t="s">
        <v>1157</v>
      </c>
    </row>
    <row r="13" spans="1:3">
      <c r="A13" s="2" t="s">
        <v>361</v>
      </c>
    </row>
    <row r="14" spans="1:3">
      <c r="A14" s="11" t="s">
        <v>1158</v>
      </c>
    </row>
    <row r="15" spans="1:3">
      <c r="A15" s="2" t="s">
        <v>1159</v>
      </c>
    </row>
    <row r="16" spans="1:3">
      <c r="A16" s="2" t="s">
        <v>379</v>
      </c>
    </row>
    <row r="18" spans="1:24">
      <c r="B18" s="12" t="s">
        <v>142</v>
      </c>
      <c r="C18" s="12" t="s">
        <v>315</v>
      </c>
      <c r="D18" s="12" t="s">
        <v>316</v>
      </c>
      <c r="E18" s="12" t="s">
        <v>317</v>
      </c>
      <c r="F18" s="12" t="s">
        <v>318</v>
      </c>
      <c r="G18" s="12" t="s">
        <v>319</v>
      </c>
      <c r="H18" s="12" t="s">
        <v>320</v>
      </c>
      <c r="I18" s="12" t="s">
        <v>321</v>
      </c>
      <c r="J18" s="12" t="s">
        <v>322</v>
      </c>
      <c r="K18" s="12" t="s">
        <v>473</v>
      </c>
      <c r="L18" s="12" t="s">
        <v>485</v>
      </c>
      <c r="M18" s="12" t="s">
        <v>303</v>
      </c>
      <c r="N18" s="12" t="s">
        <v>893</v>
      </c>
      <c r="O18" s="12" t="s">
        <v>894</v>
      </c>
      <c r="P18" s="12" t="s">
        <v>895</v>
      </c>
      <c r="Q18" s="12" t="s">
        <v>896</v>
      </c>
      <c r="R18" s="12" t="s">
        <v>897</v>
      </c>
      <c r="S18" s="12" t="s">
        <v>898</v>
      </c>
      <c r="T18" s="12" t="s">
        <v>899</v>
      </c>
      <c r="U18" s="12" t="s">
        <v>900</v>
      </c>
      <c r="V18" s="12" t="s">
        <v>901</v>
      </c>
      <c r="W18" s="12" t="s">
        <v>902</v>
      </c>
    </row>
    <row r="19" spans="1:24">
      <c r="A19" s="3" t="s">
        <v>1160</v>
      </c>
      <c r="B19" s="23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32">
        <f>$B10</f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10"/>
    </row>
    <row r="21" spans="1:24" ht="21" customHeight="1">
      <c r="A21" s="1" t="s">
        <v>1161</v>
      </c>
    </row>
    <row r="22" spans="1:24">
      <c r="A22" s="2" t="s">
        <v>361</v>
      </c>
    </row>
    <row r="23" spans="1:24">
      <c r="A23" s="11" t="s">
        <v>1107</v>
      </c>
    </row>
    <row r="24" spans="1:24">
      <c r="A24" s="11" t="s">
        <v>1162</v>
      </c>
    </row>
    <row r="25" spans="1:24">
      <c r="A25" s="11" t="s">
        <v>1163</v>
      </c>
    </row>
    <row r="26" spans="1:24">
      <c r="A26" s="11" t="s">
        <v>1164</v>
      </c>
    </row>
    <row r="27" spans="1:24">
      <c r="A27" s="11" t="s">
        <v>1165</v>
      </c>
    </row>
    <row r="28" spans="1:24">
      <c r="A28" s="11" t="s">
        <v>1166</v>
      </c>
    </row>
    <row r="29" spans="1:24">
      <c r="A29" s="11" t="s">
        <v>1167</v>
      </c>
    </row>
    <row r="30" spans="1:24">
      <c r="A30" s="11" t="s">
        <v>1168</v>
      </c>
    </row>
    <row r="31" spans="1:24">
      <c r="A31" s="28" t="s">
        <v>364</v>
      </c>
      <c r="B31" s="28" t="s">
        <v>366</v>
      </c>
      <c r="C31" s="28" t="s">
        <v>366</v>
      </c>
      <c r="D31" s="28" t="s">
        <v>366</v>
      </c>
      <c r="E31" s="28" t="s">
        <v>366</v>
      </c>
      <c r="F31" s="28" t="s">
        <v>366</v>
      </c>
      <c r="G31" s="28" t="s">
        <v>366</v>
      </c>
      <c r="H31" s="28" t="s">
        <v>366</v>
      </c>
    </row>
    <row r="32" spans="1:24">
      <c r="A32" s="28" t="s">
        <v>367</v>
      </c>
      <c r="B32" s="28" t="s">
        <v>369</v>
      </c>
      <c r="C32" s="28" t="s">
        <v>1169</v>
      </c>
      <c r="D32" s="28" t="s">
        <v>1170</v>
      </c>
      <c r="E32" s="28" t="s">
        <v>1171</v>
      </c>
      <c r="F32" s="28" t="s">
        <v>1172</v>
      </c>
      <c r="G32" s="28" t="s">
        <v>1173</v>
      </c>
      <c r="H32" s="28" t="s">
        <v>1174</v>
      </c>
    </row>
    <row r="34" spans="1:9">
      <c r="B34" s="12" t="s">
        <v>1175</v>
      </c>
      <c r="C34" s="12" t="s">
        <v>1176</v>
      </c>
      <c r="D34" s="12" t="s">
        <v>1177</v>
      </c>
      <c r="E34" s="12" t="s">
        <v>1178</v>
      </c>
      <c r="F34" s="12" t="s">
        <v>1179</v>
      </c>
      <c r="G34" s="12" t="s">
        <v>1180</v>
      </c>
      <c r="H34" s="12" t="s">
        <v>1181</v>
      </c>
    </row>
    <row r="35" spans="1:9">
      <c r="A35" s="3" t="s">
        <v>174</v>
      </c>
      <c r="B35" s="31">
        <f>SUMPRODUCT('Aggreg'!$B15:$W15,$B$19:$W$19)</f>
        <v>0</v>
      </c>
      <c r="C35" s="31">
        <f>SUMPRODUCT('Aggreg'!$B53:$W53,$B$19:$W$19)</f>
        <v>0</v>
      </c>
      <c r="D35" s="31">
        <f>SUMPRODUCT('Aggreg'!$B91:$W91,$B$19:$W$19)</f>
        <v>0</v>
      </c>
      <c r="E35" s="31">
        <f>SUMPRODUCT('Aggreg'!$B129:$W129,$B$19:$W$19)</f>
        <v>0</v>
      </c>
      <c r="F35" s="31">
        <f>SUMPRODUCT('Aggreg'!$B163:$W163,$B$19:$W$19)</f>
        <v>0</v>
      </c>
      <c r="G35" s="31">
        <f>SUMPRODUCT('Aggreg'!$B197:$W197,$B$19:$W$19)</f>
        <v>0</v>
      </c>
      <c r="H35" s="31">
        <f>SUMPRODUCT('Aggreg'!$B232:$W232,$B$19:$W$19)</f>
        <v>0</v>
      </c>
      <c r="I35" s="10"/>
    </row>
    <row r="36" spans="1:9">
      <c r="A36" s="3" t="s">
        <v>175</v>
      </c>
      <c r="B36" s="31">
        <f>SUMPRODUCT('Aggreg'!$B16:$W16,$B$19:$W$19)</f>
        <v>0</v>
      </c>
      <c r="C36" s="31">
        <f>SUMPRODUCT('Aggreg'!$B54:$W54,$B$19:$W$19)</f>
        <v>0</v>
      </c>
      <c r="D36" s="31">
        <f>SUMPRODUCT('Aggreg'!$B92:$W92,$B$19:$W$19)</f>
        <v>0</v>
      </c>
      <c r="E36" s="31">
        <f>SUMPRODUCT('Aggreg'!$B130:$W130,$B$19:$W$19)</f>
        <v>0</v>
      </c>
      <c r="F36" s="31">
        <f>SUMPRODUCT('Aggreg'!$B164:$W164,$B$19:$W$19)</f>
        <v>0</v>
      </c>
      <c r="G36" s="31">
        <f>SUMPRODUCT('Aggreg'!$B198:$W198,$B$19:$W$19)</f>
        <v>0</v>
      </c>
      <c r="H36" s="31">
        <f>SUMPRODUCT('Aggreg'!$B233:$W233,$B$19:$W$19)</f>
        <v>0</v>
      </c>
      <c r="I36" s="10"/>
    </row>
    <row r="37" spans="1:9">
      <c r="A37" s="3" t="s">
        <v>214</v>
      </c>
      <c r="B37" s="31">
        <f>SUMPRODUCT('Aggreg'!$B17:$W17,$B$19:$W$19)</f>
        <v>0</v>
      </c>
      <c r="C37" s="31">
        <f>SUMPRODUCT('Aggreg'!$B55:$W55,$B$19:$W$19)</f>
        <v>0</v>
      </c>
      <c r="D37" s="31">
        <f>SUMPRODUCT('Aggreg'!$B93:$W93,$B$19:$W$19)</f>
        <v>0</v>
      </c>
      <c r="E37" s="31">
        <f>SUMPRODUCT('Aggreg'!$B131:$W131,$B$19:$W$19)</f>
        <v>0</v>
      </c>
      <c r="F37" s="31">
        <f>SUMPRODUCT('Aggreg'!$B165:$W165,$B$19:$W$19)</f>
        <v>0</v>
      </c>
      <c r="G37" s="31">
        <f>SUMPRODUCT('Aggreg'!$B199:$W199,$B$19:$W$19)</f>
        <v>0</v>
      </c>
      <c r="H37" s="31">
        <f>SUMPRODUCT('Aggreg'!$B234:$W234,$B$19:$W$19)</f>
        <v>0</v>
      </c>
      <c r="I37" s="10"/>
    </row>
    <row r="38" spans="1:9">
      <c r="A38" s="3" t="s">
        <v>176</v>
      </c>
      <c r="B38" s="31">
        <f>SUMPRODUCT('Aggreg'!$B18:$W18,$B$19:$W$19)</f>
        <v>0</v>
      </c>
      <c r="C38" s="31">
        <f>SUMPRODUCT('Aggreg'!$B56:$W56,$B$19:$W$19)</f>
        <v>0</v>
      </c>
      <c r="D38" s="31">
        <f>SUMPRODUCT('Aggreg'!$B94:$W94,$B$19:$W$19)</f>
        <v>0</v>
      </c>
      <c r="E38" s="31">
        <f>SUMPRODUCT('Aggreg'!$B132:$W132,$B$19:$W$19)</f>
        <v>0</v>
      </c>
      <c r="F38" s="31">
        <f>SUMPRODUCT('Aggreg'!$B166:$W166,$B$19:$W$19)</f>
        <v>0</v>
      </c>
      <c r="G38" s="31">
        <f>SUMPRODUCT('Aggreg'!$B200:$W200,$B$19:$W$19)</f>
        <v>0</v>
      </c>
      <c r="H38" s="31">
        <f>SUMPRODUCT('Aggreg'!$B235:$W235,$B$19:$W$19)</f>
        <v>0</v>
      </c>
      <c r="I38" s="10"/>
    </row>
    <row r="39" spans="1:9">
      <c r="A39" s="3" t="s">
        <v>177</v>
      </c>
      <c r="B39" s="31">
        <f>SUMPRODUCT('Aggreg'!$B19:$W19,$B$19:$W$19)</f>
        <v>0</v>
      </c>
      <c r="C39" s="31">
        <f>SUMPRODUCT('Aggreg'!$B57:$W57,$B$19:$W$19)</f>
        <v>0</v>
      </c>
      <c r="D39" s="31">
        <f>SUMPRODUCT('Aggreg'!$B95:$W95,$B$19:$W$19)</f>
        <v>0</v>
      </c>
      <c r="E39" s="31">
        <f>SUMPRODUCT('Aggreg'!$B133:$W133,$B$19:$W$19)</f>
        <v>0</v>
      </c>
      <c r="F39" s="31">
        <f>SUMPRODUCT('Aggreg'!$B167:$W167,$B$19:$W$19)</f>
        <v>0</v>
      </c>
      <c r="G39" s="31">
        <f>SUMPRODUCT('Aggreg'!$B201:$W201,$B$19:$W$19)</f>
        <v>0</v>
      </c>
      <c r="H39" s="31">
        <f>SUMPRODUCT('Aggreg'!$B236:$W236,$B$19:$W$19)</f>
        <v>0</v>
      </c>
      <c r="I39" s="10"/>
    </row>
    <row r="40" spans="1:9">
      <c r="A40" s="3" t="s">
        <v>215</v>
      </c>
      <c r="B40" s="31">
        <f>SUMPRODUCT('Aggreg'!$B20:$W20,$B$19:$W$19)</f>
        <v>0</v>
      </c>
      <c r="C40" s="31">
        <f>SUMPRODUCT('Aggreg'!$B58:$W58,$B$19:$W$19)</f>
        <v>0</v>
      </c>
      <c r="D40" s="31">
        <f>SUMPRODUCT('Aggreg'!$B96:$W96,$B$19:$W$19)</f>
        <v>0</v>
      </c>
      <c r="E40" s="31">
        <f>SUMPRODUCT('Aggreg'!$B134:$W134,$B$19:$W$19)</f>
        <v>0</v>
      </c>
      <c r="F40" s="31">
        <f>SUMPRODUCT('Aggreg'!$B168:$W168,$B$19:$W$19)</f>
        <v>0</v>
      </c>
      <c r="G40" s="31">
        <f>SUMPRODUCT('Aggreg'!$B202:$W202,$B$19:$W$19)</f>
        <v>0</v>
      </c>
      <c r="H40" s="31">
        <f>SUMPRODUCT('Aggreg'!$B237:$W237,$B$19:$W$19)</f>
        <v>0</v>
      </c>
      <c r="I40" s="10"/>
    </row>
    <row r="41" spans="1:9">
      <c r="A41" s="3" t="s">
        <v>178</v>
      </c>
      <c r="B41" s="31">
        <f>SUMPRODUCT('Aggreg'!$B21:$W21,$B$19:$W$19)</f>
        <v>0</v>
      </c>
      <c r="C41" s="31">
        <f>SUMPRODUCT('Aggreg'!$B59:$W59,$B$19:$W$19)</f>
        <v>0</v>
      </c>
      <c r="D41" s="31">
        <f>SUMPRODUCT('Aggreg'!$B97:$W97,$B$19:$W$19)</f>
        <v>0</v>
      </c>
      <c r="E41" s="31">
        <f>SUMPRODUCT('Aggreg'!$B135:$W135,$B$19:$W$19)</f>
        <v>0</v>
      </c>
      <c r="F41" s="31">
        <f>SUMPRODUCT('Aggreg'!$B169:$W169,$B$19:$W$19)</f>
        <v>0</v>
      </c>
      <c r="G41" s="31">
        <f>SUMPRODUCT('Aggreg'!$B203:$W203,$B$19:$W$19)</f>
        <v>0</v>
      </c>
      <c r="H41" s="31">
        <f>SUMPRODUCT('Aggreg'!$B238:$W238,$B$19:$W$19)</f>
        <v>0</v>
      </c>
      <c r="I41" s="10"/>
    </row>
    <row r="42" spans="1:9">
      <c r="A42" s="3" t="s">
        <v>179</v>
      </c>
      <c r="B42" s="31">
        <f>SUMPRODUCT('Aggreg'!$B22:$W22,$B$19:$W$19)</f>
        <v>0</v>
      </c>
      <c r="C42" s="31">
        <f>SUMPRODUCT('Aggreg'!$B60:$W60,$B$19:$W$19)</f>
        <v>0</v>
      </c>
      <c r="D42" s="31">
        <f>SUMPRODUCT('Aggreg'!$B98:$W98,$B$19:$W$19)</f>
        <v>0</v>
      </c>
      <c r="E42" s="31">
        <f>SUMPRODUCT('Aggreg'!$B136:$W136,$B$19:$W$19)</f>
        <v>0</v>
      </c>
      <c r="F42" s="31">
        <f>SUMPRODUCT('Aggreg'!$B170:$W170,$B$19:$W$19)</f>
        <v>0</v>
      </c>
      <c r="G42" s="31">
        <f>SUMPRODUCT('Aggreg'!$B204:$W204,$B$19:$W$19)</f>
        <v>0</v>
      </c>
      <c r="H42" s="31">
        <f>SUMPRODUCT('Aggreg'!$B239:$W239,$B$19:$W$19)</f>
        <v>0</v>
      </c>
      <c r="I42" s="10"/>
    </row>
    <row r="43" spans="1:9">
      <c r="A43" s="3" t="s">
        <v>195</v>
      </c>
      <c r="B43" s="31">
        <f>SUMPRODUCT('Aggreg'!$B23:$W23,$B$19:$W$19)</f>
        <v>0</v>
      </c>
      <c r="C43" s="31">
        <f>SUMPRODUCT('Aggreg'!$B61:$W61,$B$19:$W$19)</f>
        <v>0</v>
      </c>
      <c r="D43" s="31">
        <f>SUMPRODUCT('Aggreg'!$B99:$W99,$B$19:$W$19)</f>
        <v>0</v>
      </c>
      <c r="E43" s="31">
        <f>SUMPRODUCT('Aggreg'!$B137:$W137,$B$19:$W$19)</f>
        <v>0</v>
      </c>
      <c r="F43" s="31">
        <f>SUMPRODUCT('Aggreg'!$B171:$W171,$B$19:$W$19)</f>
        <v>0</v>
      </c>
      <c r="G43" s="31">
        <f>SUMPRODUCT('Aggreg'!$B205:$W205,$B$19:$W$19)</f>
        <v>0</v>
      </c>
      <c r="H43" s="31">
        <f>SUMPRODUCT('Aggreg'!$B240:$W240,$B$19:$W$19)</f>
        <v>0</v>
      </c>
      <c r="I43" s="10"/>
    </row>
    <row r="44" spans="1:9">
      <c r="A44" s="3" t="s">
        <v>180</v>
      </c>
      <c r="B44" s="31">
        <f>SUMPRODUCT('Aggreg'!$B24:$W24,$B$19:$W$19)</f>
        <v>0</v>
      </c>
      <c r="C44" s="31">
        <f>SUMPRODUCT('Aggreg'!$B62:$W62,$B$19:$W$19)</f>
        <v>0</v>
      </c>
      <c r="D44" s="31">
        <f>SUMPRODUCT('Aggreg'!$B100:$W100,$B$19:$W$19)</f>
        <v>0</v>
      </c>
      <c r="E44" s="31">
        <f>SUMPRODUCT('Aggreg'!$B138:$W138,$B$19:$W$19)</f>
        <v>0</v>
      </c>
      <c r="F44" s="31">
        <f>SUMPRODUCT('Aggreg'!$B172:$W172,$B$19:$W$19)</f>
        <v>0</v>
      </c>
      <c r="G44" s="31">
        <f>SUMPRODUCT('Aggreg'!$B206:$W206,$B$19:$W$19)</f>
        <v>0</v>
      </c>
      <c r="H44" s="31">
        <f>SUMPRODUCT('Aggreg'!$B241:$W241,$B$19:$W$19)</f>
        <v>0</v>
      </c>
      <c r="I44" s="10"/>
    </row>
    <row r="45" spans="1:9">
      <c r="A45" s="3" t="s">
        <v>181</v>
      </c>
      <c r="B45" s="31">
        <f>SUMPRODUCT('Aggreg'!$B25:$W25,$B$19:$W$19)</f>
        <v>0</v>
      </c>
      <c r="C45" s="31">
        <f>SUMPRODUCT('Aggreg'!$B63:$W63,$B$19:$W$19)</f>
        <v>0</v>
      </c>
      <c r="D45" s="31">
        <f>SUMPRODUCT('Aggreg'!$B101:$W101,$B$19:$W$19)</f>
        <v>0</v>
      </c>
      <c r="E45" s="31">
        <f>SUMPRODUCT('Aggreg'!$B139:$W139,$B$19:$W$19)</f>
        <v>0</v>
      </c>
      <c r="F45" s="31">
        <f>SUMPRODUCT('Aggreg'!$B173:$W173,$B$19:$W$19)</f>
        <v>0</v>
      </c>
      <c r="G45" s="31">
        <f>SUMPRODUCT('Aggreg'!$B207:$W207,$B$19:$W$19)</f>
        <v>0</v>
      </c>
      <c r="H45" s="31">
        <f>SUMPRODUCT('Aggreg'!$B242:$W242,$B$19:$W$19)</f>
        <v>0</v>
      </c>
      <c r="I45" s="10"/>
    </row>
    <row r="46" spans="1:9">
      <c r="A46" s="3" t="s">
        <v>182</v>
      </c>
      <c r="B46" s="31">
        <f>SUMPRODUCT('Aggreg'!$B26:$W26,$B$19:$W$19)</f>
        <v>0</v>
      </c>
      <c r="C46" s="31">
        <f>SUMPRODUCT('Aggreg'!$B64:$W64,$B$19:$W$19)</f>
        <v>0</v>
      </c>
      <c r="D46" s="31">
        <f>SUMPRODUCT('Aggreg'!$B102:$W102,$B$19:$W$19)</f>
        <v>0</v>
      </c>
      <c r="E46" s="31">
        <f>SUMPRODUCT('Aggreg'!$B140:$W140,$B$19:$W$19)</f>
        <v>0</v>
      </c>
      <c r="F46" s="31">
        <f>SUMPRODUCT('Aggreg'!$B174:$W174,$B$19:$W$19)</f>
        <v>0</v>
      </c>
      <c r="G46" s="31">
        <f>SUMPRODUCT('Aggreg'!$B208:$W208,$B$19:$W$19)</f>
        <v>0</v>
      </c>
      <c r="H46" s="31">
        <f>SUMPRODUCT('Aggreg'!$B243:$W243,$B$19:$W$19)</f>
        <v>0</v>
      </c>
      <c r="I46" s="10"/>
    </row>
    <row r="47" spans="1:9">
      <c r="A47" s="3" t="s">
        <v>183</v>
      </c>
      <c r="B47" s="31">
        <f>SUMPRODUCT('Aggreg'!$B27:$W27,$B$19:$W$19)</f>
        <v>0</v>
      </c>
      <c r="C47" s="31">
        <f>SUMPRODUCT('Aggreg'!$B65:$W65,$B$19:$W$19)</f>
        <v>0</v>
      </c>
      <c r="D47" s="31">
        <f>SUMPRODUCT('Aggreg'!$B103:$W103,$B$19:$W$19)</f>
        <v>0</v>
      </c>
      <c r="E47" s="31">
        <f>SUMPRODUCT('Aggreg'!$B141:$W141,$B$19:$W$19)</f>
        <v>0</v>
      </c>
      <c r="F47" s="31">
        <f>SUMPRODUCT('Aggreg'!$B175:$W175,$B$19:$W$19)</f>
        <v>0</v>
      </c>
      <c r="G47" s="31">
        <f>SUMPRODUCT('Aggreg'!$B209:$W209,$B$19:$W$19)</f>
        <v>0</v>
      </c>
      <c r="H47" s="31">
        <f>SUMPRODUCT('Aggreg'!$B244:$W244,$B$19:$W$19)</f>
        <v>0</v>
      </c>
      <c r="I47" s="10"/>
    </row>
    <row r="48" spans="1:9">
      <c r="A48" s="3" t="s">
        <v>196</v>
      </c>
      <c r="B48" s="31">
        <f>SUMPRODUCT('Aggreg'!$B28:$W28,$B$19:$W$19)</f>
        <v>0</v>
      </c>
      <c r="C48" s="31">
        <f>SUMPRODUCT('Aggreg'!$B66:$W66,$B$19:$W$19)</f>
        <v>0</v>
      </c>
      <c r="D48" s="31">
        <f>SUMPRODUCT('Aggreg'!$B104:$W104,$B$19:$W$19)</f>
        <v>0</v>
      </c>
      <c r="E48" s="31">
        <f>SUMPRODUCT('Aggreg'!$B142:$W142,$B$19:$W$19)</f>
        <v>0</v>
      </c>
      <c r="F48" s="31">
        <f>SUMPRODUCT('Aggreg'!$B176:$W176,$B$19:$W$19)</f>
        <v>0</v>
      </c>
      <c r="G48" s="31">
        <f>SUMPRODUCT('Aggreg'!$B210:$W210,$B$19:$W$19)</f>
        <v>0</v>
      </c>
      <c r="H48" s="31">
        <f>SUMPRODUCT('Aggreg'!$B245:$W245,$B$19:$W$19)</f>
        <v>0</v>
      </c>
      <c r="I48" s="10"/>
    </row>
    <row r="49" spans="1:9">
      <c r="A49" s="3" t="s">
        <v>216</v>
      </c>
      <c r="B49" s="31">
        <f>SUMPRODUCT('Aggreg'!$B29:$W29,$B$19:$W$19)</f>
        <v>0</v>
      </c>
      <c r="C49" s="31">
        <f>SUMPRODUCT('Aggreg'!$B67:$W67,$B$19:$W$19)</f>
        <v>0</v>
      </c>
      <c r="D49" s="31">
        <f>SUMPRODUCT('Aggreg'!$B105:$W105,$B$19:$W$19)</f>
        <v>0</v>
      </c>
      <c r="E49" s="31">
        <f>SUMPRODUCT('Aggreg'!$B143:$W143,$B$19:$W$19)</f>
        <v>0</v>
      </c>
      <c r="F49" s="31">
        <f>SUMPRODUCT('Aggreg'!$B177:$W177,$B$19:$W$19)</f>
        <v>0</v>
      </c>
      <c r="G49" s="31">
        <f>SUMPRODUCT('Aggreg'!$B211:$W211,$B$19:$W$19)</f>
        <v>0</v>
      </c>
      <c r="H49" s="31">
        <f>SUMPRODUCT('Aggreg'!$B246:$W246,$B$19:$W$19)</f>
        <v>0</v>
      </c>
      <c r="I49" s="10"/>
    </row>
    <row r="50" spans="1:9">
      <c r="A50" s="3" t="s">
        <v>217</v>
      </c>
      <c r="B50" s="31">
        <f>SUMPRODUCT('Aggreg'!$B30:$W30,$B$19:$W$19)</f>
        <v>0</v>
      </c>
      <c r="C50" s="31">
        <f>SUMPRODUCT('Aggreg'!$B68:$W68,$B$19:$W$19)</f>
        <v>0</v>
      </c>
      <c r="D50" s="31">
        <f>SUMPRODUCT('Aggreg'!$B106:$W106,$B$19:$W$19)</f>
        <v>0</v>
      </c>
      <c r="E50" s="31">
        <f>SUMPRODUCT('Aggreg'!$B144:$W144,$B$19:$W$19)</f>
        <v>0</v>
      </c>
      <c r="F50" s="31">
        <f>SUMPRODUCT('Aggreg'!$B178:$W178,$B$19:$W$19)</f>
        <v>0</v>
      </c>
      <c r="G50" s="31">
        <f>SUMPRODUCT('Aggreg'!$B212:$W212,$B$19:$W$19)</f>
        <v>0</v>
      </c>
      <c r="H50" s="31">
        <f>SUMPRODUCT('Aggreg'!$B247:$W247,$B$19:$W$19)</f>
        <v>0</v>
      </c>
      <c r="I50" s="10"/>
    </row>
    <row r="51" spans="1:9">
      <c r="A51" s="3" t="s">
        <v>218</v>
      </c>
      <c r="B51" s="31">
        <f>SUMPRODUCT('Aggreg'!$B31:$W31,$B$19:$W$19)</f>
        <v>0</v>
      </c>
      <c r="C51" s="31">
        <f>SUMPRODUCT('Aggreg'!$B69:$W69,$B$19:$W$19)</f>
        <v>0</v>
      </c>
      <c r="D51" s="31">
        <f>SUMPRODUCT('Aggreg'!$B107:$W107,$B$19:$W$19)</f>
        <v>0</v>
      </c>
      <c r="E51" s="31">
        <f>SUMPRODUCT('Aggreg'!$B145:$W145,$B$19:$W$19)</f>
        <v>0</v>
      </c>
      <c r="F51" s="31">
        <f>SUMPRODUCT('Aggreg'!$B179:$W179,$B$19:$W$19)</f>
        <v>0</v>
      </c>
      <c r="G51" s="31">
        <f>SUMPRODUCT('Aggreg'!$B213:$W213,$B$19:$W$19)</f>
        <v>0</v>
      </c>
      <c r="H51" s="31">
        <f>SUMPRODUCT('Aggreg'!$B248:$W248,$B$19:$W$19)</f>
        <v>0</v>
      </c>
      <c r="I51" s="10"/>
    </row>
    <row r="52" spans="1:9">
      <c r="A52" s="3" t="s">
        <v>219</v>
      </c>
      <c r="B52" s="31">
        <f>SUMPRODUCT('Aggreg'!$B32:$W32,$B$19:$W$19)</f>
        <v>0</v>
      </c>
      <c r="C52" s="31">
        <f>SUMPRODUCT('Aggreg'!$B70:$W70,$B$19:$W$19)</f>
        <v>0</v>
      </c>
      <c r="D52" s="31">
        <f>SUMPRODUCT('Aggreg'!$B108:$W108,$B$19:$W$19)</f>
        <v>0</v>
      </c>
      <c r="E52" s="31">
        <f>SUMPRODUCT('Aggreg'!$B146:$W146,$B$19:$W$19)</f>
        <v>0</v>
      </c>
      <c r="F52" s="31">
        <f>SUMPRODUCT('Aggreg'!$B180:$W180,$B$19:$W$19)</f>
        <v>0</v>
      </c>
      <c r="G52" s="31">
        <f>SUMPRODUCT('Aggreg'!$B214:$W214,$B$19:$W$19)</f>
        <v>0</v>
      </c>
      <c r="H52" s="31">
        <f>SUMPRODUCT('Aggreg'!$B249:$W249,$B$19:$W$19)</f>
        <v>0</v>
      </c>
      <c r="I52" s="10"/>
    </row>
    <row r="53" spans="1:9">
      <c r="A53" s="3" t="s">
        <v>220</v>
      </c>
      <c r="B53" s="31">
        <f>SUMPRODUCT('Aggreg'!$B33:$W33,$B$19:$W$19)</f>
        <v>0</v>
      </c>
      <c r="C53" s="31">
        <f>SUMPRODUCT('Aggreg'!$B71:$W71,$B$19:$W$19)</f>
        <v>0</v>
      </c>
      <c r="D53" s="31">
        <f>SUMPRODUCT('Aggreg'!$B109:$W109,$B$19:$W$19)</f>
        <v>0</v>
      </c>
      <c r="E53" s="31">
        <f>SUMPRODUCT('Aggreg'!$B147:$W147,$B$19:$W$19)</f>
        <v>0</v>
      </c>
      <c r="F53" s="31">
        <f>SUMPRODUCT('Aggreg'!$B181:$W181,$B$19:$W$19)</f>
        <v>0</v>
      </c>
      <c r="G53" s="31">
        <f>SUMPRODUCT('Aggreg'!$B215:$W215,$B$19:$W$19)</f>
        <v>0</v>
      </c>
      <c r="H53" s="31">
        <f>SUMPRODUCT('Aggreg'!$B250:$W250,$B$19:$W$19)</f>
        <v>0</v>
      </c>
      <c r="I53" s="10"/>
    </row>
    <row r="54" spans="1:9">
      <c r="A54" s="3" t="s">
        <v>184</v>
      </c>
      <c r="B54" s="31">
        <f>SUMPRODUCT('Aggreg'!$B34:$W34,$B$19:$W$19)</f>
        <v>0</v>
      </c>
      <c r="C54" s="31">
        <f>SUMPRODUCT('Aggreg'!$B72:$W72,$B$19:$W$19)</f>
        <v>0</v>
      </c>
      <c r="D54" s="31">
        <f>SUMPRODUCT('Aggreg'!$B110:$W110,$B$19:$W$19)</f>
        <v>0</v>
      </c>
      <c r="E54" s="31">
        <f>SUMPRODUCT('Aggreg'!$B148:$W148,$B$19:$W$19)</f>
        <v>0</v>
      </c>
      <c r="F54" s="31">
        <f>SUMPRODUCT('Aggreg'!$B182:$W182,$B$19:$W$19)</f>
        <v>0</v>
      </c>
      <c r="G54" s="31">
        <f>SUMPRODUCT('Aggreg'!$B216:$W216,$B$19:$W$19)</f>
        <v>0</v>
      </c>
      <c r="H54" s="31">
        <f>SUMPRODUCT('Aggreg'!$B251:$W251,$B$19:$W$19)</f>
        <v>0</v>
      </c>
      <c r="I54" s="10"/>
    </row>
    <row r="55" spans="1:9">
      <c r="A55" s="3" t="s">
        <v>185</v>
      </c>
      <c r="B55" s="31">
        <f>SUMPRODUCT('Aggreg'!$B35:$W35,$B$19:$W$19)</f>
        <v>0</v>
      </c>
      <c r="C55" s="31">
        <f>SUMPRODUCT('Aggreg'!$B73:$W73,$B$19:$W$19)</f>
        <v>0</v>
      </c>
      <c r="D55" s="31">
        <f>SUMPRODUCT('Aggreg'!$B111:$W111,$B$19:$W$19)</f>
        <v>0</v>
      </c>
      <c r="E55" s="31">
        <f>SUMPRODUCT('Aggreg'!$B149:$W149,$B$19:$W$19)</f>
        <v>0</v>
      </c>
      <c r="F55" s="31">
        <f>SUMPRODUCT('Aggreg'!$B183:$W183,$B$19:$W$19)</f>
        <v>0</v>
      </c>
      <c r="G55" s="31">
        <f>SUMPRODUCT('Aggreg'!$B217:$W217,$B$19:$W$19)</f>
        <v>0</v>
      </c>
      <c r="H55" s="31">
        <f>SUMPRODUCT('Aggreg'!$B252:$W252,$B$19:$W$19)</f>
        <v>0</v>
      </c>
      <c r="I55" s="10"/>
    </row>
    <row r="56" spans="1:9">
      <c r="A56" s="3" t="s">
        <v>186</v>
      </c>
      <c r="B56" s="31">
        <f>SUMPRODUCT('Aggreg'!$B36:$W36,$B$19:$W$19)</f>
        <v>0</v>
      </c>
      <c r="C56" s="31">
        <f>SUMPRODUCT('Aggreg'!$B74:$W74,$B$19:$W$19)</f>
        <v>0</v>
      </c>
      <c r="D56" s="31">
        <f>SUMPRODUCT('Aggreg'!$B112:$W112,$B$19:$W$19)</f>
        <v>0</v>
      </c>
      <c r="E56" s="31">
        <f>SUMPRODUCT('Aggreg'!$B150:$W150,$B$19:$W$19)</f>
        <v>0</v>
      </c>
      <c r="F56" s="31">
        <f>SUMPRODUCT('Aggreg'!$B184:$W184,$B$19:$W$19)</f>
        <v>0</v>
      </c>
      <c r="G56" s="31">
        <f>SUMPRODUCT('Aggreg'!$B218:$W218,$B$19:$W$19)</f>
        <v>0</v>
      </c>
      <c r="H56" s="31">
        <f>SUMPRODUCT('Aggreg'!$B253:$W253,$B$19:$W$19)</f>
        <v>0</v>
      </c>
      <c r="I56" s="10"/>
    </row>
    <row r="57" spans="1:9">
      <c r="A57" s="3" t="s">
        <v>187</v>
      </c>
      <c r="B57" s="31">
        <f>SUMPRODUCT('Aggreg'!$B37:$W37,$B$19:$W$19)</f>
        <v>0</v>
      </c>
      <c r="C57" s="31">
        <f>SUMPRODUCT('Aggreg'!$B75:$W75,$B$19:$W$19)</f>
        <v>0</v>
      </c>
      <c r="D57" s="31">
        <f>SUMPRODUCT('Aggreg'!$B113:$W113,$B$19:$W$19)</f>
        <v>0</v>
      </c>
      <c r="E57" s="31">
        <f>SUMPRODUCT('Aggreg'!$B151:$W151,$B$19:$W$19)</f>
        <v>0</v>
      </c>
      <c r="F57" s="31">
        <f>SUMPRODUCT('Aggreg'!$B185:$W185,$B$19:$W$19)</f>
        <v>0</v>
      </c>
      <c r="G57" s="31">
        <f>SUMPRODUCT('Aggreg'!$B219:$W219,$B$19:$W$19)</f>
        <v>0</v>
      </c>
      <c r="H57" s="31">
        <f>SUMPRODUCT('Aggreg'!$B254:$W254,$B$19:$W$19)</f>
        <v>0</v>
      </c>
      <c r="I57" s="10"/>
    </row>
    <row r="58" spans="1:9">
      <c r="A58" s="3" t="s">
        <v>188</v>
      </c>
      <c r="B58" s="31">
        <f>SUMPRODUCT('Aggreg'!$B38:$W38,$B$19:$W$19)</f>
        <v>0</v>
      </c>
      <c r="C58" s="31">
        <f>SUMPRODUCT('Aggreg'!$B76:$W76,$B$19:$W$19)</f>
        <v>0</v>
      </c>
      <c r="D58" s="31">
        <f>SUMPRODUCT('Aggreg'!$B114:$W114,$B$19:$W$19)</f>
        <v>0</v>
      </c>
      <c r="E58" s="31">
        <f>SUMPRODUCT('Aggreg'!$B152:$W152,$B$19:$W$19)</f>
        <v>0</v>
      </c>
      <c r="F58" s="31">
        <f>SUMPRODUCT('Aggreg'!$B186:$W186,$B$19:$W$19)</f>
        <v>0</v>
      </c>
      <c r="G58" s="31">
        <f>SUMPRODUCT('Aggreg'!$B220:$W220,$B$19:$W$19)</f>
        <v>0</v>
      </c>
      <c r="H58" s="31">
        <f>SUMPRODUCT('Aggreg'!$B255:$W255,$B$19:$W$19)</f>
        <v>0</v>
      </c>
      <c r="I58" s="10"/>
    </row>
    <row r="59" spans="1:9">
      <c r="A59" s="3" t="s">
        <v>189</v>
      </c>
      <c r="B59" s="31">
        <f>SUMPRODUCT('Aggreg'!$B39:$W39,$B$19:$W$19)</f>
        <v>0</v>
      </c>
      <c r="C59" s="31">
        <f>SUMPRODUCT('Aggreg'!$B77:$W77,$B$19:$W$19)</f>
        <v>0</v>
      </c>
      <c r="D59" s="31">
        <f>SUMPRODUCT('Aggreg'!$B115:$W115,$B$19:$W$19)</f>
        <v>0</v>
      </c>
      <c r="E59" s="31">
        <f>SUMPRODUCT('Aggreg'!$B153:$W153,$B$19:$W$19)</f>
        <v>0</v>
      </c>
      <c r="F59" s="31">
        <f>SUMPRODUCT('Aggreg'!$B187:$W187,$B$19:$W$19)</f>
        <v>0</v>
      </c>
      <c r="G59" s="31">
        <f>SUMPRODUCT('Aggreg'!$B221:$W221,$B$19:$W$19)</f>
        <v>0</v>
      </c>
      <c r="H59" s="31">
        <f>SUMPRODUCT('Aggreg'!$B256:$W256,$B$19:$W$19)</f>
        <v>0</v>
      </c>
      <c r="I59" s="10"/>
    </row>
    <row r="60" spans="1:9">
      <c r="A60" s="3" t="s">
        <v>197</v>
      </c>
      <c r="B60" s="31">
        <f>SUMPRODUCT('Aggreg'!$B40:$W40,$B$19:$W$19)</f>
        <v>0</v>
      </c>
      <c r="C60" s="31">
        <f>SUMPRODUCT('Aggreg'!$B78:$W78,$B$19:$W$19)</f>
        <v>0</v>
      </c>
      <c r="D60" s="31">
        <f>SUMPRODUCT('Aggreg'!$B116:$W116,$B$19:$W$19)</f>
        <v>0</v>
      </c>
      <c r="E60" s="31">
        <f>SUMPRODUCT('Aggreg'!$B154:$W154,$B$19:$W$19)</f>
        <v>0</v>
      </c>
      <c r="F60" s="31">
        <f>SUMPRODUCT('Aggreg'!$B188:$W188,$B$19:$W$19)</f>
        <v>0</v>
      </c>
      <c r="G60" s="31">
        <f>SUMPRODUCT('Aggreg'!$B222:$W222,$B$19:$W$19)</f>
        <v>0</v>
      </c>
      <c r="H60" s="31">
        <f>SUMPRODUCT('Aggreg'!$B257:$W257,$B$19:$W$19)</f>
        <v>0</v>
      </c>
      <c r="I60" s="10"/>
    </row>
    <row r="61" spans="1:9">
      <c r="A61" s="3" t="s">
        <v>198</v>
      </c>
      <c r="B61" s="31">
        <f>SUMPRODUCT('Aggreg'!$B41:$W41,$B$19:$W$19)</f>
        <v>0</v>
      </c>
      <c r="C61" s="31">
        <f>SUMPRODUCT('Aggreg'!$B79:$W79,$B$19:$W$19)</f>
        <v>0</v>
      </c>
      <c r="D61" s="31">
        <f>SUMPRODUCT('Aggreg'!$B117:$W117,$B$19:$W$19)</f>
        <v>0</v>
      </c>
      <c r="E61" s="31">
        <f>SUMPRODUCT('Aggreg'!$B155:$W155,$B$19:$W$19)</f>
        <v>0</v>
      </c>
      <c r="F61" s="31">
        <f>SUMPRODUCT('Aggreg'!$B189:$W189,$B$19:$W$19)</f>
        <v>0</v>
      </c>
      <c r="G61" s="31">
        <f>SUMPRODUCT('Aggreg'!$B223:$W223,$B$19:$W$19)</f>
        <v>0</v>
      </c>
      <c r="H61" s="31">
        <f>SUMPRODUCT('Aggreg'!$B258:$W258,$B$19:$W$19)</f>
        <v>0</v>
      </c>
      <c r="I61" s="10"/>
    </row>
    <row r="63" spans="1:9" ht="21" customHeight="1">
      <c r="A63" s="1" t="s">
        <v>1182</v>
      </c>
    </row>
    <row r="64" spans="1:9">
      <c r="A64" s="2" t="s">
        <v>361</v>
      </c>
    </row>
    <row r="65" spans="1:1">
      <c r="A65" s="11" t="s">
        <v>1062</v>
      </c>
    </row>
    <row r="66" spans="1:1">
      <c r="A66" s="11" t="s">
        <v>1183</v>
      </c>
    </row>
    <row r="67" spans="1:1">
      <c r="A67" s="11" t="s">
        <v>1184</v>
      </c>
    </row>
    <row r="68" spans="1:1">
      <c r="A68" s="11" t="s">
        <v>1185</v>
      </c>
    </row>
    <row r="69" spans="1:1">
      <c r="A69" s="11" t="s">
        <v>1186</v>
      </c>
    </row>
    <row r="70" spans="1:1">
      <c r="A70" s="11" t="s">
        <v>1187</v>
      </c>
    </row>
    <row r="71" spans="1:1">
      <c r="A71" s="11" t="s">
        <v>1188</v>
      </c>
    </row>
    <row r="72" spans="1:1">
      <c r="A72" s="11" t="s">
        <v>1189</v>
      </c>
    </row>
    <row r="73" spans="1:1">
      <c r="A73" s="11" t="s">
        <v>1190</v>
      </c>
    </row>
    <row r="74" spans="1:1">
      <c r="A74" s="11" t="s">
        <v>1191</v>
      </c>
    </row>
    <row r="75" spans="1:1">
      <c r="A75" s="11" t="s">
        <v>1192</v>
      </c>
    </row>
    <row r="76" spans="1:1">
      <c r="A76" s="11" t="s">
        <v>1193</v>
      </c>
    </row>
    <row r="77" spans="1:1">
      <c r="A77" s="11" t="s">
        <v>1194</v>
      </c>
    </row>
    <row r="78" spans="1:1">
      <c r="A78" s="11" t="s">
        <v>1195</v>
      </c>
    </row>
    <row r="79" spans="1:1">
      <c r="A79" s="11" t="s">
        <v>1196</v>
      </c>
    </row>
    <row r="80" spans="1:1">
      <c r="A80" s="11" t="s">
        <v>1197</v>
      </c>
    </row>
    <row r="81" spans="1:9">
      <c r="A81" s="28" t="s">
        <v>364</v>
      </c>
      <c r="B81" s="28" t="s">
        <v>494</v>
      </c>
      <c r="C81" s="28" t="s">
        <v>494</v>
      </c>
      <c r="D81" s="28" t="s">
        <v>494</v>
      </c>
      <c r="E81" s="28" t="s">
        <v>494</v>
      </c>
      <c r="F81" s="28" t="s">
        <v>494</v>
      </c>
      <c r="G81" s="28" t="s">
        <v>494</v>
      </c>
      <c r="H81" s="28" t="s">
        <v>494</v>
      </c>
    </row>
    <row r="82" spans="1:9">
      <c r="A82" s="28" t="s">
        <v>367</v>
      </c>
      <c r="B82" s="28" t="s">
        <v>1198</v>
      </c>
      <c r="C82" s="28" t="s">
        <v>1199</v>
      </c>
      <c r="D82" s="28" t="s">
        <v>1200</v>
      </c>
      <c r="E82" s="28" t="s">
        <v>1201</v>
      </c>
      <c r="F82" s="28" t="s">
        <v>1202</v>
      </c>
      <c r="G82" s="28" t="s">
        <v>1203</v>
      </c>
      <c r="H82" s="28" t="s">
        <v>1204</v>
      </c>
    </row>
    <row r="84" spans="1:9">
      <c r="B84" s="12" t="s">
        <v>1205</v>
      </c>
      <c r="C84" s="12" t="s">
        <v>1206</v>
      </c>
      <c r="D84" s="12" t="s">
        <v>1207</v>
      </c>
      <c r="E84" s="12" t="s">
        <v>1208</v>
      </c>
      <c r="F84" s="12" t="s">
        <v>1209</v>
      </c>
      <c r="G84" s="12" t="s">
        <v>1210</v>
      </c>
      <c r="H84" s="12" t="s">
        <v>1211</v>
      </c>
    </row>
    <row r="85" spans="1:9">
      <c r="A85" s="3" t="s">
        <v>174</v>
      </c>
      <c r="B85" s="31">
        <f>IF('Loads'!B46&lt;0,0,B35*'Loads'!B304*10)</f>
        <v>0</v>
      </c>
      <c r="C85" s="31">
        <f>IF('Loads'!B46&lt;0,0,C35*'Loads'!C304*10)</f>
        <v>0</v>
      </c>
      <c r="D85" s="31">
        <f>IF('Loads'!B46&lt;0,0,D35*'Loads'!D304*10)</f>
        <v>0</v>
      </c>
      <c r="E85" s="31">
        <f>E35*'Input'!F$58*'Loads'!E304/100</f>
        <v>0</v>
      </c>
      <c r="F85" s="31">
        <f>F35*'Input'!F$58*'Loads'!F304/100</f>
        <v>0</v>
      </c>
      <c r="G85" s="31">
        <f>G35*'Input'!F$58*'Loads'!G304/100</f>
        <v>0</v>
      </c>
      <c r="H85" s="31">
        <f>IF('Loads'!B46&lt;0,0,H35*'Loads'!H304*10)</f>
        <v>0</v>
      </c>
      <c r="I85" s="10"/>
    </row>
    <row r="86" spans="1:9">
      <c r="A86" s="3" t="s">
        <v>175</v>
      </c>
      <c r="B86" s="31">
        <f>IF('Loads'!B47&lt;0,0,B36*'Loads'!B305*10)</f>
        <v>0</v>
      </c>
      <c r="C86" s="31">
        <f>IF('Loads'!B47&lt;0,0,C36*'Loads'!C305*10)</f>
        <v>0</v>
      </c>
      <c r="D86" s="31">
        <f>IF('Loads'!B47&lt;0,0,D36*'Loads'!D305*10)</f>
        <v>0</v>
      </c>
      <c r="E86" s="31">
        <f>E36*'Input'!F$58*'Loads'!E305/100</f>
        <v>0</v>
      </c>
      <c r="F86" s="31">
        <f>F36*'Input'!F$58*'Loads'!F305/100</f>
        <v>0</v>
      </c>
      <c r="G86" s="31">
        <f>G36*'Input'!F$58*'Loads'!G305/100</f>
        <v>0</v>
      </c>
      <c r="H86" s="31">
        <f>IF('Loads'!B47&lt;0,0,H36*'Loads'!H305*10)</f>
        <v>0</v>
      </c>
      <c r="I86" s="10"/>
    </row>
    <row r="87" spans="1:9">
      <c r="A87" s="3" t="s">
        <v>214</v>
      </c>
      <c r="B87" s="31">
        <f>IF('Loads'!B48&lt;0,0,B37*'Loads'!B306*10)</f>
        <v>0</v>
      </c>
      <c r="C87" s="31">
        <f>IF('Loads'!B48&lt;0,0,C37*'Loads'!C306*10)</f>
        <v>0</v>
      </c>
      <c r="D87" s="31">
        <f>IF('Loads'!B48&lt;0,0,D37*'Loads'!D306*10)</f>
        <v>0</v>
      </c>
      <c r="E87" s="31">
        <f>E37*'Input'!F$58*'Loads'!E306/100</f>
        <v>0</v>
      </c>
      <c r="F87" s="31">
        <f>F37*'Input'!F$58*'Loads'!F306/100</f>
        <v>0</v>
      </c>
      <c r="G87" s="31">
        <f>G37*'Input'!F$58*'Loads'!G306/100</f>
        <v>0</v>
      </c>
      <c r="H87" s="31">
        <f>IF('Loads'!B48&lt;0,0,H37*'Loads'!H306*10)</f>
        <v>0</v>
      </c>
      <c r="I87" s="10"/>
    </row>
    <row r="88" spans="1:9">
      <c r="A88" s="3" t="s">
        <v>176</v>
      </c>
      <c r="B88" s="31">
        <f>IF('Loads'!B49&lt;0,0,B38*'Loads'!B307*10)</f>
        <v>0</v>
      </c>
      <c r="C88" s="31">
        <f>IF('Loads'!B49&lt;0,0,C38*'Loads'!C307*10)</f>
        <v>0</v>
      </c>
      <c r="D88" s="31">
        <f>IF('Loads'!B49&lt;0,0,D38*'Loads'!D307*10)</f>
        <v>0</v>
      </c>
      <c r="E88" s="31">
        <f>E38*'Input'!F$58*'Loads'!E307/100</f>
        <v>0</v>
      </c>
      <c r="F88" s="31">
        <f>F38*'Input'!F$58*'Loads'!F307/100</f>
        <v>0</v>
      </c>
      <c r="G88" s="31">
        <f>G38*'Input'!F$58*'Loads'!G307/100</f>
        <v>0</v>
      </c>
      <c r="H88" s="31">
        <f>IF('Loads'!B49&lt;0,0,H38*'Loads'!H307*10)</f>
        <v>0</v>
      </c>
      <c r="I88" s="10"/>
    </row>
    <row r="89" spans="1:9">
      <c r="A89" s="3" t="s">
        <v>177</v>
      </c>
      <c r="B89" s="31">
        <f>IF('Loads'!B50&lt;0,0,B39*'Loads'!B308*10)</f>
        <v>0</v>
      </c>
      <c r="C89" s="31">
        <f>IF('Loads'!B50&lt;0,0,C39*'Loads'!C308*10)</f>
        <v>0</v>
      </c>
      <c r="D89" s="31">
        <f>IF('Loads'!B50&lt;0,0,D39*'Loads'!D308*10)</f>
        <v>0</v>
      </c>
      <c r="E89" s="31">
        <f>E39*'Input'!F$58*'Loads'!E308/100</f>
        <v>0</v>
      </c>
      <c r="F89" s="31">
        <f>F39*'Input'!F$58*'Loads'!F308/100</f>
        <v>0</v>
      </c>
      <c r="G89" s="31">
        <f>G39*'Input'!F$58*'Loads'!G308/100</f>
        <v>0</v>
      </c>
      <c r="H89" s="31">
        <f>IF('Loads'!B50&lt;0,0,H39*'Loads'!H308*10)</f>
        <v>0</v>
      </c>
      <c r="I89" s="10"/>
    </row>
    <row r="90" spans="1:9">
      <c r="A90" s="3" t="s">
        <v>215</v>
      </c>
      <c r="B90" s="31">
        <f>IF('Loads'!B51&lt;0,0,B40*'Loads'!B309*10)</f>
        <v>0</v>
      </c>
      <c r="C90" s="31">
        <f>IF('Loads'!B51&lt;0,0,C40*'Loads'!C309*10)</f>
        <v>0</v>
      </c>
      <c r="D90" s="31">
        <f>IF('Loads'!B51&lt;0,0,D40*'Loads'!D309*10)</f>
        <v>0</v>
      </c>
      <c r="E90" s="31">
        <f>E40*'Input'!F$58*'Loads'!E309/100</f>
        <v>0</v>
      </c>
      <c r="F90" s="31">
        <f>F40*'Input'!F$58*'Loads'!F309/100</f>
        <v>0</v>
      </c>
      <c r="G90" s="31">
        <f>G40*'Input'!F$58*'Loads'!G309/100</f>
        <v>0</v>
      </c>
      <c r="H90" s="31">
        <f>IF('Loads'!B51&lt;0,0,H40*'Loads'!H309*10)</f>
        <v>0</v>
      </c>
      <c r="I90" s="10"/>
    </row>
    <row r="91" spans="1:9">
      <c r="A91" s="3" t="s">
        <v>178</v>
      </c>
      <c r="B91" s="31">
        <f>IF('Loads'!B52&lt;0,0,B41*'Loads'!B310*10)</f>
        <v>0</v>
      </c>
      <c r="C91" s="31">
        <f>IF('Loads'!B52&lt;0,0,C41*'Loads'!C310*10)</f>
        <v>0</v>
      </c>
      <c r="D91" s="31">
        <f>IF('Loads'!B52&lt;0,0,D41*'Loads'!D310*10)</f>
        <v>0</v>
      </c>
      <c r="E91" s="31">
        <f>E41*'Input'!F$58*'Loads'!E310/100</f>
        <v>0</v>
      </c>
      <c r="F91" s="31">
        <f>F41*'Input'!F$58*'Loads'!F310/100</f>
        <v>0</v>
      </c>
      <c r="G91" s="31">
        <f>G41*'Input'!F$58*'Loads'!G310/100</f>
        <v>0</v>
      </c>
      <c r="H91" s="31">
        <f>IF('Loads'!B52&lt;0,0,H41*'Loads'!H310*10)</f>
        <v>0</v>
      </c>
      <c r="I91" s="10"/>
    </row>
    <row r="92" spans="1:9">
      <c r="A92" s="3" t="s">
        <v>179</v>
      </c>
      <c r="B92" s="31">
        <f>IF('Loads'!B53&lt;0,0,B42*'Loads'!B311*10)</f>
        <v>0</v>
      </c>
      <c r="C92" s="31">
        <f>IF('Loads'!B53&lt;0,0,C42*'Loads'!C311*10)</f>
        <v>0</v>
      </c>
      <c r="D92" s="31">
        <f>IF('Loads'!B53&lt;0,0,D42*'Loads'!D311*10)</f>
        <v>0</v>
      </c>
      <c r="E92" s="31">
        <f>E42*'Input'!F$58*'Loads'!E311/100</f>
        <v>0</v>
      </c>
      <c r="F92" s="31">
        <f>F42*'Input'!F$58*'Loads'!F311/100</f>
        <v>0</v>
      </c>
      <c r="G92" s="31">
        <f>G42*'Input'!F$58*'Loads'!G311/100</f>
        <v>0</v>
      </c>
      <c r="H92" s="31">
        <f>IF('Loads'!B53&lt;0,0,H42*'Loads'!H311*10)</f>
        <v>0</v>
      </c>
      <c r="I92" s="10"/>
    </row>
    <row r="93" spans="1:9">
      <c r="A93" s="3" t="s">
        <v>195</v>
      </c>
      <c r="B93" s="31">
        <f>IF('Loads'!B54&lt;0,0,B43*'Loads'!B312*10)</f>
        <v>0</v>
      </c>
      <c r="C93" s="31">
        <f>IF('Loads'!B54&lt;0,0,C43*'Loads'!C312*10)</f>
        <v>0</v>
      </c>
      <c r="D93" s="31">
        <f>IF('Loads'!B54&lt;0,0,D43*'Loads'!D312*10)</f>
        <v>0</v>
      </c>
      <c r="E93" s="31">
        <f>E43*'Input'!F$58*'Loads'!E312/100</f>
        <v>0</v>
      </c>
      <c r="F93" s="31">
        <f>F43*'Input'!F$58*'Loads'!F312/100</f>
        <v>0</v>
      </c>
      <c r="G93" s="31">
        <f>G43*'Input'!F$58*'Loads'!G312/100</f>
        <v>0</v>
      </c>
      <c r="H93" s="31">
        <f>IF('Loads'!B54&lt;0,0,H43*'Loads'!H312*10)</f>
        <v>0</v>
      </c>
      <c r="I93" s="10"/>
    </row>
    <row r="94" spans="1:9">
      <c r="A94" s="3" t="s">
        <v>180</v>
      </c>
      <c r="B94" s="31">
        <f>IF('Loads'!B55&lt;0,0,B44*'Loads'!B313*10)</f>
        <v>0</v>
      </c>
      <c r="C94" s="31">
        <f>IF('Loads'!B55&lt;0,0,C44*'Loads'!C313*10)</f>
        <v>0</v>
      </c>
      <c r="D94" s="31">
        <f>IF('Loads'!B55&lt;0,0,D44*'Loads'!D313*10)</f>
        <v>0</v>
      </c>
      <c r="E94" s="31">
        <f>E44*'Input'!F$58*'Loads'!E313/100</f>
        <v>0</v>
      </c>
      <c r="F94" s="31">
        <f>F44*'Input'!F$58*'Loads'!F313/100</f>
        <v>0</v>
      </c>
      <c r="G94" s="31">
        <f>G44*'Input'!F$58*'Loads'!G313/100</f>
        <v>0</v>
      </c>
      <c r="H94" s="31">
        <f>IF('Loads'!B55&lt;0,0,H44*'Loads'!H313*10)</f>
        <v>0</v>
      </c>
      <c r="I94" s="10"/>
    </row>
    <row r="95" spans="1:9">
      <c r="A95" s="3" t="s">
        <v>181</v>
      </c>
      <c r="B95" s="31">
        <f>IF('Loads'!B56&lt;0,0,B45*'Loads'!B314*10)</f>
        <v>0</v>
      </c>
      <c r="C95" s="31">
        <f>IF('Loads'!B56&lt;0,0,C45*'Loads'!C314*10)</f>
        <v>0</v>
      </c>
      <c r="D95" s="31">
        <f>IF('Loads'!B56&lt;0,0,D45*'Loads'!D314*10)</f>
        <v>0</v>
      </c>
      <c r="E95" s="31">
        <f>E45*'Input'!F$58*'Loads'!E314/100</f>
        <v>0</v>
      </c>
      <c r="F95" s="31">
        <f>F45*'Input'!F$58*'Loads'!F314/100</f>
        <v>0</v>
      </c>
      <c r="G95" s="31">
        <f>G45*'Input'!F$58*'Loads'!G314/100</f>
        <v>0</v>
      </c>
      <c r="H95" s="31">
        <f>IF('Loads'!B56&lt;0,0,H45*'Loads'!H314*10)</f>
        <v>0</v>
      </c>
      <c r="I95" s="10"/>
    </row>
    <row r="96" spans="1:9">
      <c r="A96" s="3" t="s">
        <v>182</v>
      </c>
      <c r="B96" s="31">
        <f>IF('Loads'!B57&lt;0,0,B46*'Loads'!B315*10)</f>
        <v>0</v>
      </c>
      <c r="C96" s="31">
        <f>IF('Loads'!B57&lt;0,0,C46*'Loads'!C315*10)</f>
        <v>0</v>
      </c>
      <c r="D96" s="31">
        <f>IF('Loads'!B57&lt;0,0,D46*'Loads'!D315*10)</f>
        <v>0</v>
      </c>
      <c r="E96" s="31">
        <f>E46*'Input'!F$58*'Loads'!E315/100</f>
        <v>0</v>
      </c>
      <c r="F96" s="31">
        <f>F46*'Input'!F$58*'Loads'!F315/100</f>
        <v>0</v>
      </c>
      <c r="G96" s="31">
        <f>G46*'Input'!F$58*'Loads'!G315/100</f>
        <v>0</v>
      </c>
      <c r="H96" s="31">
        <f>IF('Loads'!B57&lt;0,0,H46*'Loads'!H315*10)</f>
        <v>0</v>
      </c>
      <c r="I96" s="10"/>
    </row>
    <row r="97" spans="1:9">
      <c r="A97" s="3" t="s">
        <v>183</v>
      </c>
      <c r="B97" s="31">
        <f>IF('Loads'!B58&lt;0,0,B47*'Loads'!B316*10)</f>
        <v>0</v>
      </c>
      <c r="C97" s="31">
        <f>IF('Loads'!B58&lt;0,0,C47*'Loads'!C316*10)</f>
        <v>0</v>
      </c>
      <c r="D97" s="31">
        <f>IF('Loads'!B58&lt;0,0,D47*'Loads'!D316*10)</f>
        <v>0</v>
      </c>
      <c r="E97" s="31">
        <f>E47*'Input'!F$58*'Loads'!E316/100</f>
        <v>0</v>
      </c>
      <c r="F97" s="31">
        <f>F47*'Input'!F$58*'Loads'!F316/100</f>
        <v>0</v>
      </c>
      <c r="G97" s="31">
        <f>G47*'Input'!F$58*'Loads'!G316/100</f>
        <v>0</v>
      </c>
      <c r="H97" s="31">
        <f>IF('Loads'!B58&lt;0,0,H47*'Loads'!H316*10)</f>
        <v>0</v>
      </c>
      <c r="I97" s="10"/>
    </row>
    <row r="98" spans="1:9">
      <c r="A98" s="3" t="s">
        <v>196</v>
      </c>
      <c r="B98" s="31">
        <f>IF('Loads'!B59&lt;0,0,B48*'Loads'!B317*10)</f>
        <v>0</v>
      </c>
      <c r="C98" s="31">
        <f>IF('Loads'!B59&lt;0,0,C48*'Loads'!C317*10)</f>
        <v>0</v>
      </c>
      <c r="D98" s="31">
        <f>IF('Loads'!B59&lt;0,0,D48*'Loads'!D317*10)</f>
        <v>0</v>
      </c>
      <c r="E98" s="31">
        <f>E48*'Input'!F$58*'Loads'!E317/100</f>
        <v>0</v>
      </c>
      <c r="F98" s="31">
        <f>F48*'Input'!F$58*'Loads'!F317/100</f>
        <v>0</v>
      </c>
      <c r="G98" s="31">
        <f>G48*'Input'!F$58*'Loads'!G317/100</f>
        <v>0</v>
      </c>
      <c r="H98" s="31">
        <f>IF('Loads'!B59&lt;0,0,H48*'Loads'!H317*10)</f>
        <v>0</v>
      </c>
      <c r="I98" s="10"/>
    </row>
    <row r="99" spans="1:9">
      <c r="A99" s="3" t="s">
        <v>216</v>
      </c>
      <c r="B99" s="31">
        <f>IF('Loads'!B60&lt;0,0,B49*'Loads'!B318*10)</f>
        <v>0</v>
      </c>
      <c r="C99" s="31">
        <f>IF('Loads'!B60&lt;0,0,C49*'Loads'!C318*10)</f>
        <v>0</v>
      </c>
      <c r="D99" s="31">
        <f>IF('Loads'!B60&lt;0,0,D49*'Loads'!D318*10)</f>
        <v>0</v>
      </c>
      <c r="E99" s="31">
        <f>E49*'Input'!F$58*'Loads'!E318/100</f>
        <v>0</v>
      </c>
      <c r="F99" s="31">
        <f>F49*'Input'!F$58*'Loads'!F318/100</f>
        <v>0</v>
      </c>
      <c r="G99" s="31">
        <f>G49*'Input'!F$58*'Loads'!G318/100</f>
        <v>0</v>
      </c>
      <c r="H99" s="31">
        <f>IF('Loads'!B60&lt;0,0,H49*'Loads'!H318*10)</f>
        <v>0</v>
      </c>
      <c r="I99" s="10"/>
    </row>
    <row r="100" spans="1:9">
      <c r="A100" s="3" t="s">
        <v>217</v>
      </c>
      <c r="B100" s="31">
        <f>IF('Loads'!B61&lt;0,0,B50*'Loads'!B319*10)</f>
        <v>0</v>
      </c>
      <c r="C100" s="31">
        <f>IF('Loads'!B61&lt;0,0,C50*'Loads'!C319*10)</f>
        <v>0</v>
      </c>
      <c r="D100" s="31">
        <f>IF('Loads'!B61&lt;0,0,D50*'Loads'!D319*10)</f>
        <v>0</v>
      </c>
      <c r="E100" s="31">
        <f>E50*'Input'!F$58*'Loads'!E319/100</f>
        <v>0</v>
      </c>
      <c r="F100" s="31">
        <f>F50*'Input'!F$58*'Loads'!F319/100</f>
        <v>0</v>
      </c>
      <c r="G100" s="31">
        <f>G50*'Input'!F$58*'Loads'!G319/100</f>
        <v>0</v>
      </c>
      <c r="H100" s="31">
        <f>IF('Loads'!B61&lt;0,0,H50*'Loads'!H319*10)</f>
        <v>0</v>
      </c>
      <c r="I100" s="10"/>
    </row>
    <row r="101" spans="1:9">
      <c r="A101" s="3" t="s">
        <v>218</v>
      </c>
      <c r="B101" s="31">
        <f>IF('Loads'!B62&lt;0,0,B51*'Loads'!B320*10)</f>
        <v>0</v>
      </c>
      <c r="C101" s="31">
        <f>IF('Loads'!B62&lt;0,0,C51*'Loads'!C320*10)</f>
        <v>0</v>
      </c>
      <c r="D101" s="31">
        <f>IF('Loads'!B62&lt;0,0,D51*'Loads'!D320*10)</f>
        <v>0</v>
      </c>
      <c r="E101" s="31">
        <f>E51*'Input'!F$58*'Loads'!E320/100</f>
        <v>0</v>
      </c>
      <c r="F101" s="31">
        <f>F51*'Input'!F$58*'Loads'!F320/100</f>
        <v>0</v>
      </c>
      <c r="G101" s="31">
        <f>G51*'Input'!F$58*'Loads'!G320/100</f>
        <v>0</v>
      </c>
      <c r="H101" s="31">
        <f>IF('Loads'!B62&lt;0,0,H51*'Loads'!H320*10)</f>
        <v>0</v>
      </c>
      <c r="I101" s="10"/>
    </row>
    <row r="102" spans="1:9">
      <c r="A102" s="3" t="s">
        <v>219</v>
      </c>
      <c r="B102" s="31">
        <f>IF('Loads'!B63&lt;0,0,B52*'Loads'!B321*10)</f>
        <v>0</v>
      </c>
      <c r="C102" s="31">
        <f>IF('Loads'!B63&lt;0,0,C52*'Loads'!C321*10)</f>
        <v>0</v>
      </c>
      <c r="D102" s="31">
        <f>IF('Loads'!B63&lt;0,0,D52*'Loads'!D321*10)</f>
        <v>0</v>
      </c>
      <c r="E102" s="31">
        <f>E52*'Input'!F$58*'Loads'!E321/100</f>
        <v>0</v>
      </c>
      <c r="F102" s="31">
        <f>F52*'Input'!F$58*'Loads'!F321/100</f>
        <v>0</v>
      </c>
      <c r="G102" s="31">
        <f>G52*'Input'!F$58*'Loads'!G321/100</f>
        <v>0</v>
      </c>
      <c r="H102" s="31">
        <f>IF('Loads'!B63&lt;0,0,H52*'Loads'!H321*10)</f>
        <v>0</v>
      </c>
      <c r="I102" s="10"/>
    </row>
    <row r="103" spans="1:9">
      <c r="A103" s="3" t="s">
        <v>220</v>
      </c>
      <c r="B103" s="31">
        <f>IF('Loads'!B64&lt;0,0,B53*'Loads'!B322*10)</f>
        <v>0</v>
      </c>
      <c r="C103" s="31">
        <f>IF('Loads'!B64&lt;0,0,C53*'Loads'!C322*10)</f>
        <v>0</v>
      </c>
      <c r="D103" s="31">
        <f>IF('Loads'!B64&lt;0,0,D53*'Loads'!D322*10)</f>
        <v>0</v>
      </c>
      <c r="E103" s="31">
        <f>E53*'Input'!F$58*'Loads'!E322/100</f>
        <v>0</v>
      </c>
      <c r="F103" s="31">
        <f>F53*'Input'!F$58*'Loads'!F322/100</f>
        <v>0</v>
      </c>
      <c r="G103" s="31">
        <f>G53*'Input'!F$58*'Loads'!G322/100</f>
        <v>0</v>
      </c>
      <c r="H103" s="31">
        <f>IF('Loads'!B64&lt;0,0,H53*'Loads'!H322*10)</f>
        <v>0</v>
      </c>
      <c r="I103" s="10"/>
    </row>
    <row r="104" spans="1:9">
      <c r="A104" s="3" t="s">
        <v>184</v>
      </c>
      <c r="B104" s="31">
        <f>IF('Loads'!B65&lt;0,0,B54*'Loads'!B323*10)</f>
        <v>0</v>
      </c>
      <c r="C104" s="31">
        <f>IF('Loads'!B65&lt;0,0,C54*'Loads'!C323*10)</f>
        <v>0</v>
      </c>
      <c r="D104" s="31">
        <f>IF('Loads'!B65&lt;0,0,D54*'Loads'!D323*10)</f>
        <v>0</v>
      </c>
      <c r="E104" s="31">
        <f>E54*'Input'!F$58*'Loads'!E323/100</f>
        <v>0</v>
      </c>
      <c r="F104" s="31">
        <f>F54*'Input'!F$58*'Loads'!F323/100</f>
        <v>0</v>
      </c>
      <c r="G104" s="31">
        <f>G54*'Input'!F$58*'Loads'!G323/100</f>
        <v>0</v>
      </c>
      <c r="H104" s="31">
        <f>IF('Loads'!B65&lt;0,0,H54*'Loads'!H323*10)</f>
        <v>0</v>
      </c>
      <c r="I104" s="10"/>
    </row>
    <row r="105" spans="1:9">
      <c r="A105" s="3" t="s">
        <v>185</v>
      </c>
      <c r="B105" s="31">
        <f>IF('Loads'!B66&lt;0,0,B55*'Loads'!B324*10)</f>
        <v>0</v>
      </c>
      <c r="C105" s="31">
        <f>IF('Loads'!B66&lt;0,0,C55*'Loads'!C324*10)</f>
        <v>0</v>
      </c>
      <c r="D105" s="31">
        <f>IF('Loads'!B66&lt;0,0,D55*'Loads'!D324*10)</f>
        <v>0</v>
      </c>
      <c r="E105" s="31">
        <f>E55*'Input'!F$58*'Loads'!E324/100</f>
        <v>0</v>
      </c>
      <c r="F105" s="31">
        <f>F55*'Input'!F$58*'Loads'!F324/100</f>
        <v>0</v>
      </c>
      <c r="G105" s="31">
        <f>G55*'Input'!F$58*'Loads'!G324/100</f>
        <v>0</v>
      </c>
      <c r="H105" s="31">
        <f>IF('Loads'!B66&lt;0,0,H55*'Loads'!H324*10)</f>
        <v>0</v>
      </c>
      <c r="I105" s="10"/>
    </row>
    <row r="106" spans="1:9">
      <c r="A106" s="3" t="s">
        <v>186</v>
      </c>
      <c r="B106" s="31">
        <f>IF('Loads'!B67&lt;0,0,B56*'Loads'!B325*10)</f>
        <v>0</v>
      </c>
      <c r="C106" s="31">
        <f>IF('Loads'!B67&lt;0,0,C56*'Loads'!C325*10)</f>
        <v>0</v>
      </c>
      <c r="D106" s="31">
        <f>IF('Loads'!B67&lt;0,0,D56*'Loads'!D325*10)</f>
        <v>0</v>
      </c>
      <c r="E106" s="31">
        <f>E56*'Input'!F$58*'Loads'!E325/100</f>
        <v>0</v>
      </c>
      <c r="F106" s="31">
        <f>F56*'Input'!F$58*'Loads'!F325/100</f>
        <v>0</v>
      </c>
      <c r="G106" s="31">
        <f>G56*'Input'!F$58*'Loads'!G325/100</f>
        <v>0</v>
      </c>
      <c r="H106" s="31">
        <f>IF('Loads'!B67&lt;0,0,H56*'Loads'!H325*10)</f>
        <v>0</v>
      </c>
      <c r="I106" s="10"/>
    </row>
    <row r="107" spans="1:9">
      <c r="A107" s="3" t="s">
        <v>187</v>
      </c>
      <c r="B107" s="31">
        <f>IF('Loads'!B68&lt;0,0,B57*'Loads'!B326*10)</f>
        <v>0</v>
      </c>
      <c r="C107" s="31">
        <f>IF('Loads'!B68&lt;0,0,C57*'Loads'!C326*10)</f>
        <v>0</v>
      </c>
      <c r="D107" s="31">
        <f>IF('Loads'!B68&lt;0,0,D57*'Loads'!D326*10)</f>
        <v>0</v>
      </c>
      <c r="E107" s="31">
        <f>E57*'Input'!F$58*'Loads'!E326/100</f>
        <v>0</v>
      </c>
      <c r="F107" s="31">
        <f>F57*'Input'!F$58*'Loads'!F326/100</f>
        <v>0</v>
      </c>
      <c r="G107" s="31">
        <f>G57*'Input'!F$58*'Loads'!G326/100</f>
        <v>0</v>
      </c>
      <c r="H107" s="31">
        <f>IF('Loads'!B68&lt;0,0,H57*'Loads'!H326*10)</f>
        <v>0</v>
      </c>
      <c r="I107" s="10"/>
    </row>
    <row r="108" spans="1:9">
      <c r="A108" s="3" t="s">
        <v>188</v>
      </c>
      <c r="B108" s="31">
        <f>IF('Loads'!B69&lt;0,0,B58*'Loads'!B327*10)</f>
        <v>0</v>
      </c>
      <c r="C108" s="31">
        <f>IF('Loads'!B69&lt;0,0,C58*'Loads'!C327*10)</f>
        <v>0</v>
      </c>
      <c r="D108" s="31">
        <f>IF('Loads'!B69&lt;0,0,D58*'Loads'!D327*10)</f>
        <v>0</v>
      </c>
      <c r="E108" s="31">
        <f>E58*'Input'!F$58*'Loads'!E327/100</f>
        <v>0</v>
      </c>
      <c r="F108" s="31">
        <f>F58*'Input'!F$58*'Loads'!F327/100</f>
        <v>0</v>
      </c>
      <c r="G108" s="31">
        <f>G58*'Input'!F$58*'Loads'!G327/100</f>
        <v>0</v>
      </c>
      <c r="H108" s="31">
        <f>IF('Loads'!B69&lt;0,0,H58*'Loads'!H327*10)</f>
        <v>0</v>
      </c>
      <c r="I108" s="10"/>
    </row>
    <row r="109" spans="1:9">
      <c r="A109" s="3" t="s">
        <v>189</v>
      </c>
      <c r="B109" s="31">
        <f>IF('Loads'!B70&lt;0,0,B59*'Loads'!B328*10)</f>
        <v>0</v>
      </c>
      <c r="C109" s="31">
        <f>IF('Loads'!B70&lt;0,0,C59*'Loads'!C328*10)</f>
        <v>0</v>
      </c>
      <c r="D109" s="31">
        <f>IF('Loads'!B70&lt;0,0,D59*'Loads'!D328*10)</f>
        <v>0</v>
      </c>
      <c r="E109" s="31">
        <f>E59*'Input'!F$58*'Loads'!E328/100</f>
        <v>0</v>
      </c>
      <c r="F109" s="31">
        <f>F59*'Input'!F$58*'Loads'!F328/100</f>
        <v>0</v>
      </c>
      <c r="G109" s="31">
        <f>G59*'Input'!F$58*'Loads'!G328/100</f>
        <v>0</v>
      </c>
      <c r="H109" s="31">
        <f>IF('Loads'!B70&lt;0,0,H59*'Loads'!H328*10)</f>
        <v>0</v>
      </c>
      <c r="I109" s="10"/>
    </row>
    <row r="110" spans="1:9">
      <c r="A110" s="3" t="s">
        <v>197</v>
      </c>
      <c r="B110" s="31">
        <f>IF('Loads'!B71&lt;0,0,B60*'Loads'!B329*10)</f>
        <v>0</v>
      </c>
      <c r="C110" s="31">
        <f>IF('Loads'!B71&lt;0,0,C60*'Loads'!C329*10)</f>
        <v>0</v>
      </c>
      <c r="D110" s="31">
        <f>IF('Loads'!B71&lt;0,0,D60*'Loads'!D329*10)</f>
        <v>0</v>
      </c>
      <c r="E110" s="31">
        <f>E60*'Input'!F$58*'Loads'!E329/100</f>
        <v>0</v>
      </c>
      <c r="F110" s="31">
        <f>F60*'Input'!F$58*'Loads'!F329/100</f>
        <v>0</v>
      </c>
      <c r="G110" s="31">
        <f>G60*'Input'!F$58*'Loads'!G329/100</f>
        <v>0</v>
      </c>
      <c r="H110" s="31">
        <f>IF('Loads'!B71&lt;0,0,H60*'Loads'!H329*10)</f>
        <v>0</v>
      </c>
      <c r="I110" s="10"/>
    </row>
    <row r="111" spans="1:9">
      <c r="A111" s="3" t="s">
        <v>198</v>
      </c>
      <c r="B111" s="31">
        <f>IF('Loads'!B72&lt;0,0,B61*'Loads'!B330*10)</f>
        <v>0</v>
      </c>
      <c r="C111" s="31">
        <f>IF('Loads'!B72&lt;0,0,C61*'Loads'!C330*10)</f>
        <v>0</v>
      </c>
      <c r="D111" s="31">
        <f>IF('Loads'!B72&lt;0,0,D61*'Loads'!D330*10)</f>
        <v>0</v>
      </c>
      <c r="E111" s="31">
        <f>E61*'Input'!F$58*'Loads'!E330/100</f>
        <v>0</v>
      </c>
      <c r="F111" s="31">
        <f>F61*'Input'!F$58*'Loads'!F330/100</f>
        <v>0</v>
      </c>
      <c r="G111" s="31">
        <f>G61*'Input'!F$58*'Loads'!G330/100</f>
        <v>0</v>
      </c>
      <c r="H111" s="31">
        <f>IF('Loads'!B72&lt;0,0,H61*'Loads'!H330*10)</f>
        <v>0</v>
      </c>
      <c r="I111" s="10"/>
    </row>
    <row r="113" spans="1:1" ht="21" customHeight="1">
      <c r="A113" s="1" t="s">
        <v>1212</v>
      </c>
    </row>
    <row r="114" spans="1:1">
      <c r="A114" s="2" t="s">
        <v>361</v>
      </c>
    </row>
    <row r="115" spans="1:1">
      <c r="A115" s="11" t="s">
        <v>1213</v>
      </c>
    </row>
    <row r="116" spans="1:1">
      <c r="A116" s="11" t="s">
        <v>1214</v>
      </c>
    </row>
    <row r="117" spans="1:1">
      <c r="A117" s="11" t="s">
        <v>1215</v>
      </c>
    </row>
    <row r="118" spans="1:1">
      <c r="A118" s="11" t="s">
        <v>1216</v>
      </c>
    </row>
    <row r="119" spans="1:1">
      <c r="A119" s="11" t="s">
        <v>1217</v>
      </c>
    </row>
    <row r="120" spans="1:1">
      <c r="A120" s="11" t="s">
        <v>1218</v>
      </c>
    </row>
    <row r="121" spans="1:1">
      <c r="A121" s="11" t="s">
        <v>1219</v>
      </c>
    </row>
    <row r="122" spans="1:1">
      <c r="A122" s="11" t="s">
        <v>1220</v>
      </c>
    </row>
    <row r="123" spans="1:1">
      <c r="A123" s="11" t="s">
        <v>1221</v>
      </c>
    </row>
    <row r="124" spans="1:1">
      <c r="A124" s="11" t="s">
        <v>1222</v>
      </c>
    </row>
    <row r="125" spans="1:1">
      <c r="A125" s="11" t="s">
        <v>1223</v>
      </c>
    </row>
    <row r="126" spans="1:1">
      <c r="A126" s="11" t="s">
        <v>1224</v>
      </c>
    </row>
    <row r="127" spans="1:1">
      <c r="A127" s="11" t="s">
        <v>1225</v>
      </c>
    </row>
    <row r="128" spans="1:1">
      <c r="A128" s="11" t="s">
        <v>1134</v>
      </c>
    </row>
    <row r="129" spans="1:9">
      <c r="A129" s="28" t="s">
        <v>364</v>
      </c>
      <c r="B129" s="28" t="s">
        <v>494</v>
      </c>
      <c r="C129" s="28" t="s">
        <v>494</v>
      </c>
      <c r="D129" s="28" t="s">
        <v>494</v>
      </c>
      <c r="E129" s="28" t="s">
        <v>494</v>
      </c>
      <c r="F129" s="28" t="s">
        <v>494</v>
      </c>
      <c r="G129" s="28" t="s">
        <v>494</v>
      </c>
      <c r="H129" s="28" t="s">
        <v>494</v>
      </c>
    </row>
    <row r="130" spans="1:9">
      <c r="A130" s="28" t="s">
        <v>367</v>
      </c>
      <c r="B130" s="28" t="s">
        <v>1226</v>
      </c>
      <c r="C130" s="28" t="s">
        <v>1227</v>
      </c>
      <c r="D130" s="28" t="s">
        <v>1228</v>
      </c>
      <c r="E130" s="28" t="s">
        <v>1229</v>
      </c>
      <c r="F130" s="28" t="s">
        <v>1230</v>
      </c>
      <c r="G130" s="28" t="s">
        <v>1231</v>
      </c>
      <c r="H130" s="28" t="s">
        <v>1232</v>
      </c>
    </row>
    <row r="132" spans="1:9">
      <c r="B132" s="12" t="s">
        <v>1233</v>
      </c>
      <c r="C132" s="12" t="s">
        <v>1234</v>
      </c>
      <c r="D132" s="12" t="s">
        <v>1235</v>
      </c>
      <c r="E132" s="12" t="s">
        <v>1236</v>
      </c>
      <c r="F132" s="12" t="s">
        <v>1237</v>
      </c>
      <c r="G132" s="12" t="s">
        <v>1238</v>
      </c>
      <c r="H132" s="12" t="s">
        <v>1239</v>
      </c>
    </row>
    <row r="133" spans="1:9">
      <c r="A133" s="3" t="s">
        <v>174</v>
      </c>
      <c r="B133" s="31">
        <f>IF(B35,0-'Aggreg'!B273/B35,0)</f>
        <v>0</v>
      </c>
      <c r="C133" s="9"/>
      <c r="D133" s="9"/>
      <c r="E133" s="31">
        <f>IF(E35,0-'Aggreg'!E273/E35,0)</f>
        <v>0</v>
      </c>
      <c r="F133" s="9"/>
      <c r="G133" s="9"/>
      <c r="H133" s="9"/>
      <c r="I133" s="10"/>
    </row>
    <row r="134" spans="1:9">
      <c r="A134" s="3" t="s">
        <v>175</v>
      </c>
      <c r="B134" s="31">
        <f>IF(B36,0-'Aggreg'!B274/B36,0)</f>
        <v>0</v>
      </c>
      <c r="C134" s="31">
        <f>IF(C36,0-'Aggreg'!C274/C36,0)</f>
        <v>0</v>
      </c>
      <c r="D134" s="9"/>
      <c r="E134" s="31">
        <f>IF(E36,0-'Aggreg'!E274/E36,0)</f>
        <v>0</v>
      </c>
      <c r="F134" s="9"/>
      <c r="G134" s="9"/>
      <c r="H134" s="9"/>
      <c r="I134" s="10"/>
    </row>
    <row r="135" spans="1:9">
      <c r="A135" s="3" t="s">
        <v>214</v>
      </c>
      <c r="B135" s="31">
        <f>IF(B37,0-'Aggreg'!B275/B37,0)</f>
        <v>0</v>
      </c>
      <c r="C135" s="9"/>
      <c r="D135" s="9"/>
      <c r="E135" s="9"/>
      <c r="F135" s="9"/>
      <c r="G135" s="9"/>
      <c r="H135" s="9"/>
      <c r="I135" s="10"/>
    </row>
    <row r="136" spans="1:9">
      <c r="A136" s="3" t="s">
        <v>176</v>
      </c>
      <c r="B136" s="31">
        <f>IF(B38,0-'Aggreg'!B276/B38,0)</f>
        <v>0</v>
      </c>
      <c r="C136" s="9"/>
      <c r="D136" s="9"/>
      <c r="E136" s="31">
        <f>IF(E38,0-'Aggreg'!E276/E38,0)</f>
        <v>0</v>
      </c>
      <c r="F136" s="9"/>
      <c r="G136" s="9"/>
      <c r="H136" s="9"/>
      <c r="I136" s="10"/>
    </row>
    <row r="137" spans="1:9">
      <c r="A137" s="3" t="s">
        <v>177</v>
      </c>
      <c r="B137" s="31">
        <f>IF(B39,0-'Aggreg'!B277/B39,0)</f>
        <v>0</v>
      </c>
      <c r="C137" s="31">
        <f>IF(C39,0-'Aggreg'!C277/C39,0)</f>
        <v>0</v>
      </c>
      <c r="D137" s="9"/>
      <c r="E137" s="31">
        <f>IF(E39,0-'Aggreg'!E277/E39,0)</f>
        <v>0</v>
      </c>
      <c r="F137" s="9"/>
      <c r="G137" s="9"/>
      <c r="H137" s="9"/>
      <c r="I137" s="10"/>
    </row>
    <row r="138" spans="1:9">
      <c r="A138" s="3" t="s">
        <v>215</v>
      </c>
      <c r="B138" s="31">
        <f>IF(B40,0-'Aggreg'!B278/B40,0)</f>
        <v>0</v>
      </c>
      <c r="C138" s="9"/>
      <c r="D138" s="9"/>
      <c r="E138" s="9"/>
      <c r="F138" s="9"/>
      <c r="G138" s="9"/>
      <c r="H138" s="9"/>
      <c r="I138" s="10"/>
    </row>
    <row r="139" spans="1:9">
      <c r="A139" s="3" t="s">
        <v>178</v>
      </c>
      <c r="B139" s="31">
        <f>IF(B41,0-'Aggreg'!B279/B41,0)</f>
        <v>0</v>
      </c>
      <c r="C139" s="31">
        <f>IF(C41,0-'Aggreg'!C279/C41,0)</f>
        <v>0</v>
      </c>
      <c r="D139" s="9"/>
      <c r="E139" s="31">
        <f>IF(E41,0-'Aggreg'!E279/E41,0)</f>
        <v>0</v>
      </c>
      <c r="F139" s="9"/>
      <c r="G139" s="9"/>
      <c r="H139" s="9"/>
      <c r="I139" s="10"/>
    </row>
    <row r="140" spans="1:9">
      <c r="A140" s="3" t="s">
        <v>179</v>
      </c>
      <c r="B140" s="31">
        <f>IF(B42,0-'Aggreg'!B280/B42,0)</f>
        <v>0</v>
      </c>
      <c r="C140" s="31">
        <f>IF(C42,0-'Aggreg'!C280/C42,0)</f>
        <v>0</v>
      </c>
      <c r="D140" s="9"/>
      <c r="E140" s="31">
        <f>IF(E42,0-'Aggreg'!E280/E42,0)</f>
        <v>0</v>
      </c>
      <c r="F140" s="9"/>
      <c r="G140" s="9"/>
      <c r="H140" s="9"/>
      <c r="I140" s="10"/>
    </row>
    <row r="141" spans="1:9">
      <c r="A141" s="3" t="s">
        <v>195</v>
      </c>
      <c r="B141" s="31">
        <f>IF(B43,0-'Aggreg'!B281/B43,0)</f>
        <v>0</v>
      </c>
      <c r="C141" s="31">
        <f>IF(C43,0-'Aggreg'!C281/C43,0)</f>
        <v>0</v>
      </c>
      <c r="D141" s="9"/>
      <c r="E141" s="31">
        <f>IF(E43,0-'Aggreg'!E281/E43,0)</f>
        <v>0</v>
      </c>
      <c r="F141" s="9"/>
      <c r="G141" s="9"/>
      <c r="H141" s="9"/>
      <c r="I141" s="10"/>
    </row>
    <row r="142" spans="1:9">
      <c r="A142" s="3" t="s">
        <v>180</v>
      </c>
      <c r="B142" s="31">
        <f>IF(B44,0-'Aggreg'!B282/B44,0)</f>
        <v>0</v>
      </c>
      <c r="C142" s="31">
        <f>IF(C44,0-'Aggreg'!C282/C44,0)</f>
        <v>0</v>
      </c>
      <c r="D142" s="31">
        <f>IF(D44,0-'Aggreg'!D282/D44,0)</f>
        <v>0</v>
      </c>
      <c r="E142" s="31">
        <f>IF(E44,0-'Aggreg'!E282/E44,0)</f>
        <v>0</v>
      </c>
      <c r="F142" s="9"/>
      <c r="G142" s="9"/>
      <c r="H142" s="9"/>
      <c r="I142" s="10"/>
    </row>
    <row r="143" spans="1:9">
      <c r="A143" s="3" t="s">
        <v>181</v>
      </c>
      <c r="B143" s="31">
        <f>IF(B45,0-'Aggreg'!B283/B45,0)</f>
        <v>0</v>
      </c>
      <c r="C143" s="31">
        <f>IF(C45,0-'Aggreg'!C283/C45,0)</f>
        <v>0</v>
      </c>
      <c r="D143" s="31">
        <f>IF(D45,0-'Aggreg'!D283/D45,0)</f>
        <v>0</v>
      </c>
      <c r="E143" s="31">
        <f>IF(E45,0-'Aggreg'!E283/E45,0)</f>
        <v>0</v>
      </c>
      <c r="F143" s="9"/>
      <c r="G143" s="9"/>
      <c r="H143" s="9"/>
      <c r="I143" s="10"/>
    </row>
    <row r="144" spans="1:9">
      <c r="A144" s="3" t="s">
        <v>182</v>
      </c>
      <c r="B144" s="31">
        <f>IF(B46,0-'Aggreg'!B284/B46,0)</f>
        <v>0</v>
      </c>
      <c r="C144" s="31">
        <f>IF(C46,0-'Aggreg'!C284/C46,0)</f>
        <v>0</v>
      </c>
      <c r="D144" s="31">
        <f>IF(D46,0-'Aggreg'!D284/D46,0)</f>
        <v>0</v>
      </c>
      <c r="E144" s="31">
        <f>IF(E46,0-'Aggreg'!E284/E46,0)</f>
        <v>0</v>
      </c>
      <c r="F144" s="31">
        <f>IF(F46,0-'Aggreg'!F284/F46,0)</f>
        <v>0</v>
      </c>
      <c r="G144" s="31">
        <f>IF(G46,0-'Aggreg'!G284/G46,0)</f>
        <v>0</v>
      </c>
      <c r="H144" s="31">
        <f>IF(H46,0-'Aggreg'!H284/H46,0)</f>
        <v>0</v>
      </c>
      <c r="I144" s="10"/>
    </row>
    <row r="145" spans="1:9">
      <c r="A145" s="3" t="s">
        <v>183</v>
      </c>
      <c r="B145" s="31">
        <f>IF(B47,0-'Aggreg'!B285/B47,0)</f>
        <v>0</v>
      </c>
      <c r="C145" s="31">
        <f>IF(C47,0-'Aggreg'!C285/C47,0)</f>
        <v>0</v>
      </c>
      <c r="D145" s="31">
        <f>IF(D47,0-'Aggreg'!D285/D47,0)</f>
        <v>0</v>
      </c>
      <c r="E145" s="31">
        <f>IF(E47,0-'Aggreg'!E285/E47,0)</f>
        <v>0</v>
      </c>
      <c r="F145" s="31">
        <f>IF(F47,0-'Aggreg'!F285/F47,0)</f>
        <v>0</v>
      </c>
      <c r="G145" s="31">
        <f>IF(G47,0-'Aggreg'!G285/G47,0)</f>
        <v>0</v>
      </c>
      <c r="H145" s="31">
        <f>IF(H47,0-'Aggreg'!H285/H47,0)</f>
        <v>0</v>
      </c>
      <c r="I145" s="10"/>
    </row>
    <row r="146" spans="1:9">
      <c r="A146" s="3" t="s">
        <v>196</v>
      </c>
      <c r="B146" s="31">
        <f>IF(B48,0-'Aggreg'!B286/B48,0)</f>
        <v>0</v>
      </c>
      <c r="C146" s="31">
        <f>IF(C48,0-'Aggreg'!C286/C48,0)</f>
        <v>0</v>
      </c>
      <c r="D146" s="31">
        <f>IF(D48,0-'Aggreg'!D286/D48,0)</f>
        <v>0</v>
      </c>
      <c r="E146" s="31">
        <f>IF(E48,0-'Aggreg'!E286/E48,0)</f>
        <v>0</v>
      </c>
      <c r="F146" s="31">
        <f>IF(F48,0-'Aggreg'!F286/F48,0)</f>
        <v>0</v>
      </c>
      <c r="G146" s="31">
        <f>IF(G48,0-'Aggreg'!G286/G48,0)</f>
        <v>0</v>
      </c>
      <c r="H146" s="31">
        <f>IF(H48,0-'Aggreg'!H286/H48,0)</f>
        <v>0</v>
      </c>
      <c r="I146" s="10"/>
    </row>
    <row r="147" spans="1:9">
      <c r="A147" s="3" t="s">
        <v>216</v>
      </c>
      <c r="B147" s="31">
        <f>IF(B49,0-'Aggreg'!B287/B49,0)</f>
        <v>0</v>
      </c>
      <c r="C147" s="9"/>
      <c r="D147" s="9"/>
      <c r="E147" s="9"/>
      <c r="F147" s="9"/>
      <c r="G147" s="9"/>
      <c r="H147" s="9"/>
      <c r="I147" s="10"/>
    </row>
    <row r="148" spans="1:9">
      <c r="A148" s="3" t="s">
        <v>217</v>
      </c>
      <c r="B148" s="31">
        <f>IF(B50,0-'Aggreg'!B288/B50,0)</f>
        <v>0</v>
      </c>
      <c r="C148" s="9"/>
      <c r="D148" s="9"/>
      <c r="E148" s="9"/>
      <c r="F148" s="9"/>
      <c r="G148" s="9"/>
      <c r="H148" s="9"/>
      <c r="I148" s="10"/>
    </row>
    <row r="149" spans="1:9">
      <c r="A149" s="3" t="s">
        <v>218</v>
      </c>
      <c r="B149" s="31">
        <f>IF(B51,0-'Aggreg'!B289/B51,0)</f>
        <v>0</v>
      </c>
      <c r="C149" s="9"/>
      <c r="D149" s="9"/>
      <c r="E149" s="9"/>
      <c r="F149" s="9"/>
      <c r="G149" s="9"/>
      <c r="H149" s="9"/>
      <c r="I149" s="10"/>
    </row>
    <row r="150" spans="1:9">
      <c r="A150" s="3" t="s">
        <v>219</v>
      </c>
      <c r="B150" s="31">
        <f>IF(B52,0-'Aggreg'!B290/B52,0)</f>
        <v>0</v>
      </c>
      <c r="C150" s="9"/>
      <c r="D150" s="9"/>
      <c r="E150" s="9"/>
      <c r="F150" s="9"/>
      <c r="G150" s="9"/>
      <c r="H150" s="9"/>
      <c r="I150" s="10"/>
    </row>
    <row r="151" spans="1:9">
      <c r="A151" s="3" t="s">
        <v>220</v>
      </c>
      <c r="B151" s="31">
        <f>IF(B53,0-'Aggreg'!B291/B53,0)</f>
        <v>0</v>
      </c>
      <c r="C151" s="31">
        <f>IF(C53,0-'Aggreg'!C291/C53,0)</f>
        <v>0</v>
      </c>
      <c r="D151" s="31">
        <f>IF(D53,0-'Aggreg'!D291/D53,0)</f>
        <v>0</v>
      </c>
      <c r="E151" s="9"/>
      <c r="F151" s="9"/>
      <c r="G151" s="9"/>
      <c r="H151" s="9"/>
      <c r="I151" s="10"/>
    </row>
    <row r="152" spans="1:9">
      <c r="A152" s="3" t="s">
        <v>184</v>
      </c>
      <c r="B152" s="31">
        <f>IF(B54,0-'Aggreg'!B292/B54,0)</f>
        <v>0</v>
      </c>
      <c r="C152" s="9"/>
      <c r="D152" s="9"/>
      <c r="E152" s="31">
        <f>IF(E54,0-'Aggreg'!E292/E54,0)</f>
        <v>0</v>
      </c>
      <c r="F152" s="9"/>
      <c r="G152" s="9"/>
      <c r="H152" s="9"/>
      <c r="I152" s="10"/>
    </row>
    <row r="153" spans="1:9">
      <c r="A153" s="3" t="s">
        <v>185</v>
      </c>
      <c r="B153" s="31">
        <f>IF(B55,0-'Aggreg'!B293/B55,0)</f>
        <v>0</v>
      </c>
      <c r="C153" s="9"/>
      <c r="D153" s="9"/>
      <c r="E153" s="31">
        <f>IF(E55,0-'Aggreg'!E293/E55,0)</f>
        <v>0</v>
      </c>
      <c r="F153" s="9"/>
      <c r="G153" s="9"/>
      <c r="H153" s="9"/>
      <c r="I153" s="10"/>
    </row>
    <row r="154" spans="1:9">
      <c r="A154" s="3" t="s">
        <v>186</v>
      </c>
      <c r="B154" s="31">
        <f>IF(B56,0-'Aggreg'!B294/B56,0)</f>
        <v>0</v>
      </c>
      <c r="C154" s="9"/>
      <c r="D154" s="9"/>
      <c r="E154" s="31">
        <f>IF(E56,0-'Aggreg'!E294/E56,0)</f>
        <v>0</v>
      </c>
      <c r="F154" s="9"/>
      <c r="G154" s="9"/>
      <c r="H154" s="31">
        <f>IF(H56,0-'Aggreg'!H294/H56,0)</f>
        <v>0</v>
      </c>
      <c r="I154" s="10"/>
    </row>
    <row r="155" spans="1:9">
      <c r="A155" s="3" t="s">
        <v>187</v>
      </c>
      <c r="B155" s="31">
        <f>IF(B57,0-'Aggreg'!B295/B57,0)</f>
        <v>0</v>
      </c>
      <c r="C155" s="31">
        <f>IF(C57,0-'Aggreg'!C295/C57,0)</f>
        <v>0</v>
      </c>
      <c r="D155" s="31">
        <f>IF(D57,0-'Aggreg'!D295/D57,0)</f>
        <v>0</v>
      </c>
      <c r="E155" s="31">
        <f>IF(E57,0-'Aggreg'!E295/E57,0)</f>
        <v>0</v>
      </c>
      <c r="F155" s="9"/>
      <c r="G155" s="9"/>
      <c r="H155" s="31">
        <f>IF(H57,0-'Aggreg'!H295/H57,0)</f>
        <v>0</v>
      </c>
      <c r="I155" s="10"/>
    </row>
    <row r="156" spans="1:9">
      <c r="A156" s="3" t="s">
        <v>188</v>
      </c>
      <c r="B156" s="31">
        <f>IF(B58,0-'Aggreg'!B296/B58,0)</f>
        <v>0</v>
      </c>
      <c r="C156" s="9"/>
      <c r="D156" s="9"/>
      <c r="E156" s="31">
        <f>IF(E58,0-'Aggreg'!E296/E58,0)</f>
        <v>0</v>
      </c>
      <c r="F156" s="9"/>
      <c r="G156" s="9"/>
      <c r="H156" s="31">
        <f>IF(H58,0-'Aggreg'!H296/H58,0)</f>
        <v>0</v>
      </c>
      <c r="I156" s="10"/>
    </row>
    <row r="157" spans="1:9">
      <c r="A157" s="3" t="s">
        <v>189</v>
      </c>
      <c r="B157" s="31">
        <f>IF(B59,0-'Aggreg'!B297/B59,0)</f>
        <v>0</v>
      </c>
      <c r="C157" s="31">
        <f>IF(C59,0-'Aggreg'!C297/C59,0)</f>
        <v>0</v>
      </c>
      <c r="D157" s="31">
        <f>IF(D59,0-'Aggreg'!D297/D59,0)</f>
        <v>0</v>
      </c>
      <c r="E157" s="31">
        <f>IF(E59,0-'Aggreg'!E297/E59,0)</f>
        <v>0</v>
      </c>
      <c r="F157" s="9"/>
      <c r="G157" s="9"/>
      <c r="H157" s="31">
        <f>IF(H59,0-'Aggreg'!H297/H59,0)</f>
        <v>0</v>
      </c>
      <c r="I157" s="10"/>
    </row>
    <row r="158" spans="1:9">
      <c r="A158" s="3" t="s">
        <v>197</v>
      </c>
      <c r="B158" s="31">
        <f>IF(B60,0-'Aggreg'!B298/B60,0)</f>
        <v>0</v>
      </c>
      <c r="C158" s="9"/>
      <c r="D158" s="9"/>
      <c r="E158" s="31">
        <f>IF(E60,0-'Aggreg'!E298/E60,0)</f>
        <v>0</v>
      </c>
      <c r="F158" s="9"/>
      <c r="G158" s="9"/>
      <c r="H158" s="31">
        <f>IF(H60,0-'Aggreg'!H298/H60,0)</f>
        <v>0</v>
      </c>
      <c r="I158" s="10"/>
    </row>
    <row r="159" spans="1:9">
      <c r="A159" s="3" t="s">
        <v>198</v>
      </c>
      <c r="B159" s="31">
        <f>IF(B61,0-'Aggreg'!B299/B61,0)</f>
        <v>0</v>
      </c>
      <c r="C159" s="31">
        <f>IF(C61,0-'Aggreg'!C299/C61,0)</f>
        <v>0</v>
      </c>
      <c r="D159" s="31">
        <f>IF(D61,0-'Aggreg'!D299/D61,0)</f>
        <v>0</v>
      </c>
      <c r="E159" s="31">
        <f>IF(E61,0-'Aggreg'!E299/E61,0)</f>
        <v>0</v>
      </c>
      <c r="F159" s="9"/>
      <c r="G159" s="9"/>
      <c r="H159" s="31">
        <f>IF(H61,0-'Aggreg'!H299/H61,0)</f>
        <v>0</v>
      </c>
      <c r="I159" s="10"/>
    </row>
    <row r="161" spans="1:3" ht="21" customHeight="1">
      <c r="A161" s="1" t="s">
        <v>1240</v>
      </c>
    </row>
    <row r="162" spans="1:3">
      <c r="A162" s="2" t="s">
        <v>361</v>
      </c>
    </row>
    <row r="163" spans="1:3">
      <c r="A163" s="11" t="s">
        <v>1241</v>
      </c>
    </row>
    <row r="164" spans="1:3">
      <c r="A164" s="11" t="s">
        <v>1242</v>
      </c>
    </row>
    <row r="165" spans="1:3">
      <c r="A165" s="11" t="s">
        <v>1243</v>
      </c>
    </row>
    <row r="166" spans="1:3">
      <c r="A166" s="11" t="s">
        <v>1244</v>
      </c>
    </row>
    <row r="167" spans="1:3">
      <c r="A167" s="11" t="s">
        <v>1245</v>
      </c>
    </row>
    <row r="168" spans="1:3">
      <c r="A168" s="11" t="s">
        <v>1246</v>
      </c>
    </row>
    <row r="169" spans="1:3">
      <c r="A169" s="11" t="s">
        <v>1247</v>
      </c>
    </row>
    <row r="170" spans="1:3">
      <c r="A170" s="11" t="s">
        <v>1248</v>
      </c>
    </row>
    <row r="171" spans="1:3">
      <c r="A171" s="2" t="s">
        <v>1249</v>
      </c>
    </row>
    <row r="173" spans="1:3">
      <c r="B173" s="12" t="s">
        <v>1250</v>
      </c>
    </row>
    <row r="174" spans="1:3">
      <c r="A174" s="3" t="s">
        <v>1250</v>
      </c>
      <c r="B174" s="31">
        <f>'Revenue'!C71/SUM($B$85:$B$111,$C$85:$C$111,$D$85:$D$111,$E$85:$E$111,$F$85:$F$111,$G$85:$G$111,$H$85:$H$111)</f>
        <v>0</v>
      </c>
      <c r="C174" s="10"/>
    </row>
    <row r="176" spans="1:3" ht="21" customHeight="1">
      <c r="A176" s="1" t="s">
        <v>1251</v>
      </c>
    </row>
    <row r="177" spans="1:3">
      <c r="A177" s="2" t="s">
        <v>361</v>
      </c>
    </row>
    <row r="178" spans="1:3">
      <c r="A178" s="11" t="s">
        <v>1252</v>
      </c>
    </row>
    <row r="179" spans="1:3">
      <c r="A179" s="11" t="s">
        <v>1253</v>
      </c>
    </row>
    <row r="180" spans="1:3">
      <c r="A180" s="11" t="s">
        <v>1254</v>
      </c>
    </row>
    <row r="181" spans="1:3">
      <c r="A181" s="11" t="s">
        <v>1255</v>
      </c>
    </row>
    <row r="182" spans="1:3">
      <c r="A182" s="11" t="s">
        <v>1256</v>
      </c>
    </row>
    <row r="183" spans="1:3">
      <c r="A183" s="11" t="s">
        <v>1257</v>
      </c>
    </row>
    <row r="184" spans="1:3">
      <c r="A184" s="11" t="s">
        <v>1258</v>
      </c>
    </row>
    <row r="185" spans="1:3">
      <c r="A185" s="11" t="s">
        <v>1259</v>
      </c>
    </row>
    <row r="186" spans="1:3">
      <c r="A186" s="2" t="s">
        <v>1260</v>
      </c>
    </row>
    <row r="188" spans="1:3">
      <c r="B188" s="12" t="s">
        <v>1261</v>
      </c>
    </row>
    <row r="189" spans="1:3">
      <c r="A189" s="3" t="s">
        <v>1261</v>
      </c>
      <c r="B189" s="31">
        <f>MIN(B174,$B$133:$B$159,$C$133:$C$159,$D$133:$D$159,$E$133:$E$159,$F$133:$F$159,$G$133:$G$159,$H$133:$H$159)</f>
        <v>0</v>
      </c>
      <c r="C189" s="10"/>
    </row>
    <row r="191" spans="1:3" ht="21" customHeight="1">
      <c r="A191" s="1" t="s">
        <v>1262</v>
      </c>
    </row>
    <row r="192" spans="1:3">
      <c r="A192" s="2" t="s">
        <v>361</v>
      </c>
    </row>
    <row r="193" spans="1:1">
      <c r="A193" s="11" t="s">
        <v>1263</v>
      </c>
    </row>
    <row r="194" spans="1:1">
      <c r="A194" s="11" t="s">
        <v>1242</v>
      </c>
    </row>
    <row r="195" spans="1:1">
      <c r="A195" s="11" t="s">
        <v>1243</v>
      </c>
    </row>
    <row r="196" spans="1:1">
      <c r="A196" s="11" t="s">
        <v>1244</v>
      </c>
    </row>
    <row r="197" spans="1:1">
      <c r="A197" s="11" t="s">
        <v>1245</v>
      </c>
    </row>
    <row r="198" spans="1:1">
      <c r="A198" s="11" t="s">
        <v>1246</v>
      </c>
    </row>
    <row r="199" spans="1:1">
      <c r="A199" s="11" t="s">
        <v>1247</v>
      </c>
    </row>
    <row r="200" spans="1:1">
      <c r="A200" s="11" t="s">
        <v>1248</v>
      </c>
    </row>
    <row r="201" spans="1:1">
      <c r="A201" s="11" t="s">
        <v>1264</v>
      </c>
    </row>
    <row r="202" spans="1:1">
      <c r="A202" s="11" t="s">
        <v>1265</v>
      </c>
    </row>
    <row r="203" spans="1:1">
      <c r="A203" s="11" t="s">
        <v>1266</v>
      </c>
    </row>
    <row r="204" spans="1:1">
      <c r="A204" s="11" t="s">
        <v>1267</v>
      </c>
    </row>
    <row r="205" spans="1:1">
      <c r="A205" s="11" t="s">
        <v>1268</v>
      </c>
    </row>
    <row r="206" spans="1:1">
      <c r="A206" s="11" t="s">
        <v>1269</v>
      </c>
    </row>
    <row r="207" spans="1:1">
      <c r="A207" s="11" t="s">
        <v>1270</v>
      </c>
    </row>
    <row r="208" spans="1:1">
      <c r="A208" s="11" t="s">
        <v>1271</v>
      </c>
    </row>
    <row r="209" spans="1:15">
      <c r="A209" s="11" t="s">
        <v>1272</v>
      </c>
    </row>
    <row r="210" spans="1:15">
      <c r="A210" s="11" t="s">
        <v>1273</v>
      </c>
    </row>
    <row r="211" spans="1:15">
      <c r="A211" s="11" t="s">
        <v>1274</v>
      </c>
    </row>
    <row r="212" spans="1:15">
      <c r="A212" s="11" t="s">
        <v>1275</v>
      </c>
    </row>
    <row r="213" spans="1:15">
      <c r="A213" s="11" t="s">
        <v>1276</v>
      </c>
    </row>
    <row r="214" spans="1:15">
      <c r="A214" s="11" t="s">
        <v>1277</v>
      </c>
    </row>
    <row r="215" spans="1:15">
      <c r="A215" s="28" t="s">
        <v>364</v>
      </c>
      <c r="B215" s="28" t="s">
        <v>432</v>
      </c>
      <c r="C215" s="28" t="s">
        <v>432</v>
      </c>
      <c r="D215" s="28" t="s">
        <v>432</v>
      </c>
      <c r="E215" s="28" t="s">
        <v>432</v>
      </c>
      <c r="F215" s="28" t="s">
        <v>432</v>
      </c>
      <c r="G215" s="28" t="s">
        <v>365</v>
      </c>
      <c r="H215" s="28" t="s">
        <v>494</v>
      </c>
      <c r="I215" s="28" t="s">
        <v>432</v>
      </c>
      <c r="J215" s="28" t="s">
        <v>432</v>
      </c>
      <c r="K215" s="28" t="s">
        <v>432</v>
      </c>
      <c r="L215" s="28" t="s">
        <v>432</v>
      </c>
      <c r="M215" s="28" t="s">
        <v>432</v>
      </c>
      <c r="N215" s="28" t="s">
        <v>432</v>
      </c>
    </row>
    <row r="216" spans="1:15">
      <c r="A216" s="28" t="s">
        <v>367</v>
      </c>
      <c r="B216" s="28" t="s">
        <v>425</v>
      </c>
      <c r="C216" s="28" t="s">
        <v>432</v>
      </c>
      <c r="D216" s="28" t="s">
        <v>1278</v>
      </c>
      <c r="E216" s="28" t="s">
        <v>1279</v>
      </c>
      <c r="F216" s="28" t="s">
        <v>1280</v>
      </c>
      <c r="G216" s="28" t="s">
        <v>368</v>
      </c>
      <c r="H216" s="28" t="s">
        <v>1281</v>
      </c>
      <c r="I216" s="28" t="s">
        <v>1282</v>
      </c>
      <c r="J216" s="28" t="s">
        <v>1283</v>
      </c>
      <c r="K216" s="28" t="s">
        <v>1284</v>
      </c>
      <c r="L216" s="28" t="s">
        <v>432</v>
      </c>
      <c r="M216" s="28" t="s">
        <v>432</v>
      </c>
      <c r="N216" s="28" t="s">
        <v>432</v>
      </c>
    </row>
    <row r="218" spans="1:15">
      <c r="B218" s="12" t="s">
        <v>1285</v>
      </c>
      <c r="C218" s="12" t="s">
        <v>1286</v>
      </c>
      <c r="D218" s="12" t="s">
        <v>1287</v>
      </c>
      <c r="E218" s="12" t="s">
        <v>1288</v>
      </c>
      <c r="F218" s="12" t="s">
        <v>1289</v>
      </c>
      <c r="G218" s="12" t="s">
        <v>1290</v>
      </c>
      <c r="H218" s="12" t="s">
        <v>1291</v>
      </c>
      <c r="I218" s="12" t="s">
        <v>1292</v>
      </c>
      <c r="J218" s="12" t="s">
        <v>1293</v>
      </c>
      <c r="K218" s="12" t="s">
        <v>1294</v>
      </c>
      <c r="L218" s="12" t="s">
        <v>1295</v>
      </c>
      <c r="M218" s="12" t="s">
        <v>12</v>
      </c>
      <c r="N218" s="12" t="s">
        <v>1296</v>
      </c>
    </row>
    <row r="219" spans="1:15">
      <c r="A219" s="3" t="s">
        <v>1261</v>
      </c>
      <c r="B219" s="31">
        <f>B189</f>
        <v>0</v>
      </c>
      <c r="C219" s="9"/>
      <c r="D219" s="9"/>
      <c r="E219" s="9"/>
      <c r="F219" s="9"/>
      <c r="G219" s="30">
        <v>0</v>
      </c>
      <c r="H219" s="17">
        <f>F219*189+G219</f>
        <v>0</v>
      </c>
      <c r="I219" s="9"/>
      <c r="J219" s="9"/>
      <c r="K219" s="31">
        <f>B219</f>
        <v>0</v>
      </c>
      <c r="L219" s="31">
        <f>SUM(D$219:D$407)</f>
        <v>0</v>
      </c>
      <c r="M219" s="31">
        <f>SUM($E$219:$E$407)-'Revenue'!$C$71</f>
        <v>0</v>
      </c>
      <c r="N219" s="31">
        <f>IF(M$219&gt;0,K219,IF(M$408&gt;0,"",$B$174))</f>
        <v>0</v>
      </c>
      <c r="O219" s="10"/>
    </row>
    <row r="220" spans="1:15">
      <c r="A220" s="3" t="s">
        <v>1297</v>
      </c>
      <c r="B220" s="31">
        <f>B133</f>
        <v>0</v>
      </c>
      <c r="C220" s="31">
        <f>B85</f>
        <v>0</v>
      </c>
      <c r="D220" s="31">
        <f>IF(ISERROR(B220),C220,0)</f>
        <v>0</v>
      </c>
      <c r="E220" s="31">
        <f>MAX($B$189,B220)*C220</f>
        <v>0</v>
      </c>
      <c r="F220" s="17">
        <f>RANK(B220,B$220:B$408,1)</f>
        <v>0</v>
      </c>
      <c r="G220" s="30">
        <v>1</v>
      </c>
      <c r="H220" s="17">
        <f>F220*189+G220</f>
        <v>0</v>
      </c>
      <c r="I220" s="17">
        <f>RANK(H220,H$220:H$408,1)</f>
        <v>0</v>
      </c>
      <c r="J220" s="17">
        <f>MATCH(G220,I$220:I$408,0)</f>
        <v>0</v>
      </c>
      <c r="K220" s="31">
        <f>INDEX(B$220:B$408,J220,1)</f>
        <v>0</v>
      </c>
      <c r="L220" s="31">
        <f>L219+INDEX(C$220:C$408,J220,1)</f>
        <v>0</v>
      </c>
      <c r="M220" s="31">
        <f>M219+(K220-K219)*L219</f>
        <v>0</v>
      </c>
      <c r="N220" s="31">
        <f>IF((M219&gt;0)=(M220&gt;0),"",K220-M220/L219)</f>
        <v>0</v>
      </c>
      <c r="O220" s="10"/>
    </row>
    <row r="221" spans="1:15">
      <c r="A221" s="3" t="s">
        <v>1298</v>
      </c>
      <c r="B221" s="31">
        <f>B134</f>
        <v>0</v>
      </c>
      <c r="C221" s="31">
        <f>B86</f>
        <v>0</v>
      </c>
      <c r="D221" s="31">
        <f>IF(ISERROR(B221),C221,0)</f>
        <v>0</v>
      </c>
      <c r="E221" s="31">
        <f>MAX($B$189,B221)*C221</f>
        <v>0</v>
      </c>
      <c r="F221" s="17">
        <f>RANK(B221,B$220:B$408,1)</f>
        <v>0</v>
      </c>
      <c r="G221" s="30">
        <v>2</v>
      </c>
      <c r="H221" s="17">
        <f>F221*189+G221</f>
        <v>0</v>
      </c>
      <c r="I221" s="17">
        <f>RANK(H221,H$220:H$408,1)</f>
        <v>0</v>
      </c>
      <c r="J221" s="17">
        <f>MATCH(G221,I$220:I$408,0)</f>
        <v>0</v>
      </c>
      <c r="K221" s="31">
        <f>INDEX(B$220:B$408,J221,1)</f>
        <v>0</v>
      </c>
      <c r="L221" s="31">
        <f>L220+INDEX(C$220:C$408,J221,1)</f>
        <v>0</v>
      </c>
      <c r="M221" s="31">
        <f>M220+(K221-K220)*L220</f>
        <v>0</v>
      </c>
      <c r="N221" s="31">
        <f>IF((M220&gt;0)=(M221&gt;0),"",K221-M221/L220)</f>
        <v>0</v>
      </c>
      <c r="O221" s="10"/>
    </row>
    <row r="222" spans="1:15">
      <c r="A222" s="3" t="s">
        <v>1299</v>
      </c>
      <c r="B222" s="31">
        <f>B135</f>
        <v>0</v>
      </c>
      <c r="C222" s="31">
        <f>B87</f>
        <v>0</v>
      </c>
      <c r="D222" s="31">
        <f>IF(ISERROR(B222),C222,0)</f>
        <v>0</v>
      </c>
      <c r="E222" s="31">
        <f>MAX($B$189,B222)*C222</f>
        <v>0</v>
      </c>
      <c r="F222" s="17">
        <f>RANK(B222,B$220:B$408,1)</f>
        <v>0</v>
      </c>
      <c r="G222" s="30">
        <v>3</v>
      </c>
      <c r="H222" s="17">
        <f>F222*189+G222</f>
        <v>0</v>
      </c>
      <c r="I222" s="17">
        <f>RANK(H222,H$220:H$408,1)</f>
        <v>0</v>
      </c>
      <c r="J222" s="17">
        <f>MATCH(G222,I$220:I$408,0)</f>
        <v>0</v>
      </c>
      <c r="K222" s="31">
        <f>INDEX(B$220:B$408,J222,1)</f>
        <v>0</v>
      </c>
      <c r="L222" s="31">
        <f>L221+INDEX(C$220:C$408,J222,1)</f>
        <v>0</v>
      </c>
      <c r="M222" s="31">
        <f>M221+(K222-K221)*L221</f>
        <v>0</v>
      </c>
      <c r="N222" s="31">
        <f>IF((M221&gt;0)=(M222&gt;0),"",K222-M222/L221)</f>
        <v>0</v>
      </c>
      <c r="O222" s="10"/>
    </row>
    <row r="223" spans="1:15">
      <c r="A223" s="3" t="s">
        <v>1300</v>
      </c>
      <c r="B223" s="31">
        <f>B136</f>
        <v>0</v>
      </c>
      <c r="C223" s="31">
        <f>B88</f>
        <v>0</v>
      </c>
      <c r="D223" s="31">
        <f>IF(ISERROR(B223),C223,0)</f>
        <v>0</v>
      </c>
      <c r="E223" s="31">
        <f>MAX($B$189,B223)*C223</f>
        <v>0</v>
      </c>
      <c r="F223" s="17">
        <f>RANK(B223,B$220:B$408,1)</f>
        <v>0</v>
      </c>
      <c r="G223" s="30">
        <v>4</v>
      </c>
      <c r="H223" s="17">
        <f>F223*189+G223</f>
        <v>0</v>
      </c>
      <c r="I223" s="17">
        <f>RANK(H223,H$220:H$408,1)</f>
        <v>0</v>
      </c>
      <c r="J223" s="17">
        <f>MATCH(G223,I$220:I$408,0)</f>
        <v>0</v>
      </c>
      <c r="K223" s="31">
        <f>INDEX(B$220:B$408,J223,1)</f>
        <v>0</v>
      </c>
      <c r="L223" s="31">
        <f>L222+INDEX(C$220:C$408,J223,1)</f>
        <v>0</v>
      </c>
      <c r="M223" s="31">
        <f>M222+(K223-K222)*L222</f>
        <v>0</v>
      </c>
      <c r="N223" s="31">
        <f>IF((M222&gt;0)=(M223&gt;0),"",K223-M223/L222)</f>
        <v>0</v>
      </c>
      <c r="O223" s="10"/>
    </row>
    <row r="224" spans="1:15">
      <c r="A224" s="3" t="s">
        <v>1301</v>
      </c>
      <c r="B224" s="31">
        <f>B137</f>
        <v>0</v>
      </c>
      <c r="C224" s="31">
        <f>B89</f>
        <v>0</v>
      </c>
      <c r="D224" s="31">
        <f>IF(ISERROR(B224),C224,0)</f>
        <v>0</v>
      </c>
      <c r="E224" s="31">
        <f>MAX($B$189,B224)*C224</f>
        <v>0</v>
      </c>
      <c r="F224" s="17">
        <f>RANK(B224,B$220:B$408,1)</f>
        <v>0</v>
      </c>
      <c r="G224" s="30">
        <v>5</v>
      </c>
      <c r="H224" s="17">
        <f>F224*189+G224</f>
        <v>0</v>
      </c>
      <c r="I224" s="17">
        <f>RANK(H224,H$220:H$408,1)</f>
        <v>0</v>
      </c>
      <c r="J224" s="17">
        <f>MATCH(G224,I$220:I$408,0)</f>
        <v>0</v>
      </c>
      <c r="K224" s="31">
        <f>INDEX(B$220:B$408,J224,1)</f>
        <v>0</v>
      </c>
      <c r="L224" s="31">
        <f>L223+INDEX(C$220:C$408,J224,1)</f>
        <v>0</v>
      </c>
      <c r="M224" s="31">
        <f>M223+(K224-K223)*L223</f>
        <v>0</v>
      </c>
      <c r="N224" s="31">
        <f>IF((M223&gt;0)=(M224&gt;0),"",K224-M224/L223)</f>
        <v>0</v>
      </c>
      <c r="O224" s="10"/>
    </row>
    <row r="225" spans="1:15">
      <c r="A225" s="3" t="s">
        <v>1302</v>
      </c>
      <c r="B225" s="31">
        <f>B138</f>
        <v>0</v>
      </c>
      <c r="C225" s="31">
        <f>B90</f>
        <v>0</v>
      </c>
      <c r="D225" s="31">
        <f>IF(ISERROR(B225),C225,0)</f>
        <v>0</v>
      </c>
      <c r="E225" s="31">
        <f>MAX($B$189,B225)*C225</f>
        <v>0</v>
      </c>
      <c r="F225" s="17">
        <f>RANK(B225,B$220:B$408,1)</f>
        <v>0</v>
      </c>
      <c r="G225" s="30">
        <v>6</v>
      </c>
      <c r="H225" s="17">
        <f>F225*189+G225</f>
        <v>0</v>
      </c>
      <c r="I225" s="17">
        <f>RANK(H225,H$220:H$408,1)</f>
        <v>0</v>
      </c>
      <c r="J225" s="17">
        <f>MATCH(G225,I$220:I$408,0)</f>
        <v>0</v>
      </c>
      <c r="K225" s="31">
        <f>INDEX(B$220:B$408,J225,1)</f>
        <v>0</v>
      </c>
      <c r="L225" s="31">
        <f>L224+INDEX(C$220:C$408,J225,1)</f>
        <v>0</v>
      </c>
      <c r="M225" s="31">
        <f>M224+(K225-K224)*L224</f>
        <v>0</v>
      </c>
      <c r="N225" s="31">
        <f>IF((M224&gt;0)=(M225&gt;0),"",K225-M225/L224)</f>
        <v>0</v>
      </c>
      <c r="O225" s="10"/>
    </row>
    <row r="226" spans="1:15">
      <c r="A226" s="3" t="s">
        <v>1303</v>
      </c>
      <c r="B226" s="31">
        <f>B139</f>
        <v>0</v>
      </c>
      <c r="C226" s="31">
        <f>B91</f>
        <v>0</v>
      </c>
      <c r="D226" s="31">
        <f>IF(ISERROR(B226),C226,0)</f>
        <v>0</v>
      </c>
      <c r="E226" s="31">
        <f>MAX($B$189,B226)*C226</f>
        <v>0</v>
      </c>
      <c r="F226" s="17">
        <f>RANK(B226,B$220:B$408,1)</f>
        <v>0</v>
      </c>
      <c r="G226" s="30">
        <v>7</v>
      </c>
      <c r="H226" s="17">
        <f>F226*189+G226</f>
        <v>0</v>
      </c>
      <c r="I226" s="17">
        <f>RANK(H226,H$220:H$408,1)</f>
        <v>0</v>
      </c>
      <c r="J226" s="17">
        <f>MATCH(G226,I$220:I$408,0)</f>
        <v>0</v>
      </c>
      <c r="K226" s="31">
        <f>INDEX(B$220:B$408,J226,1)</f>
        <v>0</v>
      </c>
      <c r="L226" s="31">
        <f>L225+INDEX(C$220:C$408,J226,1)</f>
        <v>0</v>
      </c>
      <c r="M226" s="31">
        <f>M225+(K226-K225)*L225</f>
        <v>0</v>
      </c>
      <c r="N226" s="31">
        <f>IF((M225&gt;0)=(M226&gt;0),"",K226-M226/L225)</f>
        <v>0</v>
      </c>
      <c r="O226" s="10"/>
    </row>
    <row r="227" spans="1:15">
      <c r="A227" s="3" t="s">
        <v>1304</v>
      </c>
      <c r="B227" s="31">
        <f>B140</f>
        <v>0</v>
      </c>
      <c r="C227" s="31">
        <f>B92</f>
        <v>0</v>
      </c>
      <c r="D227" s="31">
        <f>IF(ISERROR(B227),C227,0)</f>
        <v>0</v>
      </c>
      <c r="E227" s="31">
        <f>MAX($B$189,B227)*C227</f>
        <v>0</v>
      </c>
      <c r="F227" s="17">
        <f>RANK(B227,B$220:B$408,1)</f>
        <v>0</v>
      </c>
      <c r="G227" s="30">
        <v>8</v>
      </c>
      <c r="H227" s="17">
        <f>F227*189+G227</f>
        <v>0</v>
      </c>
      <c r="I227" s="17">
        <f>RANK(H227,H$220:H$408,1)</f>
        <v>0</v>
      </c>
      <c r="J227" s="17">
        <f>MATCH(G227,I$220:I$408,0)</f>
        <v>0</v>
      </c>
      <c r="K227" s="31">
        <f>INDEX(B$220:B$408,J227,1)</f>
        <v>0</v>
      </c>
      <c r="L227" s="31">
        <f>L226+INDEX(C$220:C$408,J227,1)</f>
        <v>0</v>
      </c>
      <c r="M227" s="31">
        <f>M226+(K227-K226)*L226</f>
        <v>0</v>
      </c>
      <c r="N227" s="31">
        <f>IF((M226&gt;0)=(M227&gt;0),"",K227-M227/L226)</f>
        <v>0</v>
      </c>
      <c r="O227" s="10"/>
    </row>
    <row r="228" spans="1:15">
      <c r="A228" s="3" t="s">
        <v>1305</v>
      </c>
      <c r="B228" s="31">
        <f>B141</f>
        <v>0</v>
      </c>
      <c r="C228" s="31">
        <f>B93</f>
        <v>0</v>
      </c>
      <c r="D228" s="31">
        <f>IF(ISERROR(B228),C228,0)</f>
        <v>0</v>
      </c>
      <c r="E228" s="31">
        <f>MAX($B$189,B228)*C228</f>
        <v>0</v>
      </c>
      <c r="F228" s="17">
        <f>RANK(B228,B$220:B$408,1)</f>
        <v>0</v>
      </c>
      <c r="G228" s="30">
        <v>9</v>
      </c>
      <c r="H228" s="17">
        <f>F228*189+G228</f>
        <v>0</v>
      </c>
      <c r="I228" s="17">
        <f>RANK(H228,H$220:H$408,1)</f>
        <v>0</v>
      </c>
      <c r="J228" s="17">
        <f>MATCH(G228,I$220:I$408,0)</f>
        <v>0</v>
      </c>
      <c r="K228" s="31">
        <f>INDEX(B$220:B$408,J228,1)</f>
        <v>0</v>
      </c>
      <c r="L228" s="31">
        <f>L227+INDEX(C$220:C$408,J228,1)</f>
        <v>0</v>
      </c>
      <c r="M228" s="31">
        <f>M227+(K228-K227)*L227</f>
        <v>0</v>
      </c>
      <c r="N228" s="31">
        <f>IF((M227&gt;0)=(M228&gt;0),"",K228-M228/L227)</f>
        <v>0</v>
      </c>
      <c r="O228" s="10"/>
    </row>
    <row r="229" spans="1:15">
      <c r="A229" s="3" t="s">
        <v>1306</v>
      </c>
      <c r="B229" s="31">
        <f>B142</f>
        <v>0</v>
      </c>
      <c r="C229" s="31">
        <f>B94</f>
        <v>0</v>
      </c>
      <c r="D229" s="31">
        <f>IF(ISERROR(B229),C229,0)</f>
        <v>0</v>
      </c>
      <c r="E229" s="31">
        <f>MAX($B$189,B229)*C229</f>
        <v>0</v>
      </c>
      <c r="F229" s="17">
        <f>RANK(B229,B$220:B$408,1)</f>
        <v>0</v>
      </c>
      <c r="G229" s="30">
        <v>10</v>
      </c>
      <c r="H229" s="17">
        <f>F229*189+G229</f>
        <v>0</v>
      </c>
      <c r="I229" s="17">
        <f>RANK(H229,H$220:H$408,1)</f>
        <v>0</v>
      </c>
      <c r="J229" s="17">
        <f>MATCH(G229,I$220:I$408,0)</f>
        <v>0</v>
      </c>
      <c r="K229" s="31">
        <f>INDEX(B$220:B$408,J229,1)</f>
        <v>0</v>
      </c>
      <c r="L229" s="31">
        <f>L228+INDEX(C$220:C$408,J229,1)</f>
        <v>0</v>
      </c>
      <c r="M229" s="31">
        <f>M228+(K229-K228)*L228</f>
        <v>0</v>
      </c>
      <c r="N229" s="31">
        <f>IF((M228&gt;0)=(M229&gt;0),"",K229-M229/L228)</f>
        <v>0</v>
      </c>
      <c r="O229" s="10"/>
    </row>
    <row r="230" spans="1:15">
      <c r="A230" s="3" t="s">
        <v>1307</v>
      </c>
      <c r="B230" s="31">
        <f>B143</f>
        <v>0</v>
      </c>
      <c r="C230" s="31">
        <f>B95</f>
        <v>0</v>
      </c>
      <c r="D230" s="31">
        <f>IF(ISERROR(B230),C230,0)</f>
        <v>0</v>
      </c>
      <c r="E230" s="31">
        <f>MAX($B$189,B230)*C230</f>
        <v>0</v>
      </c>
      <c r="F230" s="17">
        <f>RANK(B230,B$220:B$408,1)</f>
        <v>0</v>
      </c>
      <c r="G230" s="30">
        <v>11</v>
      </c>
      <c r="H230" s="17">
        <f>F230*189+G230</f>
        <v>0</v>
      </c>
      <c r="I230" s="17">
        <f>RANK(H230,H$220:H$408,1)</f>
        <v>0</v>
      </c>
      <c r="J230" s="17">
        <f>MATCH(G230,I$220:I$408,0)</f>
        <v>0</v>
      </c>
      <c r="K230" s="31">
        <f>INDEX(B$220:B$408,J230,1)</f>
        <v>0</v>
      </c>
      <c r="L230" s="31">
        <f>L229+INDEX(C$220:C$408,J230,1)</f>
        <v>0</v>
      </c>
      <c r="M230" s="31">
        <f>M229+(K230-K229)*L229</f>
        <v>0</v>
      </c>
      <c r="N230" s="31">
        <f>IF((M229&gt;0)=(M230&gt;0),"",K230-M230/L229)</f>
        <v>0</v>
      </c>
      <c r="O230" s="10"/>
    </row>
    <row r="231" spans="1:15">
      <c r="A231" s="3" t="s">
        <v>1308</v>
      </c>
      <c r="B231" s="31">
        <f>B144</f>
        <v>0</v>
      </c>
      <c r="C231" s="31">
        <f>B96</f>
        <v>0</v>
      </c>
      <c r="D231" s="31">
        <f>IF(ISERROR(B231),C231,0)</f>
        <v>0</v>
      </c>
      <c r="E231" s="31">
        <f>MAX($B$189,B231)*C231</f>
        <v>0</v>
      </c>
      <c r="F231" s="17">
        <f>RANK(B231,B$220:B$408,1)</f>
        <v>0</v>
      </c>
      <c r="G231" s="30">
        <v>12</v>
      </c>
      <c r="H231" s="17">
        <f>F231*189+G231</f>
        <v>0</v>
      </c>
      <c r="I231" s="17">
        <f>RANK(H231,H$220:H$408,1)</f>
        <v>0</v>
      </c>
      <c r="J231" s="17">
        <f>MATCH(G231,I$220:I$408,0)</f>
        <v>0</v>
      </c>
      <c r="K231" s="31">
        <f>INDEX(B$220:B$408,J231,1)</f>
        <v>0</v>
      </c>
      <c r="L231" s="31">
        <f>L230+INDEX(C$220:C$408,J231,1)</f>
        <v>0</v>
      </c>
      <c r="M231" s="31">
        <f>M230+(K231-K230)*L230</f>
        <v>0</v>
      </c>
      <c r="N231" s="31">
        <f>IF((M230&gt;0)=(M231&gt;0),"",K231-M231/L230)</f>
        <v>0</v>
      </c>
      <c r="O231" s="10"/>
    </row>
    <row r="232" spans="1:15">
      <c r="A232" s="3" t="s">
        <v>1309</v>
      </c>
      <c r="B232" s="31">
        <f>B145</f>
        <v>0</v>
      </c>
      <c r="C232" s="31">
        <f>B97</f>
        <v>0</v>
      </c>
      <c r="D232" s="31">
        <f>IF(ISERROR(B232),C232,0)</f>
        <v>0</v>
      </c>
      <c r="E232" s="31">
        <f>MAX($B$189,B232)*C232</f>
        <v>0</v>
      </c>
      <c r="F232" s="17">
        <f>RANK(B232,B$220:B$408,1)</f>
        <v>0</v>
      </c>
      <c r="G232" s="30">
        <v>13</v>
      </c>
      <c r="H232" s="17">
        <f>F232*189+G232</f>
        <v>0</v>
      </c>
      <c r="I232" s="17">
        <f>RANK(H232,H$220:H$408,1)</f>
        <v>0</v>
      </c>
      <c r="J232" s="17">
        <f>MATCH(G232,I$220:I$408,0)</f>
        <v>0</v>
      </c>
      <c r="K232" s="31">
        <f>INDEX(B$220:B$408,J232,1)</f>
        <v>0</v>
      </c>
      <c r="L232" s="31">
        <f>L231+INDEX(C$220:C$408,J232,1)</f>
        <v>0</v>
      </c>
      <c r="M232" s="31">
        <f>M231+(K232-K231)*L231</f>
        <v>0</v>
      </c>
      <c r="N232" s="31">
        <f>IF((M231&gt;0)=(M232&gt;0),"",K232-M232/L231)</f>
        <v>0</v>
      </c>
      <c r="O232" s="10"/>
    </row>
    <row r="233" spans="1:15">
      <c r="A233" s="3" t="s">
        <v>1310</v>
      </c>
      <c r="B233" s="31">
        <f>B146</f>
        <v>0</v>
      </c>
      <c r="C233" s="31">
        <f>B98</f>
        <v>0</v>
      </c>
      <c r="D233" s="31">
        <f>IF(ISERROR(B233),C233,0)</f>
        <v>0</v>
      </c>
      <c r="E233" s="31">
        <f>MAX($B$189,B233)*C233</f>
        <v>0</v>
      </c>
      <c r="F233" s="17">
        <f>RANK(B233,B$220:B$408,1)</f>
        <v>0</v>
      </c>
      <c r="G233" s="30">
        <v>14</v>
      </c>
      <c r="H233" s="17">
        <f>F233*189+G233</f>
        <v>0</v>
      </c>
      <c r="I233" s="17">
        <f>RANK(H233,H$220:H$408,1)</f>
        <v>0</v>
      </c>
      <c r="J233" s="17">
        <f>MATCH(G233,I$220:I$408,0)</f>
        <v>0</v>
      </c>
      <c r="K233" s="31">
        <f>INDEX(B$220:B$408,J233,1)</f>
        <v>0</v>
      </c>
      <c r="L233" s="31">
        <f>L232+INDEX(C$220:C$408,J233,1)</f>
        <v>0</v>
      </c>
      <c r="M233" s="31">
        <f>M232+(K233-K232)*L232</f>
        <v>0</v>
      </c>
      <c r="N233" s="31">
        <f>IF((M232&gt;0)=(M233&gt;0),"",K233-M233/L232)</f>
        <v>0</v>
      </c>
      <c r="O233" s="10"/>
    </row>
    <row r="234" spans="1:15">
      <c r="A234" s="3" t="s">
        <v>1311</v>
      </c>
      <c r="B234" s="31">
        <f>B147</f>
        <v>0</v>
      </c>
      <c r="C234" s="31">
        <f>B99</f>
        <v>0</v>
      </c>
      <c r="D234" s="31">
        <f>IF(ISERROR(B234),C234,0)</f>
        <v>0</v>
      </c>
      <c r="E234" s="31">
        <f>MAX($B$189,B234)*C234</f>
        <v>0</v>
      </c>
      <c r="F234" s="17">
        <f>RANK(B234,B$220:B$408,1)</f>
        <v>0</v>
      </c>
      <c r="G234" s="30">
        <v>15</v>
      </c>
      <c r="H234" s="17">
        <f>F234*189+G234</f>
        <v>0</v>
      </c>
      <c r="I234" s="17">
        <f>RANK(H234,H$220:H$408,1)</f>
        <v>0</v>
      </c>
      <c r="J234" s="17">
        <f>MATCH(G234,I$220:I$408,0)</f>
        <v>0</v>
      </c>
      <c r="K234" s="31">
        <f>INDEX(B$220:B$408,J234,1)</f>
        <v>0</v>
      </c>
      <c r="L234" s="31">
        <f>L233+INDEX(C$220:C$408,J234,1)</f>
        <v>0</v>
      </c>
      <c r="M234" s="31">
        <f>M233+(K234-K233)*L233</f>
        <v>0</v>
      </c>
      <c r="N234" s="31">
        <f>IF((M233&gt;0)=(M234&gt;0),"",K234-M234/L233)</f>
        <v>0</v>
      </c>
      <c r="O234" s="10"/>
    </row>
    <row r="235" spans="1:15">
      <c r="A235" s="3" t="s">
        <v>1312</v>
      </c>
      <c r="B235" s="31">
        <f>B148</f>
        <v>0</v>
      </c>
      <c r="C235" s="31">
        <f>B100</f>
        <v>0</v>
      </c>
      <c r="D235" s="31">
        <f>IF(ISERROR(B235),C235,0)</f>
        <v>0</v>
      </c>
      <c r="E235" s="31">
        <f>MAX($B$189,B235)*C235</f>
        <v>0</v>
      </c>
      <c r="F235" s="17">
        <f>RANK(B235,B$220:B$408,1)</f>
        <v>0</v>
      </c>
      <c r="G235" s="30">
        <v>16</v>
      </c>
      <c r="H235" s="17">
        <f>F235*189+G235</f>
        <v>0</v>
      </c>
      <c r="I235" s="17">
        <f>RANK(H235,H$220:H$408,1)</f>
        <v>0</v>
      </c>
      <c r="J235" s="17">
        <f>MATCH(G235,I$220:I$408,0)</f>
        <v>0</v>
      </c>
      <c r="K235" s="31">
        <f>INDEX(B$220:B$408,J235,1)</f>
        <v>0</v>
      </c>
      <c r="L235" s="31">
        <f>L234+INDEX(C$220:C$408,J235,1)</f>
        <v>0</v>
      </c>
      <c r="M235" s="31">
        <f>M234+(K235-K234)*L234</f>
        <v>0</v>
      </c>
      <c r="N235" s="31">
        <f>IF((M234&gt;0)=(M235&gt;0),"",K235-M235/L234)</f>
        <v>0</v>
      </c>
      <c r="O235" s="10"/>
    </row>
    <row r="236" spans="1:15">
      <c r="A236" s="3" t="s">
        <v>1313</v>
      </c>
      <c r="B236" s="31">
        <f>B149</f>
        <v>0</v>
      </c>
      <c r="C236" s="31">
        <f>B101</f>
        <v>0</v>
      </c>
      <c r="D236" s="31">
        <f>IF(ISERROR(B236),C236,0)</f>
        <v>0</v>
      </c>
      <c r="E236" s="31">
        <f>MAX($B$189,B236)*C236</f>
        <v>0</v>
      </c>
      <c r="F236" s="17">
        <f>RANK(B236,B$220:B$408,1)</f>
        <v>0</v>
      </c>
      <c r="G236" s="30">
        <v>17</v>
      </c>
      <c r="H236" s="17">
        <f>F236*189+G236</f>
        <v>0</v>
      </c>
      <c r="I236" s="17">
        <f>RANK(H236,H$220:H$408,1)</f>
        <v>0</v>
      </c>
      <c r="J236" s="17">
        <f>MATCH(G236,I$220:I$408,0)</f>
        <v>0</v>
      </c>
      <c r="K236" s="31">
        <f>INDEX(B$220:B$408,J236,1)</f>
        <v>0</v>
      </c>
      <c r="L236" s="31">
        <f>L235+INDEX(C$220:C$408,J236,1)</f>
        <v>0</v>
      </c>
      <c r="M236" s="31">
        <f>M235+(K236-K235)*L235</f>
        <v>0</v>
      </c>
      <c r="N236" s="31">
        <f>IF((M235&gt;0)=(M236&gt;0),"",K236-M236/L235)</f>
        <v>0</v>
      </c>
      <c r="O236" s="10"/>
    </row>
    <row r="237" spans="1:15">
      <c r="A237" s="3" t="s">
        <v>1314</v>
      </c>
      <c r="B237" s="31">
        <f>B150</f>
        <v>0</v>
      </c>
      <c r="C237" s="31">
        <f>B102</f>
        <v>0</v>
      </c>
      <c r="D237" s="31">
        <f>IF(ISERROR(B237),C237,0)</f>
        <v>0</v>
      </c>
      <c r="E237" s="31">
        <f>MAX($B$189,B237)*C237</f>
        <v>0</v>
      </c>
      <c r="F237" s="17">
        <f>RANK(B237,B$220:B$408,1)</f>
        <v>0</v>
      </c>
      <c r="G237" s="30">
        <v>18</v>
      </c>
      <c r="H237" s="17">
        <f>F237*189+G237</f>
        <v>0</v>
      </c>
      <c r="I237" s="17">
        <f>RANK(H237,H$220:H$408,1)</f>
        <v>0</v>
      </c>
      <c r="J237" s="17">
        <f>MATCH(G237,I$220:I$408,0)</f>
        <v>0</v>
      </c>
      <c r="K237" s="31">
        <f>INDEX(B$220:B$408,J237,1)</f>
        <v>0</v>
      </c>
      <c r="L237" s="31">
        <f>L236+INDEX(C$220:C$408,J237,1)</f>
        <v>0</v>
      </c>
      <c r="M237" s="31">
        <f>M236+(K237-K236)*L236</f>
        <v>0</v>
      </c>
      <c r="N237" s="31">
        <f>IF((M236&gt;0)=(M237&gt;0),"",K237-M237/L236)</f>
        <v>0</v>
      </c>
      <c r="O237" s="10"/>
    </row>
    <row r="238" spans="1:15">
      <c r="A238" s="3" t="s">
        <v>1315</v>
      </c>
      <c r="B238" s="31">
        <f>B151</f>
        <v>0</v>
      </c>
      <c r="C238" s="31">
        <f>B103</f>
        <v>0</v>
      </c>
      <c r="D238" s="31">
        <f>IF(ISERROR(B238),C238,0)</f>
        <v>0</v>
      </c>
      <c r="E238" s="31">
        <f>MAX($B$189,B238)*C238</f>
        <v>0</v>
      </c>
      <c r="F238" s="17">
        <f>RANK(B238,B$220:B$408,1)</f>
        <v>0</v>
      </c>
      <c r="G238" s="30">
        <v>19</v>
      </c>
      <c r="H238" s="17">
        <f>F238*189+G238</f>
        <v>0</v>
      </c>
      <c r="I238" s="17">
        <f>RANK(H238,H$220:H$408,1)</f>
        <v>0</v>
      </c>
      <c r="J238" s="17">
        <f>MATCH(G238,I$220:I$408,0)</f>
        <v>0</v>
      </c>
      <c r="K238" s="31">
        <f>INDEX(B$220:B$408,J238,1)</f>
        <v>0</v>
      </c>
      <c r="L238" s="31">
        <f>L237+INDEX(C$220:C$408,J238,1)</f>
        <v>0</v>
      </c>
      <c r="M238" s="31">
        <f>M237+(K238-K237)*L237</f>
        <v>0</v>
      </c>
      <c r="N238" s="31">
        <f>IF((M237&gt;0)=(M238&gt;0),"",K238-M238/L237)</f>
        <v>0</v>
      </c>
      <c r="O238" s="10"/>
    </row>
    <row r="239" spans="1:15">
      <c r="A239" s="3" t="s">
        <v>1316</v>
      </c>
      <c r="B239" s="31">
        <f>B152</f>
        <v>0</v>
      </c>
      <c r="C239" s="31">
        <f>B104</f>
        <v>0</v>
      </c>
      <c r="D239" s="31">
        <f>IF(ISERROR(B239),C239,0)</f>
        <v>0</v>
      </c>
      <c r="E239" s="31">
        <f>MAX($B$189,B239)*C239</f>
        <v>0</v>
      </c>
      <c r="F239" s="17">
        <f>RANK(B239,B$220:B$408,1)</f>
        <v>0</v>
      </c>
      <c r="G239" s="30">
        <v>20</v>
      </c>
      <c r="H239" s="17">
        <f>F239*189+G239</f>
        <v>0</v>
      </c>
      <c r="I239" s="17">
        <f>RANK(H239,H$220:H$408,1)</f>
        <v>0</v>
      </c>
      <c r="J239" s="17">
        <f>MATCH(G239,I$220:I$408,0)</f>
        <v>0</v>
      </c>
      <c r="K239" s="31">
        <f>INDEX(B$220:B$408,J239,1)</f>
        <v>0</v>
      </c>
      <c r="L239" s="31">
        <f>L238+INDEX(C$220:C$408,J239,1)</f>
        <v>0</v>
      </c>
      <c r="M239" s="31">
        <f>M238+(K239-K238)*L238</f>
        <v>0</v>
      </c>
      <c r="N239" s="31">
        <f>IF((M238&gt;0)=(M239&gt;0),"",K239-M239/L238)</f>
        <v>0</v>
      </c>
      <c r="O239" s="10"/>
    </row>
    <row r="240" spans="1:15">
      <c r="A240" s="3" t="s">
        <v>1317</v>
      </c>
      <c r="B240" s="31">
        <f>B153</f>
        <v>0</v>
      </c>
      <c r="C240" s="31">
        <f>B105</f>
        <v>0</v>
      </c>
      <c r="D240" s="31">
        <f>IF(ISERROR(B240),C240,0)</f>
        <v>0</v>
      </c>
      <c r="E240" s="31">
        <f>MAX($B$189,B240)*C240</f>
        <v>0</v>
      </c>
      <c r="F240" s="17">
        <f>RANK(B240,B$220:B$408,1)</f>
        <v>0</v>
      </c>
      <c r="G240" s="30">
        <v>21</v>
      </c>
      <c r="H240" s="17">
        <f>F240*189+G240</f>
        <v>0</v>
      </c>
      <c r="I240" s="17">
        <f>RANK(H240,H$220:H$408,1)</f>
        <v>0</v>
      </c>
      <c r="J240" s="17">
        <f>MATCH(G240,I$220:I$408,0)</f>
        <v>0</v>
      </c>
      <c r="K240" s="31">
        <f>INDEX(B$220:B$408,J240,1)</f>
        <v>0</v>
      </c>
      <c r="L240" s="31">
        <f>L239+INDEX(C$220:C$408,J240,1)</f>
        <v>0</v>
      </c>
      <c r="M240" s="31">
        <f>M239+(K240-K239)*L239</f>
        <v>0</v>
      </c>
      <c r="N240" s="31">
        <f>IF((M239&gt;0)=(M240&gt;0),"",K240-M240/L239)</f>
        <v>0</v>
      </c>
      <c r="O240" s="10"/>
    </row>
    <row r="241" spans="1:15">
      <c r="A241" s="3" t="s">
        <v>1318</v>
      </c>
      <c r="B241" s="31">
        <f>B154</f>
        <v>0</v>
      </c>
      <c r="C241" s="31">
        <f>B106</f>
        <v>0</v>
      </c>
      <c r="D241" s="31">
        <f>IF(ISERROR(B241),C241,0)</f>
        <v>0</v>
      </c>
      <c r="E241" s="31">
        <f>MAX($B$189,B241)*C241</f>
        <v>0</v>
      </c>
      <c r="F241" s="17">
        <f>RANK(B241,B$220:B$408,1)</f>
        <v>0</v>
      </c>
      <c r="G241" s="30">
        <v>22</v>
      </c>
      <c r="H241" s="17">
        <f>F241*189+G241</f>
        <v>0</v>
      </c>
      <c r="I241" s="17">
        <f>RANK(H241,H$220:H$408,1)</f>
        <v>0</v>
      </c>
      <c r="J241" s="17">
        <f>MATCH(G241,I$220:I$408,0)</f>
        <v>0</v>
      </c>
      <c r="K241" s="31">
        <f>INDEX(B$220:B$408,J241,1)</f>
        <v>0</v>
      </c>
      <c r="L241" s="31">
        <f>L240+INDEX(C$220:C$408,J241,1)</f>
        <v>0</v>
      </c>
      <c r="M241" s="31">
        <f>M240+(K241-K240)*L240</f>
        <v>0</v>
      </c>
      <c r="N241" s="31">
        <f>IF((M240&gt;0)=(M241&gt;0),"",K241-M241/L240)</f>
        <v>0</v>
      </c>
      <c r="O241" s="10"/>
    </row>
    <row r="242" spans="1:15">
      <c r="A242" s="3" t="s">
        <v>1319</v>
      </c>
      <c r="B242" s="31">
        <f>B155</f>
        <v>0</v>
      </c>
      <c r="C242" s="31">
        <f>B107</f>
        <v>0</v>
      </c>
      <c r="D242" s="31">
        <f>IF(ISERROR(B242),C242,0)</f>
        <v>0</v>
      </c>
      <c r="E242" s="31">
        <f>MAX($B$189,B242)*C242</f>
        <v>0</v>
      </c>
      <c r="F242" s="17">
        <f>RANK(B242,B$220:B$408,1)</f>
        <v>0</v>
      </c>
      <c r="G242" s="30">
        <v>23</v>
      </c>
      <c r="H242" s="17">
        <f>F242*189+G242</f>
        <v>0</v>
      </c>
      <c r="I242" s="17">
        <f>RANK(H242,H$220:H$408,1)</f>
        <v>0</v>
      </c>
      <c r="J242" s="17">
        <f>MATCH(G242,I$220:I$408,0)</f>
        <v>0</v>
      </c>
      <c r="K242" s="31">
        <f>INDEX(B$220:B$408,J242,1)</f>
        <v>0</v>
      </c>
      <c r="L242" s="31">
        <f>L241+INDEX(C$220:C$408,J242,1)</f>
        <v>0</v>
      </c>
      <c r="M242" s="31">
        <f>M241+(K242-K241)*L241</f>
        <v>0</v>
      </c>
      <c r="N242" s="31">
        <f>IF((M241&gt;0)=(M242&gt;0),"",K242-M242/L241)</f>
        <v>0</v>
      </c>
      <c r="O242" s="10"/>
    </row>
    <row r="243" spans="1:15">
      <c r="A243" s="3" t="s">
        <v>1320</v>
      </c>
      <c r="B243" s="31">
        <f>B156</f>
        <v>0</v>
      </c>
      <c r="C243" s="31">
        <f>B108</f>
        <v>0</v>
      </c>
      <c r="D243" s="31">
        <f>IF(ISERROR(B243),C243,0)</f>
        <v>0</v>
      </c>
      <c r="E243" s="31">
        <f>MAX($B$189,B243)*C243</f>
        <v>0</v>
      </c>
      <c r="F243" s="17">
        <f>RANK(B243,B$220:B$408,1)</f>
        <v>0</v>
      </c>
      <c r="G243" s="30">
        <v>24</v>
      </c>
      <c r="H243" s="17">
        <f>F243*189+G243</f>
        <v>0</v>
      </c>
      <c r="I243" s="17">
        <f>RANK(H243,H$220:H$408,1)</f>
        <v>0</v>
      </c>
      <c r="J243" s="17">
        <f>MATCH(G243,I$220:I$408,0)</f>
        <v>0</v>
      </c>
      <c r="K243" s="31">
        <f>INDEX(B$220:B$408,J243,1)</f>
        <v>0</v>
      </c>
      <c r="L243" s="31">
        <f>L242+INDEX(C$220:C$408,J243,1)</f>
        <v>0</v>
      </c>
      <c r="M243" s="31">
        <f>M242+(K243-K242)*L242</f>
        <v>0</v>
      </c>
      <c r="N243" s="31">
        <f>IF((M242&gt;0)=(M243&gt;0),"",K243-M243/L242)</f>
        <v>0</v>
      </c>
      <c r="O243" s="10"/>
    </row>
    <row r="244" spans="1:15">
      <c r="A244" s="3" t="s">
        <v>1321</v>
      </c>
      <c r="B244" s="31">
        <f>B157</f>
        <v>0</v>
      </c>
      <c r="C244" s="31">
        <f>B109</f>
        <v>0</v>
      </c>
      <c r="D244" s="31">
        <f>IF(ISERROR(B244),C244,0)</f>
        <v>0</v>
      </c>
      <c r="E244" s="31">
        <f>MAX($B$189,B244)*C244</f>
        <v>0</v>
      </c>
      <c r="F244" s="17">
        <f>RANK(B244,B$220:B$408,1)</f>
        <v>0</v>
      </c>
      <c r="G244" s="30">
        <v>25</v>
      </c>
      <c r="H244" s="17">
        <f>F244*189+G244</f>
        <v>0</v>
      </c>
      <c r="I244" s="17">
        <f>RANK(H244,H$220:H$408,1)</f>
        <v>0</v>
      </c>
      <c r="J244" s="17">
        <f>MATCH(G244,I$220:I$408,0)</f>
        <v>0</v>
      </c>
      <c r="K244" s="31">
        <f>INDEX(B$220:B$408,J244,1)</f>
        <v>0</v>
      </c>
      <c r="L244" s="31">
        <f>L243+INDEX(C$220:C$408,J244,1)</f>
        <v>0</v>
      </c>
      <c r="M244" s="31">
        <f>M243+(K244-K243)*L243</f>
        <v>0</v>
      </c>
      <c r="N244" s="31">
        <f>IF((M243&gt;0)=(M244&gt;0),"",K244-M244/L243)</f>
        <v>0</v>
      </c>
      <c r="O244" s="10"/>
    </row>
    <row r="245" spans="1:15">
      <c r="A245" s="3" t="s">
        <v>1322</v>
      </c>
      <c r="B245" s="31">
        <f>B158</f>
        <v>0</v>
      </c>
      <c r="C245" s="31">
        <f>B110</f>
        <v>0</v>
      </c>
      <c r="D245" s="31">
        <f>IF(ISERROR(B245),C245,0)</f>
        <v>0</v>
      </c>
      <c r="E245" s="31">
        <f>MAX($B$189,B245)*C245</f>
        <v>0</v>
      </c>
      <c r="F245" s="17">
        <f>RANK(B245,B$220:B$408,1)</f>
        <v>0</v>
      </c>
      <c r="G245" s="30">
        <v>26</v>
      </c>
      <c r="H245" s="17">
        <f>F245*189+G245</f>
        <v>0</v>
      </c>
      <c r="I245" s="17">
        <f>RANK(H245,H$220:H$408,1)</f>
        <v>0</v>
      </c>
      <c r="J245" s="17">
        <f>MATCH(G245,I$220:I$408,0)</f>
        <v>0</v>
      </c>
      <c r="K245" s="31">
        <f>INDEX(B$220:B$408,J245,1)</f>
        <v>0</v>
      </c>
      <c r="L245" s="31">
        <f>L244+INDEX(C$220:C$408,J245,1)</f>
        <v>0</v>
      </c>
      <c r="M245" s="31">
        <f>M244+(K245-K244)*L244</f>
        <v>0</v>
      </c>
      <c r="N245" s="31">
        <f>IF((M244&gt;0)=(M245&gt;0),"",K245-M245/L244)</f>
        <v>0</v>
      </c>
      <c r="O245" s="10"/>
    </row>
    <row r="246" spans="1:15">
      <c r="A246" s="3" t="s">
        <v>1323</v>
      </c>
      <c r="B246" s="31">
        <f>B159</f>
        <v>0</v>
      </c>
      <c r="C246" s="31">
        <f>B111</f>
        <v>0</v>
      </c>
      <c r="D246" s="31">
        <f>IF(ISERROR(B246),C246,0)</f>
        <v>0</v>
      </c>
      <c r="E246" s="31">
        <f>MAX($B$189,B246)*C246</f>
        <v>0</v>
      </c>
      <c r="F246" s="17">
        <f>RANK(B246,B$220:B$408,1)</f>
        <v>0</v>
      </c>
      <c r="G246" s="30">
        <v>27</v>
      </c>
      <c r="H246" s="17">
        <f>F246*189+G246</f>
        <v>0</v>
      </c>
      <c r="I246" s="17">
        <f>RANK(H246,H$220:H$408,1)</f>
        <v>0</v>
      </c>
      <c r="J246" s="17">
        <f>MATCH(G246,I$220:I$408,0)</f>
        <v>0</v>
      </c>
      <c r="K246" s="31">
        <f>INDEX(B$220:B$408,J246,1)</f>
        <v>0</v>
      </c>
      <c r="L246" s="31">
        <f>L245+INDEX(C$220:C$408,J246,1)</f>
        <v>0</v>
      </c>
      <c r="M246" s="31">
        <f>M245+(K246-K245)*L245</f>
        <v>0</v>
      </c>
      <c r="N246" s="31">
        <f>IF((M245&gt;0)=(M246&gt;0),"",K246-M246/L245)</f>
        <v>0</v>
      </c>
      <c r="O246" s="10"/>
    </row>
    <row r="247" spans="1:15">
      <c r="A247" s="3" t="s">
        <v>1324</v>
      </c>
      <c r="B247" s="31">
        <f>C133</f>
        <v>0</v>
      </c>
      <c r="C247" s="31">
        <f>C85</f>
        <v>0</v>
      </c>
      <c r="D247" s="31">
        <f>IF(ISERROR(B247),C247,0)</f>
        <v>0</v>
      </c>
      <c r="E247" s="31">
        <f>MAX($B$189,B247)*C247</f>
        <v>0</v>
      </c>
      <c r="F247" s="17">
        <f>RANK(B247,B$220:B$408,1)</f>
        <v>0</v>
      </c>
      <c r="G247" s="30">
        <v>28</v>
      </c>
      <c r="H247" s="17">
        <f>F247*189+G247</f>
        <v>0</v>
      </c>
      <c r="I247" s="17">
        <f>RANK(H247,H$220:H$408,1)</f>
        <v>0</v>
      </c>
      <c r="J247" s="17">
        <f>MATCH(G247,I$220:I$408,0)</f>
        <v>0</v>
      </c>
      <c r="K247" s="31">
        <f>INDEX(B$220:B$408,J247,1)</f>
        <v>0</v>
      </c>
      <c r="L247" s="31">
        <f>L246+INDEX(C$220:C$408,J247,1)</f>
        <v>0</v>
      </c>
      <c r="M247" s="31">
        <f>M246+(K247-K246)*L246</f>
        <v>0</v>
      </c>
      <c r="N247" s="31">
        <f>IF((M246&gt;0)=(M247&gt;0),"",K247-M247/L246)</f>
        <v>0</v>
      </c>
      <c r="O247" s="10"/>
    </row>
    <row r="248" spans="1:15">
      <c r="A248" s="3" t="s">
        <v>1325</v>
      </c>
      <c r="B248" s="31">
        <f>C134</f>
        <v>0</v>
      </c>
      <c r="C248" s="31">
        <f>C86</f>
        <v>0</v>
      </c>
      <c r="D248" s="31">
        <f>IF(ISERROR(B248),C248,0)</f>
        <v>0</v>
      </c>
      <c r="E248" s="31">
        <f>MAX($B$189,B248)*C248</f>
        <v>0</v>
      </c>
      <c r="F248" s="17">
        <f>RANK(B248,B$220:B$408,1)</f>
        <v>0</v>
      </c>
      <c r="G248" s="30">
        <v>29</v>
      </c>
      <c r="H248" s="17">
        <f>F248*189+G248</f>
        <v>0</v>
      </c>
      <c r="I248" s="17">
        <f>RANK(H248,H$220:H$408,1)</f>
        <v>0</v>
      </c>
      <c r="J248" s="17">
        <f>MATCH(G248,I$220:I$408,0)</f>
        <v>0</v>
      </c>
      <c r="K248" s="31">
        <f>INDEX(B$220:B$408,J248,1)</f>
        <v>0</v>
      </c>
      <c r="L248" s="31">
        <f>L247+INDEX(C$220:C$408,J248,1)</f>
        <v>0</v>
      </c>
      <c r="M248" s="31">
        <f>M247+(K248-K247)*L247</f>
        <v>0</v>
      </c>
      <c r="N248" s="31">
        <f>IF((M247&gt;0)=(M248&gt;0),"",K248-M248/L247)</f>
        <v>0</v>
      </c>
      <c r="O248" s="10"/>
    </row>
    <row r="249" spans="1:15">
      <c r="A249" s="3" t="s">
        <v>1326</v>
      </c>
      <c r="B249" s="31">
        <f>C135</f>
        <v>0</v>
      </c>
      <c r="C249" s="31">
        <f>C87</f>
        <v>0</v>
      </c>
      <c r="D249" s="31">
        <f>IF(ISERROR(B249),C249,0)</f>
        <v>0</v>
      </c>
      <c r="E249" s="31">
        <f>MAX($B$189,B249)*C249</f>
        <v>0</v>
      </c>
      <c r="F249" s="17">
        <f>RANK(B249,B$220:B$408,1)</f>
        <v>0</v>
      </c>
      <c r="G249" s="30">
        <v>30</v>
      </c>
      <c r="H249" s="17">
        <f>F249*189+G249</f>
        <v>0</v>
      </c>
      <c r="I249" s="17">
        <f>RANK(H249,H$220:H$408,1)</f>
        <v>0</v>
      </c>
      <c r="J249" s="17">
        <f>MATCH(G249,I$220:I$408,0)</f>
        <v>0</v>
      </c>
      <c r="K249" s="31">
        <f>INDEX(B$220:B$408,J249,1)</f>
        <v>0</v>
      </c>
      <c r="L249" s="31">
        <f>L248+INDEX(C$220:C$408,J249,1)</f>
        <v>0</v>
      </c>
      <c r="M249" s="31">
        <f>M248+(K249-K248)*L248</f>
        <v>0</v>
      </c>
      <c r="N249" s="31">
        <f>IF((M248&gt;0)=(M249&gt;0),"",K249-M249/L248)</f>
        <v>0</v>
      </c>
      <c r="O249" s="10"/>
    </row>
    <row r="250" spans="1:15">
      <c r="A250" s="3" t="s">
        <v>1327</v>
      </c>
      <c r="B250" s="31">
        <f>C136</f>
        <v>0</v>
      </c>
      <c r="C250" s="31">
        <f>C88</f>
        <v>0</v>
      </c>
      <c r="D250" s="31">
        <f>IF(ISERROR(B250),C250,0)</f>
        <v>0</v>
      </c>
      <c r="E250" s="31">
        <f>MAX($B$189,B250)*C250</f>
        <v>0</v>
      </c>
      <c r="F250" s="17">
        <f>RANK(B250,B$220:B$408,1)</f>
        <v>0</v>
      </c>
      <c r="G250" s="30">
        <v>31</v>
      </c>
      <c r="H250" s="17">
        <f>F250*189+G250</f>
        <v>0</v>
      </c>
      <c r="I250" s="17">
        <f>RANK(H250,H$220:H$408,1)</f>
        <v>0</v>
      </c>
      <c r="J250" s="17">
        <f>MATCH(G250,I$220:I$408,0)</f>
        <v>0</v>
      </c>
      <c r="K250" s="31">
        <f>INDEX(B$220:B$408,J250,1)</f>
        <v>0</v>
      </c>
      <c r="L250" s="31">
        <f>L249+INDEX(C$220:C$408,J250,1)</f>
        <v>0</v>
      </c>
      <c r="M250" s="31">
        <f>M249+(K250-K249)*L249</f>
        <v>0</v>
      </c>
      <c r="N250" s="31">
        <f>IF((M249&gt;0)=(M250&gt;0),"",K250-M250/L249)</f>
        <v>0</v>
      </c>
      <c r="O250" s="10"/>
    </row>
    <row r="251" spans="1:15">
      <c r="A251" s="3" t="s">
        <v>1328</v>
      </c>
      <c r="B251" s="31">
        <f>C137</f>
        <v>0</v>
      </c>
      <c r="C251" s="31">
        <f>C89</f>
        <v>0</v>
      </c>
      <c r="D251" s="31">
        <f>IF(ISERROR(B251),C251,0)</f>
        <v>0</v>
      </c>
      <c r="E251" s="31">
        <f>MAX($B$189,B251)*C251</f>
        <v>0</v>
      </c>
      <c r="F251" s="17">
        <f>RANK(B251,B$220:B$408,1)</f>
        <v>0</v>
      </c>
      <c r="G251" s="30">
        <v>32</v>
      </c>
      <c r="H251" s="17">
        <f>F251*189+G251</f>
        <v>0</v>
      </c>
      <c r="I251" s="17">
        <f>RANK(H251,H$220:H$408,1)</f>
        <v>0</v>
      </c>
      <c r="J251" s="17">
        <f>MATCH(G251,I$220:I$408,0)</f>
        <v>0</v>
      </c>
      <c r="K251" s="31">
        <f>INDEX(B$220:B$408,J251,1)</f>
        <v>0</v>
      </c>
      <c r="L251" s="31">
        <f>L250+INDEX(C$220:C$408,J251,1)</f>
        <v>0</v>
      </c>
      <c r="M251" s="31">
        <f>M250+(K251-K250)*L250</f>
        <v>0</v>
      </c>
      <c r="N251" s="31">
        <f>IF((M250&gt;0)=(M251&gt;0),"",K251-M251/L250)</f>
        <v>0</v>
      </c>
      <c r="O251" s="10"/>
    </row>
    <row r="252" spans="1:15">
      <c r="A252" s="3" t="s">
        <v>1329</v>
      </c>
      <c r="B252" s="31">
        <f>C138</f>
        <v>0</v>
      </c>
      <c r="C252" s="31">
        <f>C90</f>
        <v>0</v>
      </c>
      <c r="D252" s="31">
        <f>IF(ISERROR(B252),C252,0)</f>
        <v>0</v>
      </c>
      <c r="E252" s="31">
        <f>MAX($B$189,B252)*C252</f>
        <v>0</v>
      </c>
      <c r="F252" s="17">
        <f>RANK(B252,B$220:B$408,1)</f>
        <v>0</v>
      </c>
      <c r="G252" s="30">
        <v>33</v>
      </c>
      <c r="H252" s="17">
        <f>F252*189+G252</f>
        <v>0</v>
      </c>
      <c r="I252" s="17">
        <f>RANK(H252,H$220:H$408,1)</f>
        <v>0</v>
      </c>
      <c r="J252" s="17">
        <f>MATCH(G252,I$220:I$408,0)</f>
        <v>0</v>
      </c>
      <c r="K252" s="31">
        <f>INDEX(B$220:B$408,J252,1)</f>
        <v>0</v>
      </c>
      <c r="L252" s="31">
        <f>L251+INDEX(C$220:C$408,J252,1)</f>
        <v>0</v>
      </c>
      <c r="M252" s="31">
        <f>M251+(K252-K251)*L251</f>
        <v>0</v>
      </c>
      <c r="N252" s="31">
        <f>IF((M251&gt;0)=(M252&gt;0),"",K252-M252/L251)</f>
        <v>0</v>
      </c>
      <c r="O252" s="10"/>
    </row>
    <row r="253" spans="1:15">
      <c r="A253" s="3" t="s">
        <v>1330</v>
      </c>
      <c r="B253" s="31">
        <f>C139</f>
        <v>0</v>
      </c>
      <c r="C253" s="31">
        <f>C91</f>
        <v>0</v>
      </c>
      <c r="D253" s="31">
        <f>IF(ISERROR(B253),C253,0)</f>
        <v>0</v>
      </c>
      <c r="E253" s="31">
        <f>MAX($B$189,B253)*C253</f>
        <v>0</v>
      </c>
      <c r="F253" s="17">
        <f>RANK(B253,B$220:B$408,1)</f>
        <v>0</v>
      </c>
      <c r="G253" s="30">
        <v>34</v>
      </c>
      <c r="H253" s="17">
        <f>F253*189+G253</f>
        <v>0</v>
      </c>
      <c r="I253" s="17">
        <f>RANK(H253,H$220:H$408,1)</f>
        <v>0</v>
      </c>
      <c r="J253" s="17">
        <f>MATCH(G253,I$220:I$408,0)</f>
        <v>0</v>
      </c>
      <c r="K253" s="31">
        <f>INDEX(B$220:B$408,J253,1)</f>
        <v>0</v>
      </c>
      <c r="L253" s="31">
        <f>L252+INDEX(C$220:C$408,J253,1)</f>
        <v>0</v>
      </c>
      <c r="M253" s="31">
        <f>M252+(K253-K252)*L252</f>
        <v>0</v>
      </c>
      <c r="N253" s="31">
        <f>IF((M252&gt;0)=(M253&gt;0),"",K253-M253/L252)</f>
        <v>0</v>
      </c>
      <c r="O253" s="10"/>
    </row>
    <row r="254" spans="1:15">
      <c r="A254" s="3" t="s">
        <v>1331</v>
      </c>
      <c r="B254" s="31">
        <f>C140</f>
        <v>0</v>
      </c>
      <c r="C254" s="31">
        <f>C92</f>
        <v>0</v>
      </c>
      <c r="D254" s="31">
        <f>IF(ISERROR(B254),C254,0)</f>
        <v>0</v>
      </c>
      <c r="E254" s="31">
        <f>MAX($B$189,B254)*C254</f>
        <v>0</v>
      </c>
      <c r="F254" s="17">
        <f>RANK(B254,B$220:B$408,1)</f>
        <v>0</v>
      </c>
      <c r="G254" s="30">
        <v>35</v>
      </c>
      <c r="H254" s="17">
        <f>F254*189+G254</f>
        <v>0</v>
      </c>
      <c r="I254" s="17">
        <f>RANK(H254,H$220:H$408,1)</f>
        <v>0</v>
      </c>
      <c r="J254" s="17">
        <f>MATCH(G254,I$220:I$408,0)</f>
        <v>0</v>
      </c>
      <c r="K254" s="31">
        <f>INDEX(B$220:B$408,J254,1)</f>
        <v>0</v>
      </c>
      <c r="L254" s="31">
        <f>L253+INDEX(C$220:C$408,J254,1)</f>
        <v>0</v>
      </c>
      <c r="M254" s="31">
        <f>M253+(K254-K253)*L253</f>
        <v>0</v>
      </c>
      <c r="N254" s="31">
        <f>IF((M253&gt;0)=(M254&gt;0),"",K254-M254/L253)</f>
        <v>0</v>
      </c>
      <c r="O254" s="10"/>
    </row>
    <row r="255" spans="1:15">
      <c r="A255" s="3" t="s">
        <v>1332</v>
      </c>
      <c r="B255" s="31">
        <f>C141</f>
        <v>0</v>
      </c>
      <c r="C255" s="31">
        <f>C93</f>
        <v>0</v>
      </c>
      <c r="D255" s="31">
        <f>IF(ISERROR(B255),C255,0)</f>
        <v>0</v>
      </c>
      <c r="E255" s="31">
        <f>MAX($B$189,B255)*C255</f>
        <v>0</v>
      </c>
      <c r="F255" s="17">
        <f>RANK(B255,B$220:B$408,1)</f>
        <v>0</v>
      </c>
      <c r="G255" s="30">
        <v>36</v>
      </c>
      <c r="H255" s="17">
        <f>F255*189+G255</f>
        <v>0</v>
      </c>
      <c r="I255" s="17">
        <f>RANK(H255,H$220:H$408,1)</f>
        <v>0</v>
      </c>
      <c r="J255" s="17">
        <f>MATCH(G255,I$220:I$408,0)</f>
        <v>0</v>
      </c>
      <c r="K255" s="31">
        <f>INDEX(B$220:B$408,J255,1)</f>
        <v>0</v>
      </c>
      <c r="L255" s="31">
        <f>L254+INDEX(C$220:C$408,J255,1)</f>
        <v>0</v>
      </c>
      <c r="M255" s="31">
        <f>M254+(K255-K254)*L254</f>
        <v>0</v>
      </c>
      <c r="N255" s="31">
        <f>IF((M254&gt;0)=(M255&gt;0),"",K255-M255/L254)</f>
        <v>0</v>
      </c>
      <c r="O255" s="10"/>
    </row>
    <row r="256" spans="1:15">
      <c r="A256" s="3" t="s">
        <v>1333</v>
      </c>
      <c r="B256" s="31">
        <f>C142</f>
        <v>0</v>
      </c>
      <c r="C256" s="31">
        <f>C94</f>
        <v>0</v>
      </c>
      <c r="D256" s="31">
        <f>IF(ISERROR(B256),C256,0)</f>
        <v>0</v>
      </c>
      <c r="E256" s="31">
        <f>MAX($B$189,B256)*C256</f>
        <v>0</v>
      </c>
      <c r="F256" s="17">
        <f>RANK(B256,B$220:B$408,1)</f>
        <v>0</v>
      </c>
      <c r="G256" s="30">
        <v>37</v>
      </c>
      <c r="H256" s="17">
        <f>F256*189+G256</f>
        <v>0</v>
      </c>
      <c r="I256" s="17">
        <f>RANK(H256,H$220:H$408,1)</f>
        <v>0</v>
      </c>
      <c r="J256" s="17">
        <f>MATCH(G256,I$220:I$408,0)</f>
        <v>0</v>
      </c>
      <c r="K256" s="31">
        <f>INDEX(B$220:B$408,J256,1)</f>
        <v>0</v>
      </c>
      <c r="L256" s="31">
        <f>L255+INDEX(C$220:C$408,J256,1)</f>
        <v>0</v>
      </c>
      <c r="M256" s="31">
        <f>M255+(K256-K255)*L255</f>
        <v>0</v>
      </c>
      <c r="N256" s="31">
        <f>IF((M255&gt;0)=(M256&gt;0),"",K256-M256/L255)</f>
        <v>0</v>
      </c>
      <c r="O256" s="10"/>
    </row>
    <row r="257" spans="1:15">
      <c r="A257" s="3" t="s">
        <v>1334</v>
      </c>
      <c r="B257" s="31">
        <f>C143</f>
        <v>0</v>
      </c>
      <c r="C257" s="31">
        <f>C95</f>
        <v>0</v>
      </c>
      <c r="D257" s="31">
        <f>IF(ISERROR(B257),C257,0)</f>
        <v>0</v>
      </c>
      <c r="E257" s="31">
        <f>MAX($B$189,B257)*C257</f>
        <v>0</v>
      </c>
      <c r="F257" s="17">
        <f>RANK(B257,B$220:B$408,1)</f>
        <v>0</v>
      </c>
      <c r="G257" s="30">
        <v>38</v>
      </c>
      <c r="H257" s="17">
        <f>F257*189+G257</f>
        <v>0</v>
      </c>
      <c r="I257" s="17">
        <f>RANK(H257,H$220:H$408,1)</f>
        <v>0</v>
      </c>
      <c r="J257" s="17">
        <f>MATCH(G257,I$220:I$408,0)</f>
        <v>0</v>
      </c>
      <c r="K257" s="31">
        <f>INDEX(B$220:B$408,J257,1)</f>
        <v>0</v>
      </c>
      <c r="L257" s="31">
        <f>L256+INDEX(C$220:C$408,J257,1)</f>
        <v>0</v>
      </c>
      <c r="M257" s="31">
        <f>M256+(K257-K256)*L256</f>
        <v>0</v>
      </c>
      <c r="N257" s="31">
        <f>IF((M256&gt;0)=(M257&gt;0),"",K257-M257/L256)</f>
        <v>0</v>
      </c>
      <c r="O257" s="10"/>
    </row>
    <row r="258" spans="1:15">
      <c r="A258" s="3" t="s">
        <v>1335</v>
      </c>
      <c r="B258" s="31">
        <f>C144</f>
        <v>0</v>
      </c>
      <c r="C258" s="31">
        <f>C96</f>
        <v>0</v>
      </c>
      <c r="D258" s="31">
        <f>IF(ISERROR(B258),C258,0)</f>
        <v>0</v>
      </c>
      <c r="E258" s="31">
        <f>MAX($B$189,B258)*C258</f>
        <v>0</v>
      </c>
      <c r="F258" s="17">
        <f>RANK(B258,B$220:B$408,1)</f>
        <v>0</v>
      </c>
      <c r="G258" s="30">
        <v>39</v>
      </c>
      <c r="H258" s="17">
        <f>F258*189+G258</f>
        <v>0</v>
      </c>
      <c r="I258" s="17">
        <f>RANK(H258,H$220:H$408,1)</f>
        <v>0</v>
      </c>
      <c r="J258" s="17">
        <f>MATCH(G258,I$220:I$408,0)</f>
        <v>0</v>
      </c>
      <c r="K258" s="31">
        <f>INDEX(B$220:B$408,J258,1)</f>
        <v>0</v>
      </c>
      <c r="L258" s="31">
        <f>L257+INDEX(C$220:C$408,J258,1)</f>
        <v>0</v>
      </c>
      <c r="M258" s="31">
        <f>M257+(K258-K257)*L257</f>
        <v>0</v>
      </c>
      <c r="N258" s="31">
        <f>IF((M257&gt;0)=(M258&gt;0),"",K258-M258/L257)</f>
        <v>0</v>
      </c>
      <c r="O258" s="10"/>
    </row>
    <row r="259" spans="1:15">
      <c r="A259" s="3" t="s">
        <v>1336</v>
      </c>
      <c r="B259" s="31">
        <f>C145</f>
        <v>0</v>
      </c>
      <c r="C259" s="31">
        <f>C97</f>
        <v>0</v>
      </c>
      <c r="D259" s="31">
        <f>IF(ISERROR(B259),C259,0)</f>
        <v>0</v>
      </c>
      <c r="E259" s="31">
        <f>MAX($B$189,B259)*C259</f>
        <v>0</v>
      </c>
      <c r="F259" s="17">
        <f>RANK(B259,B$220:B$408,1)</f>
        <v>0</v>
      </c>
      <c r="G259" s="30">
        <v>40</v>
      </c>
      <c r="H259" s="17">
        <f>F259*189+G259</f>
        <v>0</v>
      </c>
      <c r="I259" s="17">
        <f>RANK(H259,H$220:H$408,1)</f>
        <v>0</v>
      </c>
      <c r="J259" s="17">
        <f>MATCH(G259,I$220:I$408,0)</f>
        <v>0</v>
      </c>
      <c r="K259" s="31">
        <f>INDEX(B$220:B$408,J259,1)</f>
        <v>0</v>
      </c>
      <c r="L259" s="31">
        <f>L258+INDEX(C$220:C$408,J259,1)</f>
        <v>0</v>
      </c>
      <c r="M259" s="31">
        <f>M258+(K259-K258)*L258</f>
        <v>0</v>
      </c>
      <c r="N259" s="31">
        <f>IF((M258&gt;0)=(M259&gt;0),"",K259-M259/L258)</f>
        <v>0</v>
      </c>
      <c r="O259" s="10"/>
    </row>
    <row r="260" spans="1:15">
      <c r="A260" s="3" t="s">
        <v>1337</v>
      </c>
      <c r="B260" s="31">
        <f>C146</f>
        <v>0</v>
      </c>
      <c r="C260" s="31">
        <f>C98</f>
        <v>0</v>
      </c>
      <c r="D260" s="31">
        <f>IF(ISERROR(B260),C260,0)</f>
        <v>0</v>
      </c>
      <c r="E260" s="31">
        <f>MAX($B$189,B260)*C260</f>
        <v>0</v>
      </c>
      <c r="F260" s="17">
        <f>RANK(B260,B$220:B$408,1)</f>
        <v>0</v>
      </c>
      <c r="G260" s="30">
        <v>41</v>
      </c>
      <c r="H260" s="17">
        <f>F260*189+G260</f>
        <v>0</v>
      </c>
      <c r="I260" s="17">
        <f>RANK(H260,H$220:H$408,1)</f>
        <v>0</v>
      </c>
      <c r="J260" s="17">
        <f>MATCH(G260,I$220:I$408,0)</f>
        <v>0</v>
      </c>
      <c r="K260" s="31">
        <f>INDEX(B$220:B$408,J260,1)</f>
        <v>0</v>
      </c>
      <c r="L260" s="31">
        <f>L259+INDEX(C$220:C$408,J260,1)</f>
        <v>0</v>
      </c>
      <c r="M260" s="31">
        <f>M259+(K260-K259)*L259</f>
        <v>0</v>
      </c>
      <c r="N260" s="31">
        <f>IF((M259&gt;0)=(M260&gt;0),"",K260-M260/L259)</f>
        <v>0</v>
      </c>
      <c r="O260" s="10"/>
    </row>
    <row r="261" spans="1:15">
      <c r="A261" s="3" t="s">
        <v>1338</v>
      </c>
      <c r="B261" s="31">
        <f>C147</f>
        <v>0</v>
      </c>
      <c r="C261" s="31">
        <f>C99</f>
        <v>0</v>
      </c>
      <c r="D261" s="31">
        <f>IF(ISERROR(B261),C261,0)</f>
        <v>0</v>
      </c>
      <c r="E261" s="31">
        <f>MAX($B$189,B261)*C261</f>
        <v>0</v>
      </c>
      <c r="F261" s="17">
        <f>RANK(B261,B$220:B$408,1)</f>
        <v>0</v>
      </c>
      <c r="G261" s="30">
        <v>42</v>
      </c>
      <c r="H261" s="17">
        <f>F261*189+G261</f>
        <v>0</v>
      </c>
      <c r="I261" s="17">
        <f>RANK(H261,H$220:H$408,1)</f>
        <v>0</v>
      </c>
      <c r="J261" s="17">
        <f>MATCH(G261,I$220:I$408,0)</f>
        <v>0</v>
      </c>
      <c r="K261" s="31">
        <f>INDEX(B$220:B$408,J261,1)</f>
        <v>0</v>
      </c>
      <c r="L261" s="31">
        <f>L260+INDEX(C$220:C$408,J261,1)</f>
        <v>0</v>
      </c>
      <c r="M261" s="31">
        <f>M260+(K261-K260)*L260</f>
        <v>0</v>
      </c>
      <c r="N261" s="31">
        <f>IF((M260&gt;0)=(M261&gt;0),"",K261-M261/L260)</f>
        <v>0</v>
      </c>
      <c r="O261" s="10"/>
    </row>
    <row r="262" spans="1:15">
      <c r="A262" s="3" t="s">
        <v>1339</v>
      </c>
      <c r="B262" s="31">
        <f>C148</f>
        <v>0</v>
      </c>
      <c r="C262" s="31">
        <f>C100</f>
        <v>0</v>
      </c>
      <c r="D262" s="31">
        <f>IF(ISERROR(B262),C262,0)</f>
        <v>0</v>
      </c>
      <c r="E262" s="31">
        <f>MAX($B$189,B262)*C262</f>
        <v>0</v>
      </c>
      <c r="F262" s="17">
        <f>RANK(B262,B$220:B$408,1)</f>
        <v>0</v>
      </c>
      <c r="G262" s="30">
        <v>43</v>
      </c>
      <c r="H262" s="17">
        <f>F262*189+G262</f>
        <v>0</v>
      </c>
      <c r="I262" s="17">
        <f>RANK(H262,H$220:H$408,1)</f>
        <v>0</v>
      </c>
      <c r="J262" s="17">
        <f>MATCH(G262,I$220:I$408,0)</f>
        <v>0</v>
      </c>
      <c r="K262" s="31">
        <f>INDEX(B$220:B$408,J262,1)</f>
        <v>0</v>
      </c>
      <c r="L262" s="31">
        <f>L261+INDEX(C$220:C$408,J262,1)</f>
        <v>0</v>
      </c>
      <c r="M262" s="31">
        <f>M261+(K262-K261)*L261</f>
        <v>0</v>
      </c>
      <c r="N262" s="31">
        <f>IF((M261&gt;0)=(M262&gt;0),"",K262-M262/L261)</f>
        <v>0</v>
      </c>
      <c r="O262" s="10"/>
    </row>
    <row r="263" spans="1:15">
      <c r="A263" s="3" t="s">
        <v>1340</v>
      </c>
      <c r="B263" s="31">
        <f>C149</f>
        <v>0</v>
      </c>
      <c r="C263" s="31">
        <f>C101</f>
        <v>0</v>
      </c>
      <c r="D263" s="31">
        <f>IF(ISERROR(B263),C263,0)</f>
        <v>0</v>
      </c>
      <c r="E263" s="31">
        <f>MAX($B$189,B263)*C263</f>
        <v>0</v>
      </c>
      <c r="F263" s="17">
        <f>RANK(B263,B$220:B$408,1)</f>
        <v>0</v>
      </c>
      <c r="G263" s="30">
        <v>44</v>
      </c>
      <c r="H263" s="17">
        <f>F263*189+G263</f>
        <v>0</v>
      </c>
      <c r="I263" s="17">
        <f>RANK(H263,H$220:H$408,1)</f>
        <v>0</v>
      </c>
      <c r="J263" s="17">
        <f>MATCH(G263,I$220:I$408,0)</f>
        <v>0</v>
      </c>
      <c r="K263" s="31">
        <f>INDEX(B$220:B$408,J263,1)</f>
        <v>0</v>
      </c>
      <c r="L263" s="31">
        <f>L262+INDEX(C$220:C$408,J263,1)</f>
        <v>0</v>
      </c>
      <c r="M263" s="31">
        <f>M262+(K263-K262)*L262</f>
        <v>0</v>
      </c>
      <c r="N263" s="31">
        <f>IF((M262&gt;0)=(M263&gt;0),"",K263-M263/L262)</f>
        <v>0</v>
      </c>
      <c r="O263" s="10"/>
    </row>
    <row r="264" spans="1:15">
      <c r="A264" s="3" t="s">
        <v>1341</v>
      </c>
      <c r="B264" s="31">
        <f>C150</f>
        <v>0</v>
      </c>
      <c r="C264" s="31">
        <f>C102</f>
        <v>0</v>
      </c>
      <c r="D264" s="31">
        <f>IF(ISERROR(B264),C264,0)</f>
        <v>0</v>
      </c>
      <c r="E264" s="31">
        <f>MAX($B$189,B264)*C264</f>
        <v>0</v>
      </c>
      <c r="F264" s="17">
        <f>RANK(B264,B$220:B$408,1)</f>
        <v>0</v>
      </c>
      <c r="G264" s="30">
        <v>45</v>
      </c>
      <c r="H264" s="17">
        <f>F264*189+G264</f>
        <v>0</v>
      </c>
      <c r="I264" s="17">
        <f>RANK(H264,H$220:H$408,1)</f>
        <v>0</v>
      </c>
      <c r="J264" s="17">
        <f>MATCH(G264,I$220:I$408,0)</f>
        <v>0</v>
      </c>
      <c r="K264" s="31">
        <f>INDEX(B$220:B$408,J264,1)</f>
        <v>0</v>
      </c>
      <c r="L264" s="31">
        <f>L263+INDEX(C$220:C$408,J264,1)</f>
        <v>0</v>
      </c>
      <c r="M264" s="31">
        <f>M263+(K264-K263)*L263</f>
        <v>0</v>
      </c>
      <c r="N264" s="31">
        <f>IF((M263&gt;0)=(M264&gt;0),"",K264-M264/L263)</f>
        <v>0</v>
      </c>
      <c r="O264" s="10"/>
    </row>
    <row r="265" spans="1:15">
      <c r="A265" s="3" t="s">
        <v>1342</v>
      </c>
      <c r="B265" s="31">
        <f>C151</f>
        <v>0</v>
      </c>
      <c r="C265" s="31">
        <f>C103</f>
        <v>0</v>
      </c>
      <c r="D265" s="31">
        <f>IF(ISERROR(B265),C265,0)</f>
        <v>0</v>
      </c>
      <c r="E265" s="31">
        <f>MAX($B$189,B265)*C265</f>
        <v>0</v>
      </c>
      <c r="F265" s="17">
        <f>RANK(B265,B$220:B$408,1)</f>
        <v>0</v>
      </c>
      <c r="G265" s="30">
        <v>46</v>
      </c>
      <c r="H265" s="17">
        <f>F265*189+G265</f>
        <v>0</v>
      </c>
      <c r="I265" s="17">
        <f>RANK(H265,H$220:H$408,1)</f>
        <v>0</v>
      </c>
      <c r="J265" s="17">
        <f>MATCH(G265,I$220:I$408,0)</f>
        <v>0</v>
      </c>
      <c r="K265" s="31">
        <f>INDEX(B$220:B$408,J265,1)</f>
        <v>0</v>
      </c>
      <c r="L265" s="31">
        <f>L264+INDEX(C$220:C$408,J265,1)</f>
        <v>0</v>
      </c>
      <c r="M265" s="31">
        <f>M264+(K265-K264)*L264</f>
        <v>0</v>
      </c>
      <c r="N265" s="31">
        <f>IF((M264&gt;0)=(M265&gt;0),"",K265-M265/L264)</f>
        <v>0</v>
      </c>
      <c r="O265" s="10"/>
    </row>
    <row r="266" spans="1:15">
      <c r="A266" s="3" t="s">
        <v>1343</v>
      </c>
      <c r="B266" s="31">
        <f>C152</f>
        <v>0</v>
      </c>
      <c r="C266" s="31">
        <f>C104</f>
        <v>0</v>
      </c>
      <c r="D266" s="31">
        <f>IF(ISERROR(B266),C266,0)</f>
        <v>0</v>
      </c>
      <c r="E266" s="31">
        <f>MAX($B$189,B266)*C266</f>
        <v>0</v>
      </c>
      <c r="F266" s="17">
        <f>RANK(B266,B$220:B$408,1)</f>
        <v>0</v>
      </c>
      <c r="G266" s="30">
        <v>47</v>
      </c>
      <c r="H266" s="17">
        <f>F266*189+G266</f>
        <v>0</v>
      </c>
      <c r="I266" s="17">
        <f>RANK(H266,H$220:H$408,1)</f>
        <v>0</v>
      </c>
      <c r="J266" s="17">
        <f>MATCH(G266,I$220:I$408,0)</f>
        <v>0</v>
      </c>
      <c r="K266" s="31">
        <f>INDEX(B$220:B$408,J266,1)</f>
        <v>0</v>
      </c>
      <c r="L266" s="31">
        <f>L265+INDEX(C$220:C$408,J266,1)</f>
        <v>0</v>
      </c>
      <c r="M266" s="31">
        <f>M265+(K266-K265)*L265</f>
        <v>0</v>
      </c>
      <c r="N266" s="31">
        <f>IF((M265&gt;0)=(M266&gt;0),"",K266-M266/L265)</f>
        <v>0</v>
      </c>
      <c r="O266" s="10"/>
    </row>
    <row r="267" spans="1:15">
      <c r="A267" s="3" t="s">
        <v>1344</v>
      </c>
      <c r="B267" s="31">
        <f>C153</f>
        <v>0</v>
      </c>
      <c r="C267" s="31">
        <f>C105</f>
        <v>0</v>
      </c>
      <c r="D267" s="31">
        <f>IF(ISERROR(B267),C267,0)</f>
        <v>0</v>
      </c>
      <c r="E267" s="31">
        <f>MAX($B$189,B267)*C267</f>
        <v>0</v>
      </c>
      <c r="F267" s="17">
        <f>RANK(B267,B$220:B$408,1)</f>
        <v>0</v>
      </c>
      <c r="G267" s="30">
        <v>48</v>
      </c>
      <c r="H267" s="17">
        <f>F267*189+G267</f>
        <v>0</v>
      </c>
      <c r="I267" s="17">
        <f>RANK(H267,H$220:H$408,1)</f>
        <v>0</v>
      </c>
      <c r="J267" s="17">
        <f>MATCH(G267,I$220:I$408,0)</f>
        <v>0</v>
      </c>
      <c r="K267" s="31">
        <f>INDEX(B$220:B$408,J267,1)</f>
        <v>0</v>
      </c>
      <c r="L267" s="31">
        <f>L266+INDEX(C$220:C$408,J267,1)</f>
        <v>0</v>
      </c>
      <c r="M267" s="31">
        <f>M266+(K267-K266)*L266</f>
        <v>0</v>
      </c>
      <c r="N267" s="31">
        <f>IF((M266&gt;0)=(M267&gt;0),"",K267-M267/L266)</f>
        <v>0</v>
      </c>
      <c r="O267" s="10"/>
    </row>
    <row r="268" spans="1:15">
      <c r="A268" s="3" t="s">
        <v>1345</v>
      </c>
      <c r="B268" s="31">
        <f>C154</f>
        <v>0</v>
      </c>
      <c r="C268" s="31">
        <f>C106</f>
        <v>0</v>
      </c>
      <c r="D268" s="31">
        <f>IF(ISERROR(B268),C268,0)</f>
        <v>0</v>
      </c>
      <c r="E268" s="31">
        <f>MAX($B$189,B268)*C268</f>
        <v>0</v>
      </c>
      <c r="F268" s="17">
        <f>RANK(B268,B$220:B$408,1)</f>
        <v>0</v>
      </c>
      <c r="G268" s="30">
        <v>49</v>
      </c>
      <c r="H268" s="17">
        <f>F268*189+G268</f>
        <v>0</v>
      </c>
      <c r="I268" s="17">
        <f>RANK(H268,H$220:H$408,1)</f>
        <v>0</v>
      </c>
      <c r="J268" s="17">
        <f>MATCH(G268,I$220:I$408,0)</f>
        <v>0</v>
      </c>
      <c r="K268" s="31">
        <f>INDEX(B$220:B$408,J268,1)</f>
        <v>0</v>
      </c>
      <c r="L268" s="31">
        <f>L267+INDEX(C$220:C$408,J268,1)</f>
        <v>0</v>
      </c>
      <c r="M268" s="31">
        <f>M267+(K268-K267)*L267</f>
        <v>0</v>
      </c>
      <c r="N268" s="31">
        <f>IF((M267&gt;0)=(M268&gt;0),"",K268-M268/L267)</f>
        <v>0</v>
      </c>
      <c r="O268" s="10"/>
    </row>
    <row r="269" spans="1:15">
      <c r="A269" s="3" t="s">
        <v>1346</v>
      </c>
      <c r="B269" s="31">
        <f>C155</f>
        <v>0</v>
      </c>
      <c r="C269" s="31">
        <f>C107</f>
        <v>0</v>
      </c>
      <c r="D269" s="31">
        <f>IF(ISERROR(B269),C269,0)</f>
        <v>0</v>
      </c>
      <c r="E269" s="31">
        <f>MAX($B$189,B269)*C269</f>
        <v>0</v>
      </c>
      <c r="F269" s="17">
        <f>RANK(B269,B$220:B$408,1)</f>
        <v>0</v>
      </c>
      <c r="G269" s="30">
        <v>50</v>
      </c>
      <c r="H269" s="17">
        <f>F269*189+G269</f>
        <v>0</v>
      </c>
      <c r="I269" s="17">
        <f>RANK(H269,H$220:H$408,1)</f>
        <v>0</v>
      </c>
      <c r="J269" s="17">
        <f>MATCH(G269,I$220:I$408,0)</f>
        <v>0</v>
      </c>
      <c r="K269" s="31">
        <f>INDEX(B$220:B$408,J269,1)</f>
        <v>0</v>
      </c>
      <c r="L269" s="31">
        <f>L268+INDEX(C$220:C$408,J269,1)</f>
        <v>0</v>
      </c>
      <c r="M269" s="31">
        <f>M268+(K269-K268)*L268</f>
        <v>0</v>
      </c>
      <c r="N269" s="31">
        <f>IF((M268&gt;0)=(M269&gt;0),"",K269-M269/L268)</f>
        <v>0</v>
      </c>
      <c r="O269" s="10"/>
    </row>
    <row r="270" spans="1:15">
      <c r="A270" s="3" t="s">
        <v>1347</v>
      </c>
      <c r="B270" s="31">
        <f>C156</f>
        <v>0</v>
      </c>
      <c r="C270" s="31">
        <f>C108</f>
        <v>0</v>
      </c>
      <c r="D270" s="31">
        <f>IF(ISERROR(B270),C270,0)</f>
        <v>0</v>
      </c>
      <c r="E270" s="31">
        <f>MAX($B$189,B270)*C270</f>
        <v>0</v>
      </c>
      <c r="F270" s="17">
        <f>RANK(B270,B$220:B$408,1)</f>
        <v>0</v>
      </c>
      <c r="G270" s="30">
        <v>51</v>
      </c>
      <c r="H270" s="17">
        <f>F270*189+G270</f>
        <v>0</v>
      </c>
      <c r="I270" s="17">
        <f>RANK(H270,H$220:H$408,1)</f>
        <v>0</v>
      </c>
      <c r="J270" s="17">
        <f>MATCH(G270,I$220:I$408,0)</f>
        <v>0</v>
      </c>
      <c r="K270" s="31">
        <f>INDEX(B$220:B$408,J270,1)</f>
        <v>0</v>
      </c>
      <c r="L270" s="31">
        <f>L269+INDEX(C$220:C$408,J270,1)</f>
        <v>0</v>
      </c>
      <c r="M270" s="31">
        <f>M269+(K270-K269)*L269</f>
        <v>0</v>
      </c>
      <c r="N270" s="31">
        <f>IF((M269&gt;0)=(M270&gt;0),"",K270-M270/L269)</f>
        <v>0</v>
      </c>
      <c r="O270" s="10"/>
    </row>
    <row r="271" spans="1:15">
      <c r="A271" s="3" t="s">
        <v>1348</v>
      </c>
      <c r="B271" s="31">
        <f>C157</f>
        <v>0</v>
      </c>
      <c r="C271" s="31">
        <f>C109</f>
        <v>0</v>
      </c>
      <c r="D271" s="31">
        <f>IF(ISERROR(B271),C271,0)</f>
        <v>0</v>
      </c>
      <c r="E271" s="31">
        <f>MAX($B$189,B271)*C271</f>
        <v>0</v>
      </c>
      <c r="F271" s="17">
        <f>RANK(B271,B$220:B$408,1)</f>
        <v>0</v>
      </c>
      <c r="G271" s="30">
        <v>52</v>
      </c>
      <c r="H271" s="17">
        <f>F271*189+G271</f>
        <v>0</v>
      </c>
      <c r="I271" s="17">
        <f>RANK(H271,H$220:H$408,1)</f>
        <v>0</v>
      </c>
      <c r="J271" s="17">
        <f>MATCH(G271,I$220:I$408,0)</f>
        <v>0</v>
      </c>
      <c r="K271" s="31">
        <f>INDEX(B$220:B$408,J271,1)</f>
        <v>0</v>
      </c>
      <c r="L271" s="31">
        <f>L270+INDEX(C$220:C$408,J271,1)</f>
        <v>0</v>
      </c>
      <c r="M271" s="31">
        <f>M270+(K271-K270)*L270</f>
        <v>0</v>
      </c>
      <c r="N271" s="31">
        <f>IF((M270&gt;0)=(M271&gt;0),"",K271-M271/L270)</f>
        <v>0</v>
      </c>
      <c r="O271" s="10"/>
    </row>
    <row r="272" spans="1:15">
      <c r="A272" s="3" t="s">
        <v>1349</v>
      </c>
      <c r="B272" s="31">
        <f>C158</f>
        <v>0</v>
      </c>
      <c r="C272" s="31">
        <f>C110</f>
        <v>0</v>
      </c>
      <c r="D272" s="31">
        <f>IF(ISERROR(B272),C272,0)</f>
        <v>0</v>
      </c>
      <c r="E272" s="31">
        <f>MAX($B$189,B272)*C272</f>
        <v>0</v>
      </c>
      <c r="F272" s="17">
        <f>RANK(B272,B$220:B$408,1)</f>
        <v>0</v>
      </c>
      <c r="G272" s="30">
        <v>53</v>
      </c>
      <c r="H272" s="17">
        <f>F272*189+G272</f>
        <v>0</v>
      </c>
      <c r="I272" s="17">
        <f>RANK(H272,H$220:H$408,1)</f>
        <v>0</v>
      </c>
      <c r="J272" s="17">
        <f>MATCH(G272,I$220:I$408,0)</f>
        <v>0</v>
      </c>
      <c r="K272" s="31">
        <f>INDEX(B$220:B$408,J272,1)</f>
        <v>0</v>
      </c>
      <c r="L272" s="31">
        <f>L271+INDEX(C$220:C$408,J272,1)</f>
        <v>0</v>
      </c>
      <c r="M272" s="31">
        <f>M271+(K272-K271)*L271</f>
        <v>0</v>
      </c>
      <c r="N272" s="31">
        <f>IF((M271&gt;0)=(M272&gt;0),"",K272-M272/L271)</f>
        <v>0</v>
      </c>
      <c r="O272" s="10"/>
    </row>
    <row r="273" spans="1:15">
      <c r="A273" s="3" t="s">
        <v>1350</v>
      </c>
      <c r="B273" s="31">
        <f>C159</f>
        <v>0</v>
      </c>
      <c r="C273" s="31">
        <f>C111</f>
        <v>0</v>
      </c>
      <c r="D273" s="31">
        <f>IF(ISERROR(B273),C273,0)</f>
        <v>0</v>
      </c>
      <c r="E273" s="31">
        <f>MAX($B$189,B273)*C273</f>
        <v>0</v>
      </c>
      <c r="F273" s="17">
        <f>RANK(B273,B$220:B$408,1)</f>
        <v>0</v>
      </c>
      <c r="G273" s="30">
        <v>54</v>
      </c>
      <c r="H273" s="17">
        <f>F273*189+G273</f>
        <v>0</v>
      </c>
      <c r="I273" s="17">
        <f>RANK(H273,H$220:H$408,1)</f>
        <v>0</v>
      </c>
      <c r="J273" s="17">
        <f>MATCH(G273,I$220:I$408,0)</f>
        <v>0</v>
      </c>
      <c r="K273" s="31">
        <f>INDEX(B$220:B$408,J273,1)</f>
        <v>0</v>
      </c>
      <c r="L273" s="31">
        <f>L272+INDEX(C$220:C$408,J273,1)</f>
        <v>0</v>
      </c>
      <c r="M273" s="31">
        <f>M272+(K273-K272)*L272</f>
        <v>0</v>
      </c>
      <c r="N273" s="31">
        <f>IF((M272&gt;0)=(M273&gt;0),"",K273-M273/L272)</f>
        <v>0</v>
      </c>
      <c r="O273" s="10"/>
    </row>
    <row r="274" spans="1:15">
      <c r="A274" s="3" t="s">
        <v>1351</v>
      </c>
      <c r="B274" s="31">
        <f>D133</f>
        <v>0</v>
      </c>
      <c r="C274" s="31">
        <f>D85</f>
        <v>0</v>
      </c>
      <c r="D274" s="31">
        <f>IF(ISERROR(B274),C274,0)</f>
        <v>0</v>
      </c>
      <c r="E274" s="31">
        <f>MAX($B$189,B274)*C274</f>
        <v>0</v>
      </c>
      <c r="F274" s="17">
        <f>RANK(B274,B$220:B$408,1)</f>
        <v>0</v>
      </c>
      <c r="G274" s="30">
        <v>55</v>
      </c>
      <c r="H274" s="17">
        <f>F274*189+G274</f>
        <v>0</v>
      </c>
      <c r="I274" s="17">
        <f>RANK(H274,H$220:H$408,1)</f>
        <v>0</v>
      </c>
      <c r="J274" s="17">
        <f>MATCH(G274,I$220:I$408,0)</f>
        <v>0</v>
      </c>
      <c r="K274" s="31">
        <f>INDEX(B$220:B$408,J274,1)</f>
        <v>0</v>
      </c>
      <c r="L274" s="31">
        <f>L273+INDEX(C$220:C$408,J274,1)</f>
        <v>0</v>
      </c>
      <c r="M274" s="31">
        <f>M273+(K274-K273)*L273</f>
        <v>0</v>
      </c>
      <c r="N274" s="31">
        <f>IF((M273&gt;0)=(M274&gt;0),"",K274-M274/L273)</f>
        <v>0</v>
      </c>
      <c r="O274" s="10"/>
    </row>
    <row r="275" spans="1:15">
      <c r="A275" s="3" t="s">
        <v>1352</v>
      </c>
      <c r="B275" s="31">
        <f>D134</f>
        <v>0</v>
      </c>
      <c r="C275" s="31">
        <f>D86</f>
        <v>0</v>
      </c>
      <c r="D275" s="31">
        <f>IF(ISERROR(B275),C275,0)</f>
        <v>0</v>
      </c>
      <c r="E275" s="31">
        <f>MAX($B$189,B275)*C275</f>
        <v>0</v>
      </c>
      <c r="F275" s="17">
        <f>RANK(B275,B$220:B$408,1)</f>
        <v>0</v>
      </c>
      <c r="G275" s="30">
        <v>56</v>
      </c>
      <c r="H275" s="17">
        <f>F275*189+G275</f>
        <v>0</v>
      </c>
      <c r="I275" s="17">
        <f>RANK(H275,H$220:H$408,1)</f>
        <v>0</v>
      </c>
      <c r="J275" s="17">
        <f>MATCH(G275,I$220:I$408,0)</f>
        <v>0</v>
      </c>
      <c r="K275" s="31">
        <f>INDEX(B$220:B$408,J275,1)</f>
        <v>0</v>
      </c>
      <c r="L275" s="31">
        <f>L274+INDEX(C$220:C$408,J275,1)</f>
        <v>0</v>
      </c>
      <c r="M275" s="31">
        <f>M274+(K275-K274)*L274</f>
        <v>0</v>
      </c>
      <c r="N275" s="31">
        <f>IF((M274&gt;0)=(M275&gt;0),"",K275-M275/L274)</f>
        <v>0</v>
      </c>
      <c r="O275" s="10"/>
    </row>
    <row r="276" spans="1:15">
      <c r="A276" s="3" t="s">
        <v>1353</v>
      </c>
      <c r="B276" s="31">
        <f>D135</f>
        <v>0</v>
      </c>
      <c r="C276" s="31">
        <f>D87</f>
        <v>0</v>
      </c>
      <c r="D276" s="31">
        <f>IF(ISERROR(B276),C276,0)</f>
        <v>0</v>
      </c>
      <c r="E276" s="31">
        <f>MAX($B$189,B276)*C276</f>
        <v>0</v>
      </c>
      <c r="F276" s="17">
        <f>RANK(B276,B$220:B$408,1)</f>
        <v>0</v>
      </c>
      <c r="G276" s="30">
        <v>57</v>
      </c>
      <c r="H276" s="17">
        <f>F276*189+G276</f>
        <v>0</v>
      </c>
      <c r="I276" s="17">
        <f>RANK(H276,H$220:H$408,1)</f>
        <v>0</v>
      </c>
      <c r="J276" s="17">
        <f>MATCH(G276,I$220:I$408,0)</f>
        <v>0</v>
      </c>
      <c r="K276" s="31">
        <f>INDEX(B$220:B$408,J276,1)</f>
        <v>0</v>
      </c>
      <c r="L276" s="31">
        <f>L275+INDEX(C$220:C$408,J276,1)</f>
        <v>0</v>
      </c>
      <c r="M276" s="31">
        <f>M275+(K276-K275)*L275</f>
        <v>0</v>
      </c>
      <c r="N276" s="31">
        <f>IF((M275&gt;0)=(M276&gt;0),"",K276-M276/L275)</f>
        <v>0</v>
      </c>
      <c r="O276" s="10"/>
    </row>
    <row r="277" spans="1:15">
      <c r="A277" s="3" t="s">
        <v>1354</v>
      </c>
      <c r="B277" s="31">
        <f>D136</f>
        <v>0</v>
      </c>
      <c r="C277" s="31">
        <f>D88</f>
        <v>0</v>
      </c>
      <c r="D277" s="31">
        <f>IF(ISERROR(B277),C277,0)</f>
        <v>0</v>
      </c>
      <c r="E277" s="31">
        <f>MAX($B$189,B277)*C277</f>
        <v>0</v>
      </c>
      <c r="F277" s="17">
        <f>RANK(B277,B$220:B$408,1)</f>
        <v>0</v>
      </c>
      <c r="G277" s="30">
        <v>58</v>
      </c>
      <c r="H277" s="17">
        <f>F277*189+G277</f>
        <v>0</v>
      </c>
      <c r="I277" s="17">
        <f>RANK(H277,H$220:H$408,1)</f>
        <v>0</v>
      </c>
      <c r="J277" s="17">
        <f>MATCH(G277,I$220:I$408,0)</f>
        <v>0</v>
      </c>
      <c r="K277" s="31">
        <f>INDEX(B$220:B$408,J277,1)</f>
        <v>0</v>
      </c>
      <c r="L277" s="31">
        <f>L276+INDEX(C$220:C$408,J277,1)</f>
        <v>0</v>
      </c>
      <c r="M277" s="31">
        <f>M276+(K277-K276)*L276</f>
        <v>0</v>
      </c>
      <c r="N277" s="31">
        <f>IF((M276&gt;0)=(M277&gt;0),"",K277-M277/L276)</f>
        <v>0</v>
      </c>
      <c r="O277" s="10"/>
    </row>
    <row r="278" spans="1:15">
      <c r="A278" s="3" t="s">
        <v>1355</v>
      </c>
      <c r="B278" s="31">
        <f>D137</f>
        <v>0</v>
      </c>
      <c r="C278" s="31">
        <f>D89</f>
        <v>0</v>
      </c>
      <c r="D278" s="31">
        <f>IF(ISERROR(B278),C278,0)</f>
        <v>0</v>
      </c>
      <c r="E278" s="31">
        <f>MAX($B$189,B278)*C278</f>
        <v>0</v>
      </c>
      <c r="F278" s="17">
        <f>RANK(B278,B$220:B$408,1)</f>
        <v>0</v>
      </c>
      <c r="G278" s="30">
        <v>59</v>
      </c>
      <c r="H278" s="17">
        <f>F278*189+G278</f>
        <v>0</v>
      </c>
      <c r="I278" s="17">
        <f>RANK(H278,H$220:H$408,1)</f>
        <v>0</v>
      </c>
      <c r="J278" s="17">
        <f>MATCH(G278,I$220:I$408,0)</f>
        <v>0</v>
      </c>
      <c r="K278" s="31">
        <f>INDEX(B$220:B$408,J278,1)</f>
        <v>0</v>
      </c>
      <c r="L278" s="31">
        <f>L277+INDEX(C$220:C$408,J278,1)</f>
        <v>0</v>
      </c>
      <c r="M278" s="31">
        <f>M277+(K278-K277)*L277</f>
        <v>0</v>
      </c>
      <c r="N278" s="31">
        <f>IF((M277&gt;0)=(M278&gt;0),"",K278-M278/L277)</f>
        <v>0</v>
      </c>
      <c r="O278" s="10"/>
    </row>
    <row r="279" spans="1:15">
      <c r="A279" s="3" t="s">
        <v>1356</v>
      </c>
      <c r="B279" s="31">
        <f>D138</f>
        <v>0</v>
      </c>
      <c r="C279" s="31">
        <f>D90</f>
        <v>0</v>
      </c>
      <c r="D279" s="31">
        <f>IF(ISERROR(B279),C279,0)</f>
        <v>0</v>
      </c>
      <c r="E279" s="31">
        <f>MAX($B$189,B279)*C279</f>
        <v>0</v>
      </c>
      <c r="F279" s="17">
        <f>RANK(B279,B$220:B$408,1)</f>
        <v>0</v>
      </c>
      <c r="G279" s="30">
        <v>60</v>
      </c>
      <c r="H279" s="17">
        <f>F279*189+G279</f>
        <v>0</v>
      </c>
      <c r="I279" s="17">
        <f>RANK(H279,H$220:H$408,1)</f>
        <v>0</v>
      </c>
      <c r="J279" s="17">
        <f>MATCH(G279,I$220:I$408,0)</f>
        <v>0</v>
      </c>
      <c r="K279" s="31">
        <f>INDEX(B$220:B$408,J279,1)</f>
        <v>0</v>
      </c>
      <c r="L279" s="31">
        <f>L278+INDEX(C$220:C$408,J279,1)</f>
        <v>0</v>
      </c>
      <c r="M279" s="31">
        <f>M278+(K279-K278)*L278</f>
        <v>0</v>
      </c>
      <c r="N279" s="31">
        <f>IF((M278&gt;0)=(M279&gt;0),"",K279-M279/L278)</f>
        <v>0</v>
      </c>
      <c r="O279" s="10"/>
    </row>
    <row r="280" spans="1:15">
      <c r="A280" s="3" t="s">
        <v>1357</v>
      </c>
      <c r="B280" s="31">
        <f>D139</f>
        <v>0</v>
      </c>
      <c r="C280" s="31">
        <f>D91</f>
        <v>0</v>
      </c>
      <c r="D280" s="31">
        <f>IF(ISERROR(B280),C280,0)</f>
        <v>0</v>
      </c>
      <c r="E280" s="31">
        <f>MAX($B$189,B280)*C280</f>
        <v>0</v>
      </c>
      <c r="F280" s="17">
        <f>RANK(B280,B$220:B$408,1)</f>
        <v>0</v>
      </c>
      <c r="G280" s="30">
        <v>61</v>
      </c>
      <c r="H280" s="17">
        <f>F280*189+G280</f>
        <v>0</v>
      </c>
      <c r="I280" s="17">
        <f>RANK(H280,H$220:H$408,1)</f>
        <v>0</v>
      </c>
      <c r="J280" s="17">
        <f>MATCH(G280,I$220:I$408,0)</f>
        <v>0</v>
      </c>
      <c r="K280" s="31">
        <f>INDEX(B$220:B$408,J280,1)</f>
        <v>0</v>
      </c>
      <c r="L280" s="31">
        <f>L279+INDEX(C$220:C$408,J280,1)</f>
        <v>0</v>
      </c>
      <c r="M280" s="31">
        <f>M279+(K280-K279)*L279</f>
        <v>0</v>
      </c>
      <c r="N280" s="31">
        <f>IF((M279&gt;0)=(M280&gt;0),"",K280-M280/L279)</f>
        <v>0</v>
      </c>
      <c r="O280" s="10"/>
    </row>
    <row r="281" spans="1:15">
      <c r="A281" s="3" t="s">
        <v>1358</v>
      </c>
      <c r="B281" s="31">
        <f>D140</f>
        <v>0</v>
      </c>
      <c r="C281" s="31">
        <f>D92</f>
        <v>0</v>
      </c>
      <c r="D281" s="31">
        <f>IF(ISERROR(B281),C281,0)</f>
        <v>0</v>
      </c>
      <c r="E281" s="31">
        <f>MAX($B$189,B281)*C281</f>
        <v>0</v>
      </c>
      <c r="F281" s="17">
        <f>RANK(B281,B$220:B$408,1)</f>
        <v>0</v>
      </c>
      <c r="G281" s="30">
        <v>62</v>
      </c>
      <c r="H281" s="17">
        <f>F281*189+G281</f>
        <v>0</v>
      </c>
      <c r="I281" s="17">
        <f>RANK(H281,H$220:H$408,1)</f>
        <v>0</v>
      </c>
      <c r="J281" s="17">
        <f>MATCH(G281,I$220:I$408,0)</f>
        <v>0</v>
      </c>
      <c r="K281" s="31">
        <f>INDEX(B$220:B$408,J281,1)</f>
        <v>0</v>
      </c>
      <c r="L281" s="31">
        <f>L280+INDEX(C$220:C$408,J281,1)</f>
        <v>0</v>
      </c>
      <c r="M281" s="31">
        <f>M280+(K281-K280)*L280</f>
        <v>0</v>
      </c>
      <c r="N281" s="31">
        <f>IF((M280&gt;0)=(M281&gt;0),"",K281-M281/L280)</f>
        <v>0</v>
      </c>
      <c r="O281" s="10"/>
    </row>
    <row r="282" spans="1:15">
      <c r="A282" s="3" t="s">
        <v>1359</v>
      </c>
      <c r="B282" s="31">
        <f>D141</f>
        <v>0</v>
      </c>
      <c r="C282" s="31">
        <f>D93</f>
        <v>0</v>
      </c>
      <c r="D282" s="31">
        <f>IF(ISERROR(B282),C282,0)</f>
        <v>0</v>
      </c>
      <c r="E282" s="31">
        <f>MAX($B$189,B282)*C282</f>
        <v>0</v>
      </c>
      <c r="F282" s="17">
        <f>RANK(B282,B$220:B$408,1)</f>
        <v>0</v>
      </c>
      <c r="G282" s="30">
        <v>63</v>
      </c>
      <c r="H282" s="17">
        <f>F282*189+G282</f>
        <v>0</v>
      </c>
      <c r="I282" s="17">
        <f>RANK(H282,H$220:H$408,1)</f>
        <v>0</v>
      </c>
      <c r="J282" s="17">
        <f>MATCH(G282,I$220:I$408,0)</f>
        <v>0</v>
      </c>
      <c r="K282" s="31">
        <f>INDEX(B$220:B$408,J282,1)</f>
        <v>0</v>
      </c>
      <c r="L282" s="31">
        <f>L281+INDEX(C$220:C$408,J282,1)</f>
        <v>0</v>
      </c>
      <c r="M282" s="31">
        <f>M281+(K282-K281)*L281</f>
        <v>0</v>
      </c>
      <c r="N282" s="31">
        <f>IF((M281&gt;0)=(M282&gt;0),"",K282-M282/L281)</f>
        <v>0</v>
      </c>
      <c r="O282" s="10"/>
    </row>
    <row r="283" spans="1:15">
      <c r="A283" s="3" t="s">
        <v>1360</v>
      </c>
      <c r="B283" s="31">
        <f>D142</f>
        <v>0</v>
      </c>
      <c r="C283" s="31">
        <f>D94</f>
        <v>0</v>
      </c>
      <c r="D283" s="31">
        <f>IF(ISERROR(B283),C283,0)</f>
        <v>0</v>
      </c>
      <c r="E283" s="31">
        <f>MAX($B$189,B283)*C283</f>
        <v>0</v>
      </c>
      <c r="F283" s="17">
        <f>RANK(B283,B$220:B$408,1)</f>
        <v>0</v>
      </c>
      <c r="G283" s="30">
        <v>64</v>
      </c>
      <c r="H283" s="17">
        <f>F283*189+G283</f>
        <v>0</v>
      </c>
      <c r="I283" s="17">
        <f>RANK(H283,H$220:H$408,1)</f>
        <v>0</v>
      </c>
      <c r="J283" s="17">
        <f>MATCH(G283,I$220:I$408,0)</f>
        <v>0</v>
      </c>
      <c r="K283" s="31">
        <f>INDEX(B$220:B$408,J283,1)</f>
        <v>0</v>
      </c>
      <c r="L283" s="31">
        <f>L282+INDEX(C$220:C$408,J283,1)</f>
        <v>0</v>
      </c>
      <c r="M283" s="31">
        <f>M282+(K283-K282)*L282</f>
        <v>0</v>
      </c>
      <c r="N283" s="31">
        <f>IF((M282&gt;0)=(M283&gt;0),"",K283-M283/L282)</f>
        <v>0</v>
      </c>
      <c r="O283" s="10"/>
    </row>
    <row r="284" spans="1:15">
      <c r="A284" s="3" t="s">
        <v>1361</v>
      </c>
      <c r="B284" s="31">
        <f>D143</f>
        <v>0</v>
      </c>
      <c r="C284" s="31">
        <f>D95</f>
        <v>0</v>
      </c>
      <c r="D284" s="31">
        <f>IF(ISERROR(B284),C284,0)</f>
        <v>0</v>
      </c>
      <c r="E284" s="31">
        <f>MAX($B$189,B284)*C284</f>
        <v>0</v>
      </c>
      <c r="F284" s="17">
        <f>RANK(B284,B$220:B$408,1)</f>
        <v>0</v>
      </c>
      <c r="G284" s="30">
        <v>65</v>
      </c>
      <c r="H284" s="17">
        <f>F284*189+G284</f>
        <v>0</v>
      </c>
      <c r="I284" s="17">
        <f>RANK(H284,H$220:H$408,1)</f>
        <v>0</v>
      </c>
      <c r="J284" s="17">
        <f>MATCH(G284,I$220:I$408,0)</f>
        <v>0</v>
      </c>
      <c r="K284" s="31">
        <f>INDEX(B$220:B$408,J284,1)</f>
        <v>0</v>
      </c>
      <c r="L284" s="31">
        <f>L283+INDEX(C$220:C$408,J284,1)</f>
        <v>0</v>
      </c>
      <c r="M284" s="31">
        <f>M283+(K284-K283)*L283</f>
        <v>0</v>
      </c>
      <c r="N284" s="31">
        <f>IF((M283&gt;0)=(M284&gt;0),"",K284-M284/L283)</f>
        <v>0</v>
      </c>
      <c r="O284" s="10"/>
    </row>
    <row r="285" spans="1:15">
      <c r="A285" s="3" t="s">
        <v>1362</v>
      </c>
      <c r="B285" s="31">
        <f>D144</f>
        <v>0</v>
      </c>
      <c r="C285" s="31">
        <f>D96</f>
        <v>0</v>
      </c>
      <c r="D285" s="31">
        <f>IF(ISERROR(B285),C285,0)</f>
        <v>0</v>
      </c>
      <c r="E285" s="31">
        <f>MAX($B$189,B285)*C285</f>
        <v>0</v>
      </c>
      <c r="F285" s="17">
        <f>RANK(B285,B$220:B$408,1)</f>
        <v>0</v>
      </c>
      <c r="G285" s="30">
        <v>66</v>
      </c>
      <c r="H285" s="17">
        <f>F285*189+G285</f>
        <v>0</v>
      </c>
      <c r="I285" s="17">
        <f>RANK(H285,H$220:H$408,1)</f>
        <v>0</v>
      </c>
      <c r="J285" s="17">
        <f>MATCH(G285,I$220:I$408,0)</f>
        <v>0</v>
      </c>
      <c r="K285" s="31">
        <f>INDEX(B$220:B$408,J285,1)</f>
        <v>0</v>
      </c>
      <c r="L285" s="31">
        <f>L284+INDEX(C$220:C$408,J285,1)</f>
        <v>0</v>
      </c>
      <c r="M285" s="31">
        <f>M284+(K285-K284)*L284</f>
        <v>0</v>
      </c>
      <c r="N285" s="31">
        <f>IF((M284&gt;0)=(M285&gt;0),"",K285-M285/L284)</f>
        <v>0</v>
      </c>
      <c r="O285" s="10"/>
    </row>
    <row r="286" spans="1:15">
      <c r="A286" s="3" t="s">
        <v>1363</v>
      </c>
      <c r="B286" s="31">
        <f>D145</f>
        <v>0</v>
      </c>
      <c r="C286" s="31">
        <f>D97</f>
        <v>0</v>
      </c>
      <c r="D286" s="31">
        <f>IF(ISERROR(B286),C286,0)</f>
        <v>0</v>
      </c>
      <c r="E286" s="31">
        <f>MAX($B$189,B286)*C286</f>
        <v>0</v>
      </c>
      <c r="F286" s="17">
        <f>RANK(B286,B$220:B$408,1)</f>
        <v>0</v>
      </c>
      <c r="G286" s="30">
        <v>67</v>
      </c>
      <c r="H286" s="17">
        <f>F286*189+G286</f>
        <v>0</v>
      </c>
      <c r="I286" s="17">
        <f>RANK(H286,H$220:H$408,1)</f>
        <v>0</v>
      </c>
      <c r="J286" s="17">
        <f>MATCH(G286,I$220:I$408,0)</f>
        <v>0</v>
      </c>
      <c r="K286" s="31">
        <f>INDEX(B$220:B$408,J286,1)</f>
        <v>0</v>
      </c>
      <c r="L286" s="31">
        <f>L285+INDEX(C$220:C$408,J286,1)</f>
        <v>0</v>
      </c>
      <c r="M286" s="31">
        <f>M285+(K286-K285)*L285</f>
        <v>0</v>
      </c>
      <c r="N286" s="31">
        <f>IF((M285&gt;0)=(M286&gt;0),"",K286-M286/L285)</f>
        <v>0</v>
      </c>
      <c r="O286" s="10"/>
    </row>
    <row r="287" spans="1:15">
      <c r="A287" s="3" t="s">
        <v>1364</v>
      </c>
      <c r="B287" s="31">
        <f>D146</f>
        <v>0</v>
      </c>
      <c r="C287" s="31">
        <f>D98</f>
        <v>0</v>
      </c>
      <c r="D287" s="31">
        <f>IF(ISERROR(B287),C287,0)</f>
        <v>0</v>
      </c>
      <c r="E287" s="31">
        <f>MAX($B$189,B287)*C287</f>
        <v>0</v>
      </c>
      <c r="F287" s="17">
        <f>RANK(B287,B$220:B$408,1)</f>
        <v>0</v>
      </c>
      <c r="G287" s="30">
        <v>68</v>
      </c>
      <c r="H287" s="17">
        <f>F287*189+G287</f>
        <v>0</v>
      </c>
      <c r="I287" s="17">
        <f>RANK(H287,H$220:H$408,1)</f>
        <v>0</v>
      </c>
      <c r="J287" s="17">
        <f>MATCH(G287,I$220:I$408,0)</f>
        <v>0</v>
      </c>
      <c r="K287" s="31">
        <f>INDEX(B$220:B$408,J287,1)</f>
        <v>0</v>
      </c>
      <c r="L287" s="31">
        <f>L286+INDEX(C$220:C$408,J287,1)</f>
        <v>0</v>
      </c>
      <c r="M287" s="31">
        <f>M286+(K287-K286)*L286</f>
        <v>0</v>
      </c>
      <c r="N287" s="31">
        <f>IF((M286&gt;0)=(M287&gt;0),"",K287-M287/L286)</f>
        <v>0</v>
      </c>
      <c r="O287" s="10"/>
    </row>
    <row r="288" spans="1:15">
      <c r="A288" s="3" t="s">
        <v>1365</v>
      </c>
      <c r="B288" s="31">
        <f>D147</f>
        <v>0</v>
      </c>
      <c r="C288" s="31">
        <f>D99</f>
        <v>0</v>
      </c>
      <c r="D288" s="31">
        <f>IF(ISERROR(B288),C288,0)</f>
        <v>0</v>
      </c>
      <c r="E288" s="31">
        <f>MAX($B$189,B288)*C288</f>
        <v>0</v>
      </c>
      <c r="F288" s="17">
        <f>RANK(B288,B$220:B$408,1)</f>
        <v>0</v>
      </c>
      <c r="G288" s="30">
        <v>69</v>
      </c>
      <c r="H288" s="17">
        <f>F288*189+G288</f>
        <v>0</v>
      </c>
      <c r="I288" s="17">
        <f>RANK(H288,H$220:H$408,1)</f>
        <v>0</v>
      </c>
      <c r="J288" s="17">
        <f>MATCH(G288,I$220:I$408,0)</f>
        <v>0</v>
      </c>
      <c r="K288" s="31">
        <f>INDEX(B$220:B$408,J288,1)</f>
        <v>0</v>
      </c>
      <c r="L288" s="31">
        <f>L287+INDEX(C$220:C$408,J288,1)</f>
        <v>0</v>
      </c>
      <c r="M288" s="31">
        <f>M287+(K288-K287)*L287</f>
        <v>0</v>
      </c>
      <c r="N288" s="31">
        <f>IF((M287&gt;0)=(M288&gt;0),"",K288-M288/L287)</f>
        <v>0</v>
      </c>
      <c r="O288" s="10"/>
    </row>
    <row r="289" spans="1:15">
      <c r="A289" s="3" t="s">
        <v>1366</v>
      </c>
      <c r="B289" s="31">
        <f>D148</f>
        <v>0</v>
      </c>
      <c r="C289" s="31">
        <f>D100</f>
        <v>0</v>
      </c>
      <c r="D289" s="31">
        <f>IF(ISERROR(B289),C289,0)</f>
        <v>0</v>
      </c>
      <c r="E289" s="31">
        <f>MAX($B$189,B289)*C289</f>
        <v>0</v>
      </c>
      <c r="F289" s="17">
        <f>RANK(B289,B$220:B$408,1)</f>
        <v>0</v>
      </c>
      <c r="G289" s="30">
        <v>70</v>
      </c>
      <c r="H289" s="17">
        <f>F289*189+G289</f>
        <v>0</v>
      </c>
      <c r="I289" s="17">
        <f>RANK(H289,H$220:H$408,1)</f>
        <v>0</v>
      </c>
      <c r="J289" s="17">
        <f>MATCH(G289,I$220:I$408,0)</f>
        <v>0</v>
      </c>
      <c r="K289" s="31">
        <f>INDEX(B$220:B$408,J289,1)</f>
        <v>0</v>
      </c>
      <c r="L289" s="31">
        <f>L288+INDEX(C$220:C$408,J289,1)</f>
        <v>0</v>
      </c>
      <c r="M289" s="31">
        <f>M288+(K289-K288)*L288</f>
        <v>0</v>
      </c>
      <c r="N289" s="31">
        <f>IF((M288&gt;0)=(M289&gt;0),"",K289-M289/L288)</f>
        <v>0</v>
      </c>
      <c r="O289" s="10"/>
    </row>
    <row r="290" spans="1:15">
      <c r="A290" s="3" t="s">
        <v>1367</v>
      </c>
      <c r="B290" s="31">
        <f>D149</f>
        <v>0</v>
      </c>
      <c r="C290" s="31">
        <f>D101</f>
        <v>0</v>
      </c>
      <c r="D290" s="31">
        <f>IF(ISERROR(B290),C290,0)</f>
        <v>0</v>
      </c>
      <c r="E290" s="31">
        <f>MAX($B$189,B290)*C290</f>
        <v>0</v>
      </c>
      <c r="F290" s="17">
        <f>RANK(B290,B$220:B$408,1)</f>
        <v>0</v>
      </c>
      <c r="G290" s="30">
        <v>71</v>
      </c>
      <c r="H290" s="17">
        <f>F290*189+G290</f>
        <v>0</v>
      </c>
      <c r="I290" s="17">
        <f>RANK(H290,H$220:H$408,1)</f>
        <v>0</v>
      </c>
      <c r="J290" s="17">
        <f>MATCH(G290,I$220:I$408,0)</f>
        <v>0</v>
      </c>
      <c r="K290" s="31">
        <f>INDEX(B$220:B$408,J290,1)</f>
        <v>0</v>
      </c>
      <c r="L290" s="31">
        <f>L289+INDEX(C$220:C$408,J290,1)</f>
        <v>0</v>
      </c>
      <c r="M290" s="31">
        <f>M289+(K290-K289)*L289</f>
        <v>0</v>
      </c>
      <c r="N290" s="31">
        <f>IF((M289&gt;0)=(M290&gt;0),"",K290-M290/L289)</f>
        <v>0</v>
      </c>
      <c r="O290" s="10"/>
    </row>
    <row r="291" spans="1:15">
      <c r="A291" s="3" t="s">
        <v>1368</v>
      </c>
      <c r="B291" s="31">
        <f>D150</f>
        <v>0</v>
      </c>
      <c r="C291" s="31">
        <f>D102</f>
        <v>0</v>
      </c>
      <c r="D291" s="31">
        <f>IF(ISERROR(B291),C291,0)</f>
        <v>0</v>
      </c>
      <c r="E291" s="31">
        <f>MAX($B$189,B291)*C291</f>
        <v>0</v>
      </c>
      <c r="F291" s="17">
        <f>RANK(B291,B$220:B$408,1)</f>
        <v>0</v>
      </c>
      <c r="G291" s="30">
        <v>72</v>
      </c>
      <c r="H291" s="17">
        <f>F291*189+G291</f>
        <v>0</v>
      </c>
      <c r="I291" s="17">
        <f>RANK(H291,H$220:H$408,1)</f>
        <v>0</v>
      </c>
      <c r="J291" s="17">
        <f>MATCH(G291,I$220:I$408,0)</f>
        <v>0</v>
      </c>
      <c r="K291" s="31">
        <f>INDEX(B$220:B$408,J291,1)</f>
        <v>0</v>
      </c>
      <c r="L291" s="31">
        <f>L290+INDEX(C$220:C$408,J291,1)</f>
        <v>0</v>
      </c>
      <c r="M291" s="31">
        <f>M290+(K291-K290)*L290</f>
        <v>0</v>
      </c>
      <c r="N291" s="31">
        <f>IF((M290&gt;0)=(M291&gt;0),"",K291-M291/L290)</f>
        <v>0</v>
      </c>
      <c r="O291" s="10"/>
    </row>
    <row r="292" spans="1:15">
      <c r="A292" s="3" t="s">
        <v>1369</v>
      </c>
      <c r="B292" s="31">
        <f>D151</f>
        <v>0</v>
      </c>
      <c r="C292" s="31">
        <f>D103</f>
        <v>0</v>
      </c>
      <c r="D292" s="31">
        <f>IF(ISERROR(B292),C292,0)</f>
        <v>0</v>
      </c>
      <c r="E292" s="31">
        <f>MAX($B$189,B292)*C292</f>
        <v>0</v>
      </c>
      <c r="F292" s="17">
        <f>RANK(B292,B$220:B$408,1)</f>
        <v>0</v>
      </c>
      <c r="G292" s="30">
        <v>73</v>
      </c>
      <c r="H292" s="17">
        <f>F292*189+G292</f>
        <v>0</v>
      </c>
      <c r="I292" s="17">
        <f>RANK(H292,H$220:H$408,1)</f>
        <v>0</v>
      </c>
      <c r="J292" s="17">
        <f>MATCH(G292,I$220:I$408,0)</f>
        <v>0</v>
      </c>
      <c r="K292" s="31">
        <f>INDEX(B$220:B$408,J292,1)</f>
        <v>0</v>
      </c>
      <c r="L292" s="31">
        <f>L291+INDEX(C$220:C$408,J292,1)</f>
        <v>0</v>
      </c>
      <c r="M292" s="31">
        <f>M291+(K292-K291)*L291</f>
        <v>0</v>
      </c>
      <c r="N292" s="31">
        <f>IF((M291&gt;0)=(M292&gt;0),"",K292-M292/L291)</f>
        <v>0</v>
      </c>
      <c r="O292" s="10"/>
    </row>
    <row r="293" spans="1:15">
      <c r="A293" s="3" t="s">
        <v>1370</v>
      </c>
      <c r="B293" s="31">
        <f>D152</f>
        <v>0</v>
      </c>
      <c r="C293" s="31">
        <f>D104</f>
        <v>0</v>
      </c>
      <c r="D293" s="31">
        <f>IF(ISERROR(B293),C293,0)</f>
        <v>0</v>
      </c>
      <c r="E293" s="31">
        <f>MAX($B$189,B293)*C293</f>
        <v>0</v>
      </c>
      <c r="F293" s="17">
        <f>RANK(B293,B$220:B$408,1)</f>
        <v>0</v>
      </c>
      <c r="G293" s="30">
        <v>74</v>
      </c>
      <c r="H293" s="17">
        <f>F293*189+G293</f>
        <v>0</v>
      </c>
      <c r="I293" s="17">
        <f>RANK(H293,H$220:H$408,1)</f>
        <v>0</v>
      </c>
      <c r="J293" s="17">
        <f>MATCH(G293,I$220:I$408,0)</f>
        <v>0</v>
      </c>
      <c r="K293" s="31">
        <f>INDEX(B$220:B$408,J293,1)</f>
        <v>0</v>
      </c>
      <c r="L293" s="31">
        <f>L292+INDEX(C$220:C$408,J293,1)</f>
        <v>0</v>
      </c>
      <c r="M293" s="31">
        <f>M292+(K293-K292)*L292</f>
        <v>0</v>
      </c>
      <c r="N293" s="31">
        <f>IF((M292&gt;0)=(M293&gt;0),"",K293-M293/L292)</f>
        <v>0</v>
      </c>
      <c r="O293" s="10"/>
    </row>
    <row r="294" spans="1:15">
      <c r="A294" s="3" t="s">
        <v>1371</v>
      </c>
      <c r="B294" s="31">
        <f>D153</f>
        <v>0</v>
      </c>
      <c r="C294" s="31">
        <f>D105</f>
        <v>0</v>
      </c>
      <c r="D294" s="31">
        <f>IF(ISERROR(B294),C294,0)</f>
        <v>0</v>
      </c>
      <c r="E294" s="31">
        <f>MAX($B$189,B294)*C294</f>
        <v>0</v>
      </c>
      <c r="F294" s="17">
        <f>RANK(B294,B$220:B$408,1)</f>
        <v>0</v>
      </c>
      <c r="G294" s="30">
        <v>75</v>
      </c>
      <c r="H294" s="17">
        <f>F294*189+G294</f>
        <v>0</v>
      </c>
      <c r="I294" s="17">
        <f>RANK(H294,H$220:H$408,1)</f>
        <v>0</v>
      </c>
      <c r="J294" s="17">
        <f>MATCH(G294,I$220:I$408,0)</f>
        <v>0</v>
      </c>
      <c r="K294" s="31">
        <f>INDEX(B$220:B$408,J294,1)</f>
        <v>0</v>
      </c>
      <c r="L294" s="31">
        <f>L293+INDEX(C$220:C$408,J294,1)</f>
        <v>0</v>
      </c>
      <c r="M294" s="31">
        <f>M293+(K294-K293)*L293</f>
        <v>0</v>
      </c>
      <c r="N294" s="31">
        <f>IF((M293&gt;0)=(M294&gt;0),"",K294-M294/L293)</f>
        <v>0</v>
      </c>
      <c r="O294" s="10"/>
    </row>
    <row r="295" spans="1:15">
      <c r="A295" s="3" t="s">
        <v>1372</v>
      </c>
      <c r="B295" s="31">
        <f>D154</f>
        <v>0</v>
      </c>
      <c r="C295" s="31">
        <f>D106</f>
        <v>0</v>
      </c>
      <c r="D295" s="31">
        <f>IF(ISERROR(B295),C295,0)</f>
        <v>0</v>
      </c>
      <c r="E295" s="31">
        <f>MAX($B$189,B295)*C295</f>
        <v>0</v>
      </c>
      <c r="F295" s="17">
        <f>RANK(B295,B$220:B$408,1)</f>
        <v>0</v>
      </c>
      <c r="G295" s="30">
        <v>76</v>
      </c>
      <c r="H295" s="17">
        <f>F295*189+G295</f>
        <v>0</v>
      </c>
      <c r="I295" s="17">
        <f>RANK(H295,H$220:H$408,1)</f>
        <v>0</v>
      </c>
      <c r="J295" s="17">
        <f>MATCH(G295,I$220:I$408,0)</f>
        <v>0</v>
      </c>
      <c r="K295" s="31">
        <f>INDEX(B$220:B$408,J295,1)</f>
        <v>0</v>
      </c>
      <c r="L295" s="31">
        <f>L294+INDEX(C$220:C$408,J295,1)</f>
        <v>0</v>
      </c>
      <c r="M295" s="31">
        <f>M294+(K295-K294)*L294</f>
        <v>0</v>
      </c>
      <c r="N295" s="31">
        <f>IF((M294&gt;0)=(M295&gt;0),"",K295-M295/L294)</f>
        <v>0</v>
      </c>
      <c r="O295" s="10"/>
    </row>
    <row r="296" spans="1:15">
      <c r="A296" s="3" t="s">
        <v>1373</v>
      </c>
      <c r="B296" s="31">
        <f>D155</f>
        <v>0</v>
      </c>
      <c r="C296" s="31">
        <f>D107</f>
        <v>0</v>
      </c>
      <c r="D296" s="31">
        <f>IF(ISERROR(B296),C296,0)</f>
        <v>0</v>
      </c>
      <c r="E296" s="31">
        <f>MAX($B$189,B296)*C296</f>
        <v>0</v>
      </c>
      <c r="F296" s="17">
        <f>RANK(B296,B$220:B$408,1)</f>
        <v>0</v>
      </c>
      <c r="G296" s="30">
        <v>77</v>
      </c>
      <c r="H296" s="17">
        <f>F296*189+G296</f>
        <v>0</v>
      </c>
      <c r="I296" s="17">
        <f>RANK(H296,H$220:H$408,1)</f>
        <v>0</v>
      </c>
      <c r="J296" s="17">
        <f>MATCH(G296,I$220:I$408,0)</f>
        <v>0</v>
      </c>
      <c r="K296" s="31">
        <f>INDEX(B$220:B$408,J296,1)</f>
        <v>0</v>
      </c>
      <c r="L296" s="31">
        <f>L295+INDEX(C$220:C$408,J296,1)</f>
        <v>0</v>
      </c>
      <c r="M296" s="31">
        <f>M295+(K296-K295)*L295</f>
        <v>0</v>
      </c>
      <c r="N296" s="31">
        <f>IF((M295&gt;0)=(M296&gt;0),"",K296-M296/L295)</f>
        <v>0</v>
      </c>
      <c r="O296" s="10"/>
    </row>
    <row r="297" spans="1:15">
      <c r="A297" s="3" t="s">
        <v>1374</v>
      </c>
      <c r="B297" s="31">
        <f>D156</f>
        <v>0</v>
      </c>
      <c r="C297" s="31">
        <f>D108</f>
        <v>0</v>
      </c>
      <c r="D297" s="31">
        <f>IF(ISERROR(B297),C297,0)</f>
        <v>0</v>
      </c>
      <c r="E297" s="31">
        <f>MAX($B$189,B297)*C297</f>
        <v>0</v>
      </c>
      <c r="F297" s="17">
        <f>RANK(B297,B$220:B$408,1)</f>
        <v>0</v>
      </c>
      <c r="G297" s="30">
        <v>78</v>
      </c>
      <c r="H297" s="17">
        <f>F297*189+G297</f>
        <v>0</v>
      </c>
      <c r="I297" s="17">
        <f>RANK(H297,H$220:H$408,1)</f>
        <v>0</v>
      </c>
      <c r="J297" s="17">
        <f>MATCH(G297,I$220:I$408,0)</f>
        <v>0</v>
      </c>
      <c r="K297" s="31">
        <f>INDEX(B$220:B$408,J297,1)</f>
        <v>0</v>
      </c>
      <c r="L297" s="31">
        <f>L296+INDEX(C$220:C$408,J297,1)</f>
        <v>0</v>
      </c>
      <c r="M297" s="31">
        <f>M296+(K297-K296)*L296</f>
        <v>0</v>
      </c>
      <c r="N297" s="31">
        <f>IF((M296&gt;0)=(M297&gt;0),"",K297-M297/L296)</f>
        <v>0</v>
      </c>
      <c r="O297" s="10"/>
    </row>
    <row r="298" spans="1:15">
      <c r="A298" s="3" t="s">
        <v>1375</v>
      </c>
      <c r="B298" s="31">
        <f>D157</f>
        <v>0</v>
      </c>
      <c r="C298" s="31">
        <f>D109</f>
        <v>0</v>
      </c>
      <c r="D298" s="31">
        <f>IF(ISERROR(B298),C298,0)</f>
        <v>0</v>
      </c>
      <c r="E298" s="31">
        <f>MAX($B$189,B298)*C298</f>
        <v>0</v>
      </c>
      <c r="F298" s="17">
        <f>RANK(B298,B$220:B$408,1)</f>
        <v>0</v>
      </c>
      <c r="G298" s="30">
        <v>79</v>
      </c>
      <c r="H298" s="17">
        <f>F298*189+G298</f>
        <v>0</v>
      </c>
      <c r="I298" s="17">
        <f>RANK(H298,H$220:H$408,1)</f>
        <v>0</v>
      </c>
      <c r="J298" s="17">
        <f>MATCH(G298,I$220:I$408,0)</f>
        <v>0</v>
      </c>
      <c r="K298" s="31">
        <f>INDEX(B$220:B$408,J298,1)</f>
        <v>0</v>
      </c>
      <c r="L298" s="31">
        <f>L297+INDEX(C$220:C$408,J298,1)</f>
        <v>0</v>
      </c>
      <c r="M298" s="31">
        <f>M297+(K298-K297)*L297</f>
        <v>0</v>
      </c>
      <c r="N298" s="31">
        <f>IF((M297&gt;0)=(M298&gt;0),"",K298-M298/L297)</f>
        <v>0</v>
      </c>
      <c r="O298" s="10"/>
    </row>
    <row r="299" spans="1:15">
      <c r="A299" s="3" t="s">
        <v>1376</v>
      </c>
      <c r="B299" s="31">
        <f>D158</f>
        <v>0</v>
      </c>
      <c r="C299" s="31">
        <f>D110</f>
        <v>0</v>
      </c>
      <c r="D299" s="31">
        <f>IF(ISERROR(B299),C299,0)</f>
        <v>0</v>
      </c>
      <c r="E299" s="31">
        <f>MAX($B$189,B299)*C299</f>
        <v>0</v>
      </c>
      <c r="F299" s="17">
        <f>RANK(B299,B$220:B$408,1)</f>
        <v>0</v>
      </c>
      <c r="G299" s="30">
        <v>80</v>
      </c>
      <c r="H299" s="17">
        <f>F299*189+G299</f>
        <v>0</v>
      </c>
      <c r="I299" s="17">
        <f>RANK(H299,H$220:H$408,1)</f>
        <v>0</v>
      </c>
      <c r="J299" s="17">
        <f>MATCH(G299,I$220:I$408,0)</f>
        <v>0</v>
      </c>
      <c r="K299" s="31">
        <f>INDEX(B$220:B$408,J299,1)</f>
        <v>0</v>
      </c>
      <c r="L299" s="31">
        <f>L298+INDEX(C$220:C$408,J299,1)</f>
        <v>0</v>
      </c>
      <c r="M299" s="31">
        <f>M298+(K299-K298)*L298</f>
        <v>0</v>
      </c>
      <c r="N299" s="31">
        <f>IF((M298&gt;0)=(M299&gt;0),"",K299-M299/L298)</f>
        <v>0</v>
      </c>
      <c r="O299" s="10"/>
    </row>
    <row r="300" spans="1:15">
      <c r="A300" s="3" t="s">
        <v>1377</v>
      </c>
      <c r="B300" s="31">
        <f>D159</f>
        <v>0</v>
      </c>
      <c r="C300" s="31">
        <f>D111</f>
        <v>0</v>
      </c>
      <c r="D300" s="31">
        <f>IF(ISERROR(B300),C300,0)</f>
        <v>0</v>
      </c>
      <c r="E300" s="31">
        <f>MAX($B$189,B300)*C300</f>
        <v>0</v>
      </c>
      <c r="F300" s="17">
        <f>RANK(B300,B$220:B$408,1)</f>
        <v>0</v>
      </c>
      <c r="G300" s="30">
        <v>81</v>
      </c>
      <c r="H300" s="17">
        <f>F300*189+G300</f>
        <v>0</v>
      </c>
      <c r="I300" s="17">
        <f>RANK(H300,H$220:H$408,1)</f>
        <v>0</v>
      </c>
      <c r="J300" s="17">
        <f>MATCH(G300,I$220:I$408,0)</f>
        <v>0</v>
      </c>
      <c r="K300" s="31">
        <f>INDEX(B$220:B$408,J300,1)</f>
        <v>0</v>
      </c>
      <c r="L300" s="31">
        <f>L299+INDEX(C$220:C$408,J300,1)</f>
        <v>0</v>
      </c>
      <c r="M300" s="31">
        <f>M299+(K300-K299)*L299</f>
        <v>0</v>
      </c>
      <c r="N300" s="31">
        <f>IF((M299&gt;0)=(M300&gt;0),"",K300-M300/L299)</f>
        <v>0</v>
      </c>
      <c r="O300" s="10"/>
    </row>
    <row r="301" spans="1:15">
      <c r="A301" s="3" t="s">
        <v>1378</v>
      </c>
      <c r="B301" s="31">
        <f>E133</f>
        <v>0</v>
      </c>
      <c r="C301" s="31">
        <f>E85</f>
        <v>0</v>
      </c>
      <c r="D301" s="31">
        <f>IF(ISERROR(B301),C301,0)</f>
        <v>0</v>
      </c>
      <c r="E301" s="31">
        <f>MAX($B$189,B301)*C301</f>
        <v>0</v>
      </c>
      <c r="F301" s="17">
        <f>RANK(B301,B$220:B$408,1)</f>
        <v>0</v>
      </c>
      <c r="G301" s="30">
        <v>82</v>
      </c>
      <c r="H301" s="17">
        <f>F301*189+G301</f>
        <v>0</v>
      </c>
      <c r="I301" s="17">
        <f>RANK(H301,H$220:H$408,1)</f>
        <v>0</v>
      </c>
      <c r="J301" s="17">
        <f>MATCH(G301,I$220:I$408,0)</f>
        <v>0</v>
      </c>
      <c r="K301" s="31">
        <f>INDEX(B$220:B$408,J301,1)</f>
        <v>0</v>
      </c>
      <c r="L301" s="31">
        <f>L300+INDEX(C$220:C$408,J301,1)</f>
        <v>0</v>
      </c>
      <c r="M301" s="31">
        <f>M300+(K301-K300)*L300</f>
        <v>0</v>
      </c>
      <c r="N301" s="31">
        <f>IF((M300&gt;0)=(M301&gt;0),"",K301-M301/L300)</f>
        <v>0</v>
      </c>
      <c r="O301" s="10"/>
    </row>
    <row r="302" spans="1:15">
      <c r="A302" s="3" t="s">
        <v>1379</v>
      </c>
      <c r="B302" s="31">
        <f>E134</f>
        <v>0</v>
      </c>
      <c r="C302" s="31">
        <f>E86</f>
        <v>0</v>
      </c>
      <c r="D302" s="31">
        <f>IF(ISERROR(B302),C302,0)</f>
        <v>0</v>
      </c>
      <c r="E302" s="31">
        <f>MAX($B$189,B302)*C302</f>
        <v>0</v>
      </c>
      <c r="F302" s="17">
        <f>RANK(B302,B$220:B$408,1)</f>
        <v>0</v>
      </c>
      <c r="G302" s="30">
        <v>83</v>
      </c>
      <c r="H302" s="17">
        <f>F302*189+G302</f>
        <v>0</v>
      </c>
      <c r="I302" s="17">
        <f>RANK(H302,H$220:H$408,1)</f>
        <v>0</v>
      </c>
      <c r="J302" s="17">
        <f>MATCH(G302,I$220:I$408,0)</f>
        <v>0</v>
      </c>
      <c r="K302" s="31">
        <f>INDEX(B$220:B$408,J302,1)</f>
        <v>0</v>
      </c>
      <c r="L302" s="31">
        <f>L301+INDEX(C$220:C$408,J302,1)</f>
        <v>0</v>
      </c>
      <c r="M302" s="31">
        <f>M301+(K302-K301)*L301</f>
        <v>0</v>
      </c>
      <c r="N302" s="31">
        <f>IF((M301&gt;0)=(M302&gt;0),"",K302-M302/L301)</f>
        <v>0</v>
      </c>
      <c r="O302" s="10"/>
    </row>
    <row r="303" spans="1:15">
      <c r="A303" s="3" t="s">
        <v>1380</v>
      </c>
      <c r="B303" s="31">
        <f>E135</f>
        <v>0</v>
      </c>
      <c r="C303" s="31">
        <f>E87</f>
        <v>0</v>
      </c>
      <c r="D303" s="31">
        <f>IF(ISERROR(B303),C303,0)</f>
        <v>0</v>
      </c>
      <c r="E303" s="31">
        <f>MAX($B$189,B303)*C303</f>
        <v>0</v>
      </c>
      <c r="F303" s="17">
        <f>RANK(B303,B$220:B$408,1)</f>
        <v>0</v>
      </c>
      <c r="G303" s="30">
        <v>84</v>
      </c>
      <c r="H303" s="17">
        <f>F303*189+G303</f>
        <v>0</v>
      </c>
      <c r="I303" s="17">
        <f>RANK(H303,H$220:H$408,1)</f>
        <v>0</v>
      </c>
      <c r="J303" s="17">
        <f>MATCH(G303,I$220:I$408,0)</f>
        <v>0</v>
      </c>
      <c r="K303" s="31">
        <f>INDEX(B$220:B$408,J303,1)</f>
        <v>0</v>
      </c>
      <c r="L303" s="31">
        <f>L302+INDEX(C$220:C$408,J303,1)</f>
        <v>0</v>
      </c>
      <c r="M303" s="31">
        <f>M302+(K303-K302)*L302</f>
        <v>0</v>
      </c>
      <c r="N303" s="31">
        <f>IF((M302&gt;0)=(M303&gt;0),"",K303-M303/L302)</f>
        <v>0</v>
      </c>
      <c r="O303" s="10"/>
    </row>
    <row r="304" spans="1:15">
      <c r="A304" s="3" t="s">
        <v>1381</v>
      </c>
      <c r="B304" s="31">
        <f>E136</f>
        <v>0</v>
      </c>
      <c r="C304" s="31">
        <f>E88</f>
        <v>0</v>
      </c>
      <c r="D304" s="31">
        <f>IF(ISERROR(B304),C304,0)</f>
        <v>0</v>
      </c>
      <c r="E304" s="31">
        <f>MAX($B$189,B304)*C304</f>
        <v>0</v>
      </c>
      <c r="F304" s="17">
        <f>RANK(B304,B$220:B$408,1)</f>
        <v>0</v>
      </c>
      <c r="G304" s="30">
        <v>85</v>
      </c>
      <c r="H304" s="17">
        <f>F304*189+G304</f>
        <v>0</v>
      </c>
      <c r="I304" s="17">
        <f>RANK(H304,H$220:H$408,1)</f>
        <v>0</v>
      </c>
      <c r="J304" s="17">
        <f>MATCH(G304,I$220:I$408,0)</f>
        <v>0</v>
      </c>
      <c r="K304" s="31">
        <f>INDEX(B$220:B$408,J304,1)</f>
        <v>0</v>
      </c>
      <c r="L304" s="31">
        <f>L303+INDEX(C$220:C$408,J304,1)</f>
        <v>0</v>
      </c>
      <c r="M304" s="31">
        <f>M303+(K304-K303)*L303</f>
        <v>0</v>
      </c>
      <c r="N304" s="31">
        <f>IF((M303&gt;0)=(M304&gt;0),"",K304-M304/L303)</f>
        <v>0</v>
      </c>
      <c r="O304" s="10"/>
    </row>
    <row r="305" spans="1:15">
      <c r="A305" s="3" t="s">
        <v>1382</v>
      </c>
      <c r="B305" s="31">
        <f>E137</f>
        <v>0</v>
      </c>
      <c r="C305" s="31">
        <f>E89</f>
        <v>0</v>
      </c>
      <c r="D305" s="31">
        <f>IF(ISERROR(B305),C305,0)</f>
        <v>0</v>
      </c>
      <c r="E305" s="31">
        <f>MAX($B$189,B305)*C305</f>
        <v>0</v>
      </c>
      <c r="F305" s="17">
        <f>RANK(B305,B$220:B$408,1)</f>
        <v>0</v>
      </c>
      <c r="G305" s="30">
        <v>86</v>
      </c>
      <c r="H305" s="17">
        <f>F305*189+G305</f>
        <v>0</v>
      </c>
      <c r="I305" s="17">
        <f>RANK(H305,H$220:H$408,1)</f>
        <v>0</v>
      </c>
      <c r="J305" s="17">
        <f>MATCH(G305,I$220:I$408,0)</f>
        <v>0</v>
      </c>
      <c r="K305" s="31">
        <f>INDEX(B$220:B$408,J305,1)</f>
        <v>0</v>
      </c>
      <c r="L305" s="31">
        <f>L304+INDEX(C$220:C$408,J305,1)</f>
        <v>0</v>
      </c>
      <c r="M305" s="31">
        <f>M304+(K305-K304)*L304</f>
        <v>0</v>
      </c>
      <c r="N305" s="31">
        <f>IF((M304&gt;0)=(M305&gt;0),"",K305-M305/L304)</f>
        <v>0</v>
      </c>
      <c r="O305" s="10"/>
    </row>
    <row r="306" spans="1:15">
      <c r="A306" s="3" t="s">
        <v>1383</v>
      </c>
      <c r="B306" s="31">
        <f>E138</f>
        <v>0</v>
      </c>
      <c r="C306" s="31">
        <f>E90</f>
        <v>0</v>
      </c>
      <c r="D306" s="31">
        <f>IF(ISERROR(B306),C306,0)</f>
        <v>0</v>
      </c>
      <c r="E306" s="31">
        <f>MAX($B$189,B306)*C306</f>
        <v>0</v>
      </c>
      <c r="F306" s="17">
        <f>RANK(B306,B$220:B$408,1)</f>
        <v>0</v>
      </c>
      <c r="G306" s="30">
        <v>87</v>
      </c>
      <c r="H306" s="17">
        <f>F306*189+G306</f>
        <v>0</v>
      </c>
      <c r="I306" s="17">
        <f>RANK(H306,H$220:H$408,1)</f>
        <v>0</v>
      </c>
      <c r="J306" s="17">
        <f>MATCH(G306,I$220:I$408,0)</f>
        <v>0</v>
      </c>
      <c r="K306" s="31">
        <f>INDEX(B$220:B$408,J306,1)</f>
        <v>0</v>
      </c>
      <c r="L306" s="31">
        <f>L305+INDEX(C$220:C$408,J306,1)</f>
        <v>0</v>
      </c>
      <c r="M306" s="31">
        <f>M305+(K306-K305)*L305</f>
        <v>0</v>
      </c>
      <c r="N306" s="31">
        <f>IF((M305&gt;0)=(M306&gt;0),"",K306-M306/L305)</f>
        <v>0</v>
      </c>
      <c r="O306" s="10"/>
    </row>
    <row r="307" spans="1:15">
      <c r="A307" s="3" t="s">
        <v>1384</v>
      </c>
      <c r="B307" s="31">
        <f>E139</f>
        <v>0</v>
      </c>
      <c r="C307" s="31">
        <f>E91</f>
        <v>0</v>
      </c>
      <c r="D307" s="31">
        <f>IF(ISERROR(B307),C307,0)</f>
        <v>0</v>
      </c>
      <c r="E307" s="31">
        <f>MAX($B$189,B307)*C307</f>
        <v>0</v>
      </c>
      <c r="F307" s="17">
        <f>RANK(B307,B$220:B$408,1)</f>
        <v>0</v>
      </c>
      <c r="G307" s="30">
        <v>88</v>
      </c>
      <c r="H307" s="17">
        <f>F307*189+G307</f>
        <v>0</v>
      </c>
      <c r="I307" s="17">
        <f>RANK(H307,H$220:H$408,1)</f>
        <v>0</v>
      </c>
      <c r="J307" s="17">
        <f>MATCH(G307,I$220:I$408,0)</f>
        <v>0</v>
      </c>
      <c r="K307" s="31">
        <f>INDEX(B$220:B$408,J307,1)</f>
        <v>0</v>
      </c>
      <c r="L307" s="31">
        <f>L306+INDEX(C$220:C$408,J307,1)</f>
        <v>0</v>
      </c>
      <c r="M307" s="31">
        <f>M306+(K307-K306)*L306</f>
        <v>0</v>
      </c>
      <c r="N307" s="31">
        <f>IF((M306&gt;0)=(M307&gt;0),"",K307-M307/L306)</f>
        <v>0</v>
      </c>
      <c r="O307" s="10"/>
    </row>
    <row r="308" spans="1:15">
      <c r="A308" s="3" t="s">
        <v>1385</v>
      </c>
      <c r="B308" s="31">
        <f>E140</f>
        <v>0</v>
      </c>
      <c r="C308" s="31">
        <f>E92</f>
        <v>0</v>
      </c>
      <c r="D308" s="31">
        <f>IF(ISERROR(B308),C308,0)</f>
        <v>0</v>
      </c>
      <c r="E308" s="31">
        <f>MAX($B$189,B308)*C308</f>
        <v>0</v>
      </c>
      <c r="F308" s="17">
        <f>RANK(B308,B$220:B$408,1)</f>
        <v>0</v>
      </c>
      <c r="G308" s="30">
        <v>89</v>
      </c>
      <c r="H308" s="17">
        <f>F308*189+G308</f>
        <v>0</v>
      </c>
      <c r="I308" s="17">
        <f>RANK(H308,H$220:H$408,1)</f>
        <v>0</v>
      </c>
      <c r="J308" s="17">
        <f>MATCH(G308,I$220:I$408,0)</f>
        <v>0</v>
      </c>
      <c r="K308" s="31">
        <f>INDEX(B$220:B$408,J308,1)</f>
        <v>0</v>
      </c>
      <c r="L308" s="31">
        <f>L307+INDEX(C$220:C$408,J308,1)</f>
        <v>0</v>
      </c>
      <c r="M308" s="31">
        <f>M307+(K308-K307)*L307</f>
        <v>0</v>
      </c>
      <c r="N308" s="31">
        <f>IF((M307&gt;0)=(M308&gt;0),"",K308-M308/L307)</f>
        <v>0</v>
      </c>
      <c r="O308" s="10"/>
    </row>
    <row r="309" spans="1:15">
      <c r="A309" s="3" t="s">
        <v>1386</v>
      </c>
      <c r="B309" s="31">
        <f>E141</f>
        <v>0</v>
      </c>
      <c r="C309" s="31">
        <f>E93</f>
        <v>0</v>
      </c>
      <c r="D309" s="31">
        <f>IF(ISERROR(B309),C309,0)</f>
        <v>0</v>
      </c>
      <c r="E309" s="31">
        <f>MAX($B$189,B309)*C309</f>
        <v>0</v>
      </c>
      <c r="F309" s="17">
        <f>RANK(B309,B$220:B$408,1)</f>
        <v>0</v>
      </c>
      <c r="G309" s="30">
        <v>90</v>
      </c>
      <c r="H309" s="17">
        <f>F309*189+G309</f>
        <v>0</v>
      </c>
      <c r="I309" s="17">
        <f>RANK(H309,H$220:H$408,1)</f>
        <v>0</v>
      </c>
      <c r="J309" s="17">
        <f>MATCH(G309,I$220:I$408,0)</f>
        <v>0</v>
      </c>
      <c r="K309" s="31">
        <f>INDEX(B$220:B$408,J309,1)</f>
        <v>0</v>
      </c>
      <c r="L309" s="31">
        <f>L308+INDEX(C$220:C$408,J309,1)</f>
        <v>0</v>
      </c>
      <c r="M309" s="31">
        <f>M308+(K309-K308)*L308</f>
        <v>0</v>
      </c>
      <c r="N309" s="31">
        <f>IF((M308&gt;0)=(M309&gt;0),"",K309-M309/L308)</f>
        <v>0</v>
      </c>
      <c r="O309" s="10"/>
    </row>
    <row r="310" spans="1:15">
      <c r="A310" s="3" t="s">
        <v>1387</v>
      </c>
      <c r="B310" s="31">
        <f>E142</f>
        <v>0</v>
      </c>
      <c r="C310" s="31">
        <f>E94</f>
        <v>0</v>
      </c>
      <c r="D310" s="31">
        <f>IF(ISERROR(B310),C310,0)</f>
        <v>0</v>
      </c>
      <c r="E310" s="31">
        <f>MAX($B$189,B310)*C310</f>
        <v>0</v>
      </c>
      <c r="F310" s="17">
        <f>RANK(B310,B$220:B$408,1)</f>
        <v>0</v>
      </c>
      <c r="G310" s="30">
        <v>91</v>
      </c>
      <c r="H310" s="17">
        <f>F310*189+G310</f>
        <v>0</v>
      </c>
      <c r="I310" s="17">
        <f>RANK(H310,H$220:H$408,1)</f>
        <v>0</v>
      </c>
      <c r="J310" s="17">
        <f>MATCH(G310,I$220:I$408,0)</f>
        <v>0</v>
      </c>
      <c r="K310" s="31">
        <f>INDEX(B$220:B$408,J310,1)</f>
        <v>0</v>
      </c>
      <c r="L310" s="31">
        <f>L309+INDEX(C$220:C$408,J310,1)</f>
        <v>0</v>
      </c>
      <c r="M310" s="31">
        <f>M309+(K310-K309)*L309</f>
        <v>0</v>
      </c>
      <c r="N310" s="31">
        <f>IF((M309&gt;0)=(M310&gt;0),"",K310-M310/L309)</f>
        <v>0</v>
      </c>
      <c r="O310" s="10"/>
    </row>
    <row r="311" spans="1:15">
      <c r="A311" s="3" t="s">
        <v>1388</v>
      </c>
      <c r="B311" s="31">
        <f>E143</f>
        <v>0</v>
      </c>
      <c r="C311" s="31">
        <f>E95</f>
        <v>0</v>
      </c>
      <c r="D311" s="31">
        <f>IF(ISERROR(B311),C311,0)</f>
        <v>0</v>
      </c>
      <c r="E311" s="31">
        <f>MAX($B$189,B311)*C311</f>
        <v>0</v>
      </c>
      <c r="F311" s="17">
        <f>RANK(B311,B$220:B$408,1)</f>
        <v>0</v>
      </c>
      <c r="G311" s="30">
        <v>92</v>
      </c>
      <c r="H311" s="17">
        <f>F311*189+G311</f>
        <v>0</v>
      </c>
      <c r="I311" s="17">
        <f>RANK(H311,H$220:H$408,1)</f>
        <v>0</v>
      </c>
      <c r="J311" s="17">
        <f>MATCH(G311,I$220:I$408,0)</f>
        <v>0</v>
      </c>
      <c r="K311" s="31">
        <f>INDEX(B$220:B$408,J311,1)</f>
        <v>0</v>
      </c>
      <c r="L311" s="31">
        <f>L310+INDEX(C$220:C$408,J311,1)</f>
        <v>0</v>
      </c>
      <c r="M311" s="31">
        <f>M310+(K311-K310)*L310</f>
        <v>0</v>
      </c>
      <c r="N311" s="31">
        <f>IF((M310&gt;0)=(M311&gt;0),"",K311-M311/L310)</f>
        <v>0</v>
      </c>
      <c r="O311" s="10"/>
    </row>
    <row r="312" spans="1:15">
      <c r="A312" s="3" t="s">
        <v>1389</v>
      </c>
      <c r="B312" s="31">
        <f>E144</f>
        <v>0</v>
      </c>
      <c r="C312" s="31">
        <f>E96</f>
        <v>0</v>
      </c>
      <c r="D312" s="31">
        <f>IF(ISERROR(B312),C312,0)</f>
        <v>0</v>
      </c>
      <c r="E312" s="31">
        <f>MAX($B$189,B312)*C312</f>
        <v>0</v>
      </c>
      <c r="F312" s="17">
        <f>RANK(B312,B$220:B$408,1)</f>
        <v>0</v>
      </c>
      <c r="G312" s="30">
        <v>93</v>
      </c>
      <c r="H312" s="17">
        <f>F312*189+G312</f>
        <v>0</v>
      </c>
      <c r="I312" s="17">
        <f>RANK(H312,H$220:H$408,1)</f>
        <v>0</v>
      </c>
      <c r="J312" s="17">
        <f>MATCH(G312,I$220:I$408,0)</f>
        <v>0</v>
      </c>
      <c r="K312" s="31">
        <f>INDEX(B$220:B$408,J312,1)</f>
        <v>0</v>
      </c>
      <c r="L312" s="31">
        <f>L311+INDEX(C$220:C$408,J312,1)</f>
        <v>0</v>
      </c>
      <c r="M312" s="31">
        <f>M311+(K312-K311)*L311</f>
        <v>0</v>
      </c>
      <c r="N312" s="31">
        <f>IF((M311&gt;0)=(M312&gt;0),"",K312-M312/L311)</f>
        <v>0</v>
      </c>
      <c r="O312" s="10"/>
    </row>
    <row r="313" spans="1:15">
      <c r="A313" s="3" t="s">
        <v>1390</v>
      </c>
      <c r="B313" s="31">
        <f>E145</f>
        <v>0</v>
      </c>
      <c r="C313" s="31">
        <f>E97</f>
        <v>0</v>
      </c>
      <c r="D313" s="31">
        <f>IF(ISERROR(B313),C313,0)</f>
        <v>0</v>
      </c>
      <c r="E313" s="31">
        <f>MAX($B$189,B313)*C313</f>
        <v>0</v>
      </c>
      <c r="F313" s="17">
        <f>RANK(B313,B$220:B$408,1)</f>
        <v>0</v>
      </c>
      <c r="G313" s="30">
        <v>94</v>
      </c>
      <c r="H313" s="17">
        <f>F313*189+G313</f>
        <v>0</v>
      </c>
      <c r="I313" s="17">
        <f>RANK(H313,H$220:H$408,1)</f>
        <v>0</v>
      </c>
      <c r="J313" s="17">
        <f>MATCH(G313,I$220:I$408,0)</f>
        <v>0</v>
      </c>
      <c r="K313" s="31">
        <f>INDEX(B$220:B$408,J313,1)</f>
        <v>0</v>
      </c>
      <c r="L313" s="31">
        <f>L312+INDEX(C$220:C$408,J313,1)</f>
        <v>0</v>
      </c>
      <c r="M313" s="31">
        <f>M312+(K313-K312)*L312</f>
        <v>0</v>
      </c>
      <c r="N313" s="31">
        <f>IF((M312&gt;0)=(M313&gt;0),"",K313-M313/L312)</f>
        <v>0</v>
      </c>
      <c r="O313" s="10"/>
    </row>
    <row r="314" spans="1:15">
      <c r="A314" s="3" t="s">
        <v>1391</v>
      </c>
      <c r="B314" s="31">
        <f>E146</f>
        <v>0</v>
      </c>
      <c r="C314" s="31">
        <f>E98</f>
        <v>0</v>
      </c>
      <c r="D314" s="31">
        <f>IF(ISERROR(B314),C314,0)</f>
        <v>0</v>
      </c>
      <c r="E314" s="31">
        <f>MAX($B$189,B314)*C314</f>
        <v>0</v>
      </c>
      <c r="F314" s="17">
        <f>RANK(B314,B$220:B$408,1)</f>
        <v>0</v>
      </c>
      <c r="G314" s="30">
        <v>95</v>
      </c>
      <c r="H314" s="17">
        <f>F314*189+G314</f>
        <v>0</v>
      </c>
      <c r="I314" s="17">
        <f>RANK(H314,H$220:H$408,1)</f>
        <v>0</v>
      </c>
      <c r="J314" s="17">
        <f>MATCH(G314,I$220:I$408,0)</f>
        <v>0</v>
      </c>
      <c r="K314" s="31">
        <f>INDEX(B$220:B$408,J314,1)</f>
        <v>0</v>
      </c>
      <c r="L314" s="31">
        <f>L313+INDEX(C$220:C$408,J314,1)</f>
        <v>0</v>
      </c>
      <c r="M314" s="31">
        <f>M313+(K314-K313)*L313</f>
        <v>0</v>
      </c>
      <c r="N314" s="31">
        <f>IF((M313&gt;0)=(M314&gt;0),"",K314-M314/L313)</f>
        <v>0</v>
      </c>
      <c r="O314" s="10"/>
    </row>
    <row r="315" spans="1:15">
      <c r="A315" s="3" t="s">
        <v>1392</v>
      </c>
      <c r="B315" s="31">
        <f>E147</f>
        <v>0</v>
      </c>
      <c r="C315" s="31">
        <f>E99</f>
        <v>0</v>
      </c>
      <c r="D315" s="31">
        <f>IF(ISERROR(B315),C315,0)</f>
        <v>0</v>
      </c>
      <c r="E315" s="31">
        <f>MAX($B$189,B315)*C315</f>
        <v>0</v>
      </c>
      <c r="F315" s="17">
        <f>RANK(B315,B$220:B$408,1)</f>
        <v>0</v>
      </c>
      <c r="G315" s="30">
        <v>96</v>
      </c>
      <c r="H315" s="17">
        <f>F315*189+G315</f>
        <v>0</v>
      </c>
      <c r="I315" s="17">
        <f>RANK(H315,H$220:H$408,1)</f>
        <v>0</v>
      </c>
      <c r="J315" s="17">
        <f>MATCH(G315,I$220:I$408,0)</f>
        <v>0</v>
      </c>
      <c r="K315" s="31">
        <f>INDEX(B$220:B$408,J315,1)</f>
        <v>0</v>
      </c>
      <c r="L315" s="31">
        <f>L314+INDEX(C$220:C$408,J315,1)</f>
        <v>0</v>
      </c>
      <c r="M315" s="31">
        <f>M314+(K315-K314)*L314</f>
        <v>0</v>
      </c>
      <c r="N315" s="31">
        <f>IF((M314&gt;0)=(M315&gt;0),"",K315-M315/L314)</f>
        <v>0</v>
      </c>
      <c r="O315" s="10"/>
    </row>
    <row r="316" spans="1:15">
      <c r="A316" s="3" t="s">
        <v>1393</v>
      </c>
      <c r="B316" s="31">
        <f>E148</f>
        <v>0</v>
      </c>
      <c r="C316" s="31">
        <f>E100</f>
        <v>0</v>
      </c>
      <c r="D316" s="31">
        <f>IF(ISERROR(B316),C316,0)</f>
        <v>0</v>
      </c>
      <c r="E316" s="31">
        <f>MAX($B$189,B316)*C316</f>
        <v>0</v>
      </c>
      <c r="F316" s="17">
        <f>RANK(B316,B$220:B$408,1)</f>
        <v>0</v>
      </c>
      <c r="G316" s="30">
        <v>97</v>
      </c>
      <c r="H316" s="17">
        <f>F316*189+G316</f>
        <v>0</v>
      </c>
      <c r="I316" s="17">
        <f>RANK(H316,H$220:H$408,1)</f>
        <v>0</v>
      </c>
      <c r="J316" s="17">
        <f>MATCH(G316,I$220:I$408,0)</f>
        <v>0</v>
      </c>
      <c r="K316" s="31">
        <f>INDEX(B$220:B$408,J316,1)</f>
        <v>0</v>
      </c>
      <c r="L316" s="31">
        <f>L315+INDEX(C$220:C$408,J316,1)</f>
        <v>0</v>
      </c>
      <c r="M316" s="31">
        <f>M315+(K316-K315)*L315</f>
        <v>0</v>
      </c>
      <c r="N316" s="31">
        <f>IF((M315&gt;0)=(M316&gt;0),"",K316-M316/L315)</f>
        <v>0</v>
      </c>
      <c r="O316" s="10"/>
    </row>
    <row r="317" spans="1:15">
      <c r="A317" s="3" t="s">
        <v>1394</v>
      </c>
      <c r="B317" s="31">
        <f>E149</f>
        <v>0</v>
      </c>
      <c r="C317" s="31">
        <f>E101</f>
        <v>0</v>
      </c>
      <c r="D317" s="31">
        <f>IF(ISERROR(B317),C317,0)</f>
        <v>0</v>
      </c>
      <c r="E317" s="31">
        <f>MAX($B$189,B317)*C317</f>
        <v>0</v>
      </c>
      <c r="F317" s="17">
        <f>RANK(B317,B$220:B$408,1)</f>
        <v>0</v>
      </c>
      <c r="G317" s="30">
        <v>98</v>
      </c>
      <c r="H317" s="17">
        <f>F317*189+G317</f>
        <v>0</v>
      </c>
      <c r="I317" s="17">
        <f>RANK(H317,H$220:H$408,1)</f>
        <v>0</v>
      </c>
      <c r="J317" s="17">
        <f>MATCH(G317,I$220:I$408,0)</f>
        <v>0</v>
      </c>
      <c r="K317" s="31">
        <f>INDEX(B$220:B$408,J317,1)</f>
        <v>0</v>
      </c>
      <c r="L317" s="31">
        <f>L316+INDEX(C$220:C$408,J317,1)</f>
        <v>0</v>
      </c>
      <c r="M317" s="31">
        <f>M316+(K317-K316)*L316</f>
        <v>0</v>
      </c>
      <c r="N317" s="31">
        <f>IF((M316&gt;0)=(M317&gt;0),"",K317-M317/L316)</f>
        <v>0</v>
      </c>
      <c r="O317" s="10"/>
    </row>
    <row r="318" spans="1:15">
      <c r="A318" s="3" t="s">
        <v>1395</v>
      </c>
      <c r="B318" s="31">
        <f>E150</f>
        <v>0</v>
      </c>
      <c r="C318" s="31">
        <f>E102</f>
        <v>0</v>
      </c>
      <c r="D318" s="31">
        <f>IF(ISERROR(B318),C318,0)</f>
        <v>0</v>
      </c>
      <c r="E318" s="31">
        <f>MAX($B$189,B318)*C318</f>
        <v>0</v>
      </c>
      <c r="F318" s="17">
        <f>RANK(B318,B$220:B$408,1)</f>
        <v>0</v>
      </c>
      <c r="G318" s="30">
        <v>99</v>
      </c>
      <c r="H318" s="17">
        <f>F318*189+G318</f>
        <v>0</v>
      </c>
      <c r="I318" s="17">
        <f>RANK(H318,H$220:H$408,1)</f>
        <v>0</v>
      </c>
      <c r="J318" s="17">
        <f>MATCH(G318,I$220:I$408,0)</f>
        <v>0</v>
      </c>
      <c r="K318" s="31">
        <f>INDEX(B$220:B$408,J318,1)</f>
        <v>0</v>
      </c>
      <c r="L318" s="31">
        <f>L317+INDEX(C$220:C$408,J318,1)</f>
        <v>0</v>
      </c>
      <c r="M318" s="31">
        <f>M317+(K318-K317)*L317</f>
        <v>0</v>
      </c>
      <c r="N318" s="31">
        <f>IF((M317&gt;0)=(M318&gt;0),"",K318-M318/L317)</f>
        <v>0</v>
      </c>
      <c r="O318" s="10"/>
    </row>
    <row r="319" spans="1:15">
      <c r="A319" s="3" t="s">
        <v>1396</v>
      </c>
      <c r="B319" s="31">
        <f>E151</f>
        <v>0</v>
      </c>
      <c r="C319" s="31">
        <f>E103</f>
        <v>0</v>
      </c>
      <c r="D319" s="31">
        <f>IF(ISERROR(B319),C319,0)</f>
        <v>0</v>
      </c>
      <c r="E319" s="31">
        <f>MAX($B$189,B319)*C319</f>
        <v>0</v>
      </c>
      <c r="F319" s="17">
        <f>RANK(B319,B$220:B$408,1)</f>
        <v>0</v>
      </c>
      <c r="G319" s="30">
        <v>100</v>
      </c>
      <c r="H319" s="17">
        <f>F319*189+G319</f>
        <v>0</v>
      </c>
      <c r="I319" s="17">
        <f>RANK(H319,H$220:H$408,1)</f>
        <v>0</v>
      </c>
      <c r="J319" s="17">
        <f>MATCH(G319,I$220:I$408,0)</f>
        <v>0</v>
      </c>
      <c r="K319" s="31">
        <f>INDEX(B$220:B$408,J319,1)</f>
        <v>0</v>
      </c>
      <c r="L319" s="31">
        <f>L318+INDEX(C$220:C$408,J319,1)</f>
        <v>0</v>
      </c>
      <c r="M319" s="31">
        <f>M318+(K319-K318)*L318</f>
        <v>0</v>
      </c>
      <c r="N319" s="31">
        <f>IF((M318&gt;0)=(M319&gt;0),"",K319-M319/L318)</f>
        <v>0</v>
      </c>
      <c r="O319" s="10"/>
    </row>
    <row r="320" spans="1:15">
      <c r="A320" s="3" t="s">
        <v>1397</v>
      </c>
      <c r="B320" s="31">
        <f>E152</f>
        <v>0</v>
      </c>
      <c r="C320" s="31">
        <f>E104</f>
        <v>0</v>
      </c>
      <c r="D320" s="31">
        <f>IF(ISERROR(B320),C320,0)</f>
        <v>0</v>
      </c>
      <c r="E320" s="31">
        <f>MAX($B$189,B320)*C320</f>
        <v>0</v>
      </c>
      <c r="F320" s="17">
        <f>RANK(B320,B$220:B$408,1)</f>
        <v>0</v>
      </c>
      <c r="G320" s="30">
        <v>101</v>
      </c>
      <c r="H320" s="17">
        <f>F320*189+G320</f>
        <v>0</v>
      </c>
      <c r="I320" s="17">
        <f>RANK(H320,H$220:H$408,1)</f>
        <v>0</v>
      </c>
      <c r="J320" s="17">
        <f>MATCH(G320,I$220:I$408,0)</f>
        <v>0</v>
      </c>
      <c r="K320" s="31">
        <f>INDEX(B$220:B$408,J320,1)</f>
        <v>0</v>
      </c>
      <c r="L320" s="31">
        <f>L319+INDEX(C$220:C$408,J320,1)</f>
        <v>0</v>
      </c>
      <c r="M320" s="31">
        <f>M319+(K320-K319)*L319</f>
        <v>0</v>
      </c>
      <c r="N320" s="31">
        <f>IF((M319&gt;0)=(M320&gt;0),"",K320-M320/L319)</f>
        <v>0</v>
      </c>
      <c r="O320" s="10"/>
    </row>
    <row r="321" spans="1:15">
      <c r="A321" s="3" t="s">
        <v>1398</v>
      </c>
      <c r="B321" s="31">
        <f>E153</f>
        <v>0</v>
      </c>
      <c r="C321" s="31">
        <f>E105</f>
        <v>0</v>
      </c>
      <c r="D321" s="31">
        <f>IF(ISERROR(B321),C321,0)</f>
        <v>0</v>
      </c>
      <c r="E321" s="31">
        <f>MAX($B$189,B321)*C321</f>
        <v>0</v>
      </c>
      <c r="F321" s="17">
        <f>RANK(B321,B$220:B$408,1)</f>
        <v>0</v>
      </c>
      <c r="G321" s="30">
        <v>102</v>
      </c>
      <c r="H321" s="17">
        <f>F321*189+G321</f>
        <v>0</v>
      </c>
      <c r="I321" s="17">
        <f>RANK(H321,H$220:H$408,1)</f>
        <v>0</v>
      </c>
      <c r="J321" s="17">
        <f>MATCH(G321,I$220:I$408,0)</f>
        <v>0</v>
      </c>
      <c r="K321" s="31">
        <f>INDEX(B$220:B$408,J321,1)</f>
        <v>0</v>
      </c>
      <c r="L321" s="31">
        <f>L320+INDEX(C$220:C$408,J321,1)</f>
        <v>0</v>
      </c>
      <c r="M321" s="31">
        <f>M320+(K321-K320)*L320</f>
        <v>0</v>
      </c>
      <c r="N321" s="31">
        <f>IF((M320&gt;0)=(M321&gt;0),"",K321-M321/L320)</f>
        <v>0</v>
      </c>
      <c r="O321" s="10"/>
    </row>
    <row r="322" spans="1:15">
      <c r="A322" s="3" t="s">
        <v>1399</v>
      </c>
      <c r="B322" s="31">
        <f>E154</f>
        <v>0</v>
      </c>
      <c r="C322" s="31">
        <f>E106</f>
        <v>0</v>
      </c>
      <c r="D322" s="31">
        <f>IF(ISERROR(B322),C322,0)</f>
        <v>0</v>
      </c>
      <c r="E322" s="31">
        <f>MAX($B$189,B322)*C322</f>
        <v>0</v>
      </c>
      <c r="F322" s="17">
        <f>RANK(B322,B$220:B$408,1)</f>
        <v>0</v>
      </c>
      <c r="G322" s="30">
        <v>103</v>
      </c>
      <c r="H322" s="17">
        <f>F322*189+G322</f>
        <v>0</v>
      </c>
      <c r="I322" s="17">
        <f>RANK(H322,H$220:H$408,1)</f>
        <v>0</v>
      </c>
      <c r="J322" s="17">
        <f>MATCH(G322,I$220:I$408,0)</f>
        <v>0</v>
      </c>
      <c r="K322" s="31">
        <f>INDEX(B$220:B$408,J322,1)</f>
        <v>0</v>
      </c>
      <c r="L322" s="31">
        <f>L321+INDEX(C$220:C$408,J322,1)</f>
        <v>0</v>
      </c>
      <c r="M322" s="31">
        <f>M321+(K322-K321)*L321</f>
        <v>0</v>
      </c>
      <c r="N322" s="31">
        <f>IF((M321&gt;0)=(M322&gt;0),"",K322-M322/L321)</f>
        <v>0</v>
      </c>
      <c r="O322" s="10"/>
    </row>
    <row r="323" spans="1:15">
      <c r="A323" s="3" t="s">
        <v>1400</v>
      </c>
      <c r="B323" s="31">
        <f>E155</f>
        <v>0</v>
      </c>
      <c r="C323" s="31">
        <f>E107</f>
        <v>0</v>
      </c>
      <c r="D323" s="31">
        <f>IF(ISERROR(B323),C323,0)</f>
        <v>0</v>
      </c>
      <c r="E323" s="31">
        <f>MAX($B$189,B323)*C323</f>
        <v>0</v>
      </c>
      <c r="F323" s="17">
        <f>RANK(B323,B$220:B$408,1)</f>
        <v>0</v>
      </c>
      <c r="G323" s="30">
        <v>104</v>
      </c>
      <c r="H323" s="17">
        <f>F323*189+G323</f>
        <v>0</v>
      </c>
      <c r="I323" s="17">
        <f>RANK(H323,H$220:H$408,1)</f>
        <v>0</v>
      </c>
      <c r="J323" s="17">
        <f>MATCH(G323,I$220:I$408,0)</f>
        <v>0</v>
      </c>
      <c r="K323" s="31">
        <f>INDEX(B$220:B$408,J323,1)</f>
        <v>0</v>
      </c>
      <c r="L323" s="31">
        <f>L322+INDEX(C$220:C$408,J323,1)</f>
        <v>0</v>
      </c>
      <c r="M323" s="31">
        <f>M322+(K323-K322)*L322</f>
        <v>0</v>
      </c>
      <c r="N323" s="31">
        <f>IF((M322&gt;0)=(M323&gt;0),"",K323-M323/L322)</f>
        <v>0</v>
      </c>
      <c r="O323" s="10"/>
    </row>
    <row r="324" spans="1:15">
      <c r="A324" s="3" t="s">
        <v>1401</v>
      </c>
      <c r="B324" s="31">
        <f>E156</f>
        <v>0</v>
      </c>
      <c r="C324" s="31">
        <f>E108</f>
        <v>0</v>
      </c>
      <c r="D324" s="31">
        <f>IF(ISERROR(B324),C324,0)</f>
        <v>0</v>
      </c>
      <c r="E324" s="31">
        <f>MAX($B$189,B324)*C324</f>
        <v>0</v>
      </c>
      <c r="F324" s="17">
        <f>RANK(B324,B$220:B$408,1)</f>
        <v>0</v>
      </c>
      <c r="G324" s="30">
        <v>105</v>
      </c>
      <c r="H324" s="17">
        <f>F324*189+G324</f>
        <v>0</v>
      </c>
      <c r="I324" s="17">
        <f>RANK(H324,H$220:H$408,1)</f>
        <v>0</v>
      </c>
      <c r="J324" s="17">
        <f>MATCH(G324,I$220:I$408,0)</f>
        <v>0</v>
      </c>
      <c r="K324" s="31">
        <f>INDEX(B$220:B$408,J324,1)</f>
        <v>0</v>
      </c>
      <c r="L324" s="31">
        <f>L323+INDEX(C$220:C$408,J324,1)</f>
        <v>0</v>
      </c>
      <c r="M324" s="31">
        <f>M323+(K324-K323)*L323</f>
        <v>0</v>
      </c>
      <c r="N324" s="31">
        <f>IF((M323&gt;0)=(M324&gt;0),"",K324-M324/L323)</f>
        <v>0</v>
      </c>
      <c r="O324" s="10"/>
    </row>
    <row r="325" spans="1:15">
      <c r="A325" s="3" t="s">
        <v>1402</v>
      </c>
      <c r="B325" s="31">
        <f>E157</f>
        <v>0</v>
      </c>
      <c r="C325" s="31">
        <f>E109</f>
        <v>0</v>
      </c>
      <c r="D325" s="31">
        <f>IF(ISERROR(B325),C325,0)</f>
        <v>0</v>
      </c>
      <c r="E325" s="31">
        <f>MAX($B$189,B325)*C325</f>
        <v>0</v>
      </c>
      <c r="F325" s="17">
        <f>RANK(B325,B$220:B$408,1)</f>
        <v>0</v>
      </c>
      <c r="G325" s="30">
        <v>106</v>
      </c>
      <c r="H325" s="17">
        <f>F325*189+G325</f>
        <v>0</v>
      </c>
      <c r="I325" s="17">
        <f>RANK(H325,H$220:H$408,1)</f>
        <v>0</v>
      </c>
      <c r="J325" s="17">
        <f>MATCH(G325,I$220:I$408,0)</f>
        <v>0</v>
      </c>
      <c r="K325" s="31">
        <f>INDEX(B$220:B$408,J325,1)</f>
        <v>0</v>
      </c>
      <c r="L325" s="31">
        <f>L324+INDEX(C$220:C$408,J325,1)</f>
        <v>0</v>
      </c>
      <c r="M325" s="31">
        <f>M324+(K325-K324)*L324</f>
        <v>0</v>
      </c>
      <c r="N325" s="31">
        <f>IF((M324&gt;0)=(M325&gt;0),"",K325-M325/L324)</f>
        <v>0</v>
      </c>
      <c r="O325" s="10"/>
    </row>
    <row r="326" spans="1:15">
      <c r="A326" s="3" t="s">
        <v>1403</v>
      </c>
      <c r="B326" s="31">
        <f>E158</f>
        <v>0</v>
      </c>
      <c r="C326" s="31">
        <f>E110</f>
        <v>0</v>
      </c>
      <c r="D326" s="31">
        <f>IF(ISERROR(B326),C326,0)</f>
        <v>0</v>
      </c>
      <c r="E326" s="31">
        <f>MAX($B$189,B326)*C326</f>
        <v>0</v>
      </c>
      <c r="F326" s="17">
        <f>RANK(B326,B$220:B$408,1)</f>
        <v>0</v>
      </c>
      <c r="G326" s="30">
        <v>107</v>
      </c>
      <c r="H326" s="17">
        <f>F326*189+G326</f>
        <v>0</v>
      </c>
      <c r="I326" s="17">
        <f>RANK(H326,H$220:H$408,1)</f>
        <v>0</v>
      </c>
      <c r="J326" s="17">
        <f>MATCH(G326,I$220:I$408,0)</f>
        <v>0</v>
      </c>
      <c r="K326" s="31">
        <f>INDEX(B$220:B$408,J326,1)</f>
        <v>0</v>
      </c>
      <c r="L326" s="31">
        <f>L325+INDEX(C$220:C$408,J326,1)</f>
        <v>0</v>
      </c>
      <c r="M326" s="31">
        <f>M325+(K326-K325)*L325</f>
        <v>0</v>
      </c>
      <c r="N326" s="31">
        <f>IF((M325&gt;0)=(M326&gt;0),"",K326-M326/L325)</f>
        <v>0</v>
      </c>
      <c r="O326" s="10"/>
    </row>
    <row r="327" spans="1:15">
      <c r="A327" s="3" t="s">
        <v>1404</v>
      </c>
      <c r="B327" s="31">
        <f>E159</f>
        <v>0</v>
      </c>
      <c r="C327" s="31">
        <f>E111</f>
        <v>0</v>
      </c>
      <c r="D327" s="31">
        <f>IF(ISERROR(B327),C327,0)</f>
        <v>0</v>
      </c>
      <c r="E327" s="31">
        <f>MAX($B$189,B327)*C327</f>
        <v>0</v>
      </c>
      <c r="F327" s="17">
        <f>RANK(B327,B$220:B$408,1)</f>
        <v>0</v>
      </c>
      <c r="G327" s="30">
        <v>108</v>
      </c>
      <c r="H327" s="17">
        <f>F327*189+G327</f>
        <v>0</v>
      </c>
      <c r="I327" s="17">
        <f>RANK(H327,H$220:H$408,1)</f>
        <v>0</v>
      </c>
      <c r="J327" s="17">
        <f>MATCH(G327,I$220:I$408,0)</f>
        <v>0</v>
      </c>
      <c r="K327" s="31">
        <f>INDEX(B$220:B$408,J327,1)</f>
        <v>0</v>
      </c>
      <c r="L327" s="31">
        <f>L326+INDEX(C$220:C$408,J327,1)</f>
        <v>0</v>
      </c>
      <c r="M327" s="31">
        <f>M326+(K327-K326)*L326</f>
        <v>0</v>
      </c>
      <c r="N327" s="31">
        <f>IF((M326&gt;0)=(M327&gt;0),"",K327-M327/L326)</f>
        <v>0</v>
      </c>
      <c r="O327" s="10"/>
    </row>
    <row r="328" spans="1:15">
      <c r="A328" s="3" t="s">
        <v>1405</v>
      </c>
      <c r="B328" s="31">
        <f>F133</f>
        <v>0</v>
      </c>
      <c r="C328" s="31">
        <f>F85</f>
        <v>0</v>
      </c>
      <c r="D328" s="31">
        <f>IF(ISERROR(B328),C328,0)</f>
        <v>0</v>
      </c>
      <c r="E328" s="31">
        <f>MAX($B$189,B328)*C328</f>
        <v>0</v>
      </c>
      <c r="F328" s="17">
        <f>RANK(B328,B$220:B$408,1)</f>
        <v>0</v>
      </c>
      <c r="G328" s="30">
        <v>109</v>
      </c>
      <c r="H328" s="17">
        <f>F328*189+G328</f>
        <v>0</v>
      </c>
      <c r="I328" s="17">
        <f>RANK(H328,H$220:H$408,1)</f>
        <v>0</v>
      </c>
      <c r="J328" s="17">
        <f>MATCH(G328,I$220:I$408,0)</f>
        <v>0</v>
      </c>
      <c r="K328" s="31">
        <f>INDEX(B$220:B$408,J328,1)</f>
        <v>0</v>
      </c>
      <c r="L328" s="31">
        <f>L327+INDEX(C$220:C$408,J328,1)</f>
        <v>0</v>
      </c>
      <c r="M328" s="31">
        <f>M327+(K328-K327)*L327</f>
        <v>0</v>
      </c>
      <c r="N328" s="31">
        <f>IF((M327&gt;0)=(M328&gt;0),"",K328-M328/L327)</f>
        <v>0</v>
      </c>
      <c r="O328" s="10"/>
    </row>
    <row r="329" spans="1:15">
      <c r="A329" s="3" t="s">
        <v>1406</v>
      </c>
      <c r="B329" s="31">
        <f>F134</f>
        <v>0</v>
      </c>
      <c r="C329" s="31">
        <f>F86</f>
        <v>0</v>
      </c>
      <c r="D329" s="31">
        <f>IF(ISERROR(B329),C329,0)</f>
        <v>0</v>
      </c>
      <c r="E329" s="31">
        <f>MAX($B$189,B329)*C329</f>
        <v>0</v>
      </c>
      <c r="F329" s="17">
        <f>RANK(B329,B$220:B$408,1)</f>
        <v>0</v>
      </c>
      <c r="G329" s="30">
        <v>110</v>
      </c>
      <c r="H329" s="17">
        <f>F329*189+G329</f>
        <v>0</v>
      </c>
      <c r="I329" s="17">
        <f>RANK(H329,H$220:H$408,1)</f>
        <v>0</v>
      </c>
      <c r="J329" s="17">
        <f>MATCH(G329,I$220:I$408,0)</f>
        <v>0</v>
      </c>
      <c r="K329" s="31">
        <f>INDEX(B$220:B$408,J329,1)</f>
        <v>0</v>
      </c>
      <c r="L329" s="31">
        <f>L328+INDEX(C$220:C$408,J329,1)</f>
        <v>0</v>
      </c>
      <c r="M329" s="31">
        <f>M328+(K329-K328)*L328</f>
        <v>0</v>
      </c>
      <c r="N329" s="31">
        <f>IF((M328&gt;0)=(M329&gt;0),"",K329-M329/L328)</f>
        <v>0</v>
      </c>
      <c r="O329" s="10"/>
    </row>
    <row r="330" spans="1:15">
      <c r="A330" s="3" t="s">
        <v>1407</v>
      </c>
      <c r="B330" s="31">
        <f>F135</f>
        <v>0</v>
      </c>
      <c r="C330" s="31">
        <f>F87</f>
        <v>0</v>
      </c>
      <c r="D330" s="31">
        <f>IF(ISERROR(B330),C330,0)</f>
        <v>0</v>
      </c>
      <c r="E330" s="31">
        <f>MAX($B$189,B330)*C330</f>
        <v>0</v>
      </c>
      <c r="F330" s="17">
        <f>RANK(B330,B$220:B$408,1)</f>
        <v>0</v>
      </c>
      <c r="G330" s="30">
        <v>111</v>
      </c>
      <c r="H330" s="17">
        <f>F330*189+G330</f>
        <v>0</v>
      </c>
      <c r="I330" s="17">
        <f>RANK(H330,H$220:H$408,1)</f>
        <v>0</v>
      </c>
      <c r="J330" s="17">
        <f>MATCH(G330,I$220:I$408,0)</f>
        <v>0</v>
      </c>
      <c r="K330" s="31">
        <f>INDEX(B$220:B$408,J330,1)</f>
        <v>0</v>
      </c>
      <c r="L330" s="31">
        <f>L329+INDEX(C$220:C$408,J330,1)</f>
        <v>0</v>
      </c>
      <c r="M330" s="31">
        <f>M329+(K330-K329)*L329</f>
        <v>0</v>
      </c>
      <c r="N330" s="31">
        <f>IF((M329&gt;0)=(M330&gt;0),"",K330-M330/L329)</f>
        <v>0</v>
      </c>
      <c r="O330" s="10"/>
    </row>
    <row r="331" spans="1:15">
      <c r="A331" s="3" t="s">
        <v>1408</v>
      </c>
      <c r="B331" s="31">
        <f>F136</f>
        <v>0</v>
      </c>
      <c r="C331" s="31">
        <f>F88</f>
        <v>0</v>
      </c>
      <c r="D331" s="31">
        <f>IF(ISERROR(B331),C331,0)</f>
        <v>0</v>
      </c>
      <c r="E331" s="31">
        <f>MAX($B$189,B331)*C331</f>
        <v>0</v>
      </c>
      <c r="F331" s="17">
        <f>RANK(B331,B$220:B$408,1)</f>
        <v>0</v>
      </c>
      <c r="G331" s="30">
        <v>112</v>
      </c>
      <c r="H331" s="17">
        <f>F331*189+G331</f>
        <v>0</v>
      </c>
      <c r="I331" s="17">
        <f>RANK(H331,H$220:H$408,1)</f>
        <v>0</v>
      </c>
      <c r="J331" s="17">
        <f>MATCH(G331,I$220:I$408,0)</f>
        <v>0</v>
      </c>
      <c r="K331" s="31">
        <f>INDEX(B$220:B$408,J331,1)</f>
        <v>0</v>
      </c>
      <c r="L331" s="31">
        <f>L330+INDEX(C$220:C$408,J331,1)</f>
        <v>0</v>
      </c>
      <c r="M331" s="31">
        <f>M330+(K331-K330)*L330</f>
        <v>0</v>
      </c>
      <c r="N331" s="31">
        <f>IF((M330&gt;0)=(M331&gt;0),"",K331-M331/L330)</f>
        <v>0</v>
      </c>
      <c r="O331" s="10"/>
    </row>
    <row r="332" spans="1:15">
      <c r="A332" s="3" t="s">
        <v>1409</v>
      </c>
      <c r="B332" s="31">
        <f>F137</f>
        <v>0</v>
      </c>
      <c r="C332" s="31">
        <f>F89</f>
        <v>0</v>
      </c>
      <c r="D332" s="31">
        <f>IF(ISERROR(B332),C332,0)</f>
        <v>0</v>
      </c>
      <c r="E332" s="31">
        <f>MAX($B$189,B332)*C332</f>
        <v>0</v>
      </c>
      <c r="F332" s="17">
        <f>RANK(B332,B$220:B$408,1)</f>
        <v>0</v>
      </c>
      <c r="G332" s="30">
        <v>113</v>
      </c>
      <c r="H332" s="17">
        <f>F332*189+G332</f>
        <v>0</v>
      </c>
      <c r="I332" s="17">
        <f>RANK(H332,H$220:H$408,1)</f>
        <v>0</v>
      </c>
      <c r="J332" s="17">
        <f>MATCH(G332,I$220:I$408,0)</f>
        <v>0</v>
      </c>
      <c r="K332" s="31">
        <f>INDEX(B$220:B$408,J332,1)</f>
        <v>0</v>
      </c>
      <c r="L332" s="31">
        <f>L331+INDEX(C$220:C$408,J332,1)</f>
        <v>0</v>
      </c>
      <c r="M332" s="31">
        <f>M331+(K332-K331)*L331</f>
        <v>0</v>
      </c>
      <c r="N332" s="31">
        <f>IF((M331&gt;0)=(M332&gt;0),"",K332-M332/L331)</f>
        <v>0</v>
      </c>
      <c r="O332" s="10"/>
    </row>
    <row r="333" spans="1:15">
      <c r="A333" s="3" t="s">
        <v>1410</v>
      </c>
      <c r="B333" s="31">
        <f>F138</f>
        <v>0</v>
      </c>
      <c r="C333" s="31">
        <f>F90</f>
        <v>0</v>
      </c>
      <c r="D333" s="31">
        <f>IF(ISERROR(B333),C333,0)</f>
        <v>0</v>
      </c>
      <c r="E333" s="31">
        <f>MAX($B$189,B333)*C333</f>
        <v>0</v>
      </c>
      <c r="F333" s="17">
        <f>RANK(B333,B$220:B$408,1)</f>
        <v>0</v>
      </c>
      <c r="G333" s="30">
        <v>114</v>
      </c>
      <c r="H333" s="17">
        <f>F333*189+G333</f>
        <v>0</v>
      </c>
      <c r="I333" s="17">
        <f>RANK(H333,H$220:H$408,1)</f>
        <v>0</v>
      </c>
      <c r="J333" s="17">
        <f>MATCH(G333,I$220:I$408,0)</f>
        <v>0</v>
      </c>
      <c r="K333" s="31">
        <f>INDEX(B$220:B$408,J333,1)</f>
        <v>0</v>
      </c>
      <c r="L333" s="31">
        <f>L332+INDEX(C$220:C$408,J333,1)</f>
        <v>0</v>
      </c>
      <c r="M333" s="31">
        <f>M332+(K333-K332)*L332</f>
        <v>0</v>
      </c>
      <c r="N333" s="31">
        <f>IF((M332&gt;0)=(M333&gt;0),"",K333-M333/L332)</f>
        <v>0</v>
      </c>
      <c r="O333" s="10"/>
    </row>
    <row r="334" spans="1:15">
      <c r="A334" s="3" t="s">
        <v>1411</v>
      </c>
      <c r="B334" s="31">
        <f>F139</f>
        <v>0</v>
      </c>
      <c r="C334" s="31">
        <f>F91</f>
        <v>0</v>
      </c>
      <c r="D334" s="31">
        <f>IF(ISERROR(B334),C334,0)</f>
        <v>0</v>
      </c>
      <c r="E334" s="31">
        <f>MAX($B$189,B334)*C334</f>
        <v>0</v>
      </c>
      <c r="F334" s="17">
        <f>RANK(B334,B$220:B$408,1)</f>
        <v>0</v>
      </c>
      <c r="G334" s="30">
        <v>115</v>
      </c>
      <c r="H334" s="17">
        <f>F334*189+G334</f>
        <v>0</v>
      </c>
      <c r="I334" s="17">
        <f>RANK(H334,H$220:H$408,1)</f>
        <v>0</v>
      </c>
      <c r="J334" s="17">
        <f>MATCH(G334,I$220:I$408,0)</f>
        <v>0</v>
      </c>
      <c r="K334" s="31">
        <f>INDEX(B$220:B$408,J334,1)</f>
        <v>0</v>
      </c>
      <c r="L334" s="31">
        <f>L333+INDEX(C$220:C$408,J334,1)</f>
        <v>0</v>
      </c>
      <c r="M334" s="31">
        <f>M333+(K334-K333)*L333</f>
        <v>0</v>
      </c>
      <c r="N334" s="31">
        <f>IF((M333&gt;0)=(M334&gt;0),"",K334-M334/L333)</f>
        <v>0</v>
      </c>
      <c r="O334" s="10"/>
    </row>
    <row r="335" spans="1:15">
      <c r="A335" s="3" t="s">
        <v>1412</v>
      </c>
      <c r="B335" s="31">
        <f>F140</f>
        <v>0</v>
      </c>
      <c r="C335" s="31">
        <f>F92</f>
        <v>0</v>
      </c>
      <c r="D335" s="31">
        <f>IF(ISERROR(B335),C335,0)</f>
        <v>0</v>
      </c>
      <c r="E335" s="31">
        <f>MAX($B$189,B335)*C335</f>
        <v>0</v>
      </c>
      <c r="F335" s="17">
        <f>RANK(B335,B$220:B$408,1)</f>
        <v>0</v>
      </c>
      <c r="G335" s="30">
        <v>116</v>
      </c>
      <c r="H335" s="17">
        <f>F335*189+G335</f>
        <v>0</v>
      </c>
      <c r="I335" s="17">
        <f>RANK(H335,H$220:H$408,1)</f>
        <v>0</v>
      </c>
      <c r="J335" s="17">
        <f>MATCH(G335,I$220:I$408,0)</f>
        <v>0</v>
      </c>
      <c r="K335" s="31">
        <f>INDEX(B$220:B$408,J335,1)</f>
        <v>0</v>
      </c>
      <c r="L335" s="31">
        <f>L334+INDEX(C$220:C$408,J335,1)</f>
        <v>0</v>
      </c>
      <c r="M335" s="31">
        <f>M334+(K335-K334)*L334</f>
        <v>0</v>
      </c>
      <c r="N335" s="31">
        <f>IF((M334&gt;0)=(M335&gt;0),"",K335-M335/L334)</f>
        <v>0</v>
      </c>
      <c r="O335" s="10"/>
    </row>
    <row r="336" spans="1:15">
      <c r="A336" s="3" t="s">
        <v>1413</v>
      </c>
      <c r="B336" s="31">
        <f>F141</f>
        <v>0</v>
      </c>
      <c r="C336" s="31">
        <f>F93</f>
        <v>0</v>
      </c>
      <c r="D336" s="31">
        <f>IF(ISERROR(B336),C336,0)</f>
        <v>0</v>
      </c>
      <c r="E336" s="31">
        <f>MAX($B$189,B336)*C336</f>
        <v>0</v>
      </c>
      <c r="F336" s="17">
        <f>RANK(B336,B$220:B$408,1)</f>
        <v>0</v>
      </c>
      <c r="G336" s="30">
        <v>117</v>
      </c>
      <c r="H336" s="17">
        <f>F336*189+G336</f>
        <v>0</v>
      </c>
      <c r="I336" s="17">
        <f>RANK(H336,H$220:H$408,1)</f>
        <v>0</v>
      </c>
      <c r="J336" s="17">
        <f>MATCH(G336,I$220:I$408,0)</f>
        <v>0</v>
      </c>
      <c r="K336" s="31">
        <f>INDEX(B$220:B$408,J336,1)</f>
        <v>0</v>
      </c>
      <c r="L336" s="31">
        <f>L335+INDEX(C$220:C$408,J336,1)</f>
        <v>0</v>
      </c>
      <c r="M336" s="31">
        <f>M335+(K336-K335)*L335</f>
        <v>0</v>
      </c>
      <c r="N336" s="31">
        <f>IF((M335&gt;0)=(M336&gt;0),"",K336-M336/L335)</f>
        <v>0</v>
      </c>
      <c r="O336" s="10"/>
    </row>
    <row r="337" spans="1:15">
      <c r="A337" s="3" t="s">
        <v>1414</v>
      </c>
      <c r="B337" s="31">
        <f>F142</f>
        <v>0</v>
      </c>
      <c r="C337" s="31">
        <f>F94</f>
        <v>0</v>
      </c>
      <c r="D337" s="31">
        <f>IF(ISERROR(B337),C337,0)</f>
        <v>0</v>
      </c>
      <c r="E337" s="31">
        <f>MAX($B$189,B337)*C337</f>
        <v>0</v>
      </c>
      <c r="F337" s="17">
        <f>RANK(B337,B$220:B$408,1)</f>
        <v>0</v>
      </c>
      <c r="G337" s="30">
        <v>118</v>
      </c>
      <c r="H337" s="17">
        <f>F337*189+G337</f>
        <v>0</v>
      </c>
      <c r="I337" s="17">
        <f>RANK(H337,H$220:H$408,1)</f>
        <v>0</v>
      </c>
      <c r="J337" s="17">
        <f>MATCH(G337,I$220:I$408,0)</f>
        <v>0</v>
      </c>
      <c r="K337" s="31">
        <f>INDEX(B$220:B$408,J337,1)</f>
        <v>0</v>
      </c>
      <c r="L337" s="31">
        <f>L336+INDEX(C$220:C$408,J337,1)</f>
        <v>0</v>
      </c>
      <c r="M337" s="31">
        <f>M336+(K337-K336)*L336</f>
        <v>0</v>
      </c>
      <c r="N337" s="31">
        <f>IF((M336&gt;0)=(M337&gt;0),"",K337-M337/L336)</f>
        <v>0</v>
      </c>
      <c r="O337" s="10"/>
    </row>
    <row r="338" spans="1:15">
      <c r="A338" s="3" t="s">
        <v>1415</v>
      </c>
      <c r="B338" s="31">
        <f>F143</f>
        <v>0</v>
      </c>
      <c r="C338" s="31">
        <f>F95</f>
        <v>0</v>
      </c>
      <c r="D338" s="31">
        <f>IF(ISERROR(B338),C338,0)</f>
        <v>0</v>
      </c>
      <c r="E338" s="31">
        <f>MAX($B$189,B338)*C338</f>
        <v>0</v>
      </c>
      <c r="F338" s="17">
        <f>RANK(B338,B$220:B$408,1)</f>
        <v>0</v>
      </c>
      <c r="G338" s="30">
        <v>119</v>
      </c>
      <c r="H338" s="17">
        <f>F338*189+G338</f>
        <v>0</v>
      </c>
      <c r="I338" s="17">
        <f>RANK(H338,H$220:H$408,1)</f>
        <v>0</v>
      </c>
      <c r="J338" s="17">
        <f>MATCH(G338,I$220:I$408,0)</f>
        <v>0</v>
      </c>
      <c r="K338" s="31">
        <f>INDEX(B$220:B$408,J338,1)</f>
        <v>0</v>
      </c>
      <c r="L338" s="31">
        <f>L337+INDEX(C$220:C$408,J338,1)</f>
        <v>0</v>
      </c>
      <c r="M338" s="31">
        <f>M337+(K338-K337)*L337</f>
        <v>0</v>
      </c>
      <c r="N338" s="31">
        <f>IF((M337&gt;0)=(M338&gt;0),"",K338-M338/L337)</f>
        <v>0</v>
      </c>
      <c r="O338" s="10"/>
    </row>
    <row r="339" spans="1:15">
      <c r="A339" s="3" t="s">
        <v>1416</v>
      </c>
      <c r="B339" s="31">
        <f>F144</f>
        <v>0</v>
      </c>
      <c r="C339" s="31">
        <f>F96</f>
        <v>0</v>
      </c>
      <c r="D339" s="31">
        <f>IF(ISERROR(B339),C339,0)</f>
        <v>0</v>
      </c>
      <c r="E339" s="31">
        <f>MAX($B$189,B339)*C339</f>
        <v>0</v>
      </c>
      <c r="F339" s="17">
        <f>RANK(B339,B$220:B$408,1)</f>
        <v>0</v>
      </c>
      <c r="G339" s="30">
        <v>120</v>
      </c>
      <c r="H339" s="17">
        <f>F339*189+G339</f>
        <v>0</v>
      </c>
      <c r="I339" s="17">
        <f>RANK(H339,H$220:H$408,1)</f>
        <v>0</v>
      </c>
      <c r="J339" s="17">
        <f>MATCH(G339,I$220:I$408,0)</f>
        <v>0</v>
      </c>
      <c r="K339" s="31">
        <f>INDEX(B$220:B$408,J339,1)</f>
        <v>0</v>
      </c>
      <c r="L339" s="31">
        <f>L338+INDEX(C$220:C$408,J339,1)</f>
        <v>0</v>
      </c>
      <c r="M339" s="31">
        <f>M338+(K339-K338)*L338</f>
        <v>0</v>
      </c>
      <c r="N339" s="31">
        <f>IF((M338&gt;0)=(M339&gt;0),"",K339-M339/L338)</f>
        <v>0</v>
      </c>
      <c r="O339" s="10"/>
    </row>
    <row r="340" spans="1:15">
      <c r="A340" s="3" t="s">
        <v>1417</v>
      </c>
      <c r="B340" s="31">
        <f>F145</f>
        <v>0</v>
      </c>
      <c r="C340" s="31">
        <f>F97</f>
        <v>0</v>
      </c>
      <c r="D340" s="31">
        <f>IF(ISERROR(B340),C340,0)</f>
        <v>0</v>
      </c>
      <c r="E340" s="31">
        <f>MAX($B$189,B340)*C340</f>
        <v>0</v>
      </c>
      <c r="F340" s="17">
        <f>RANK(B340,B$220:B$408,1)</f>
        <v>0</v>
      </c>
      <c r="G340" s="30">
        <v>121</v>
      </c>
      <c r="H340" s="17">
        <f>F340*189+G340</f>
        <v>0</v>
      </c>
      <c r="I340" s="17">
        <f>RANK(H340,H$220:H$408,1)</f>
        <v>0</v>
      </c>
      <c r="J340" s="17">
        <f>MATCH(G340,I$220:I$408,0)</f>
        <v>0</v>
      </c>
      <c r="K340" s="31">
        <f>INDEX(B$220:B$408,J340,1)</f>
        <v>0</v>
      </c>
      <c r="L340" s="31">
        <f>L339+INDEX(C$220:C$408,J340,1)</f>
        <v>0</v>
      </c>
      <c r="M340" s="31">
        <f>M339+(K340-K339)*L339</f>
        <v>0</v>
      </c>
      <c r="N340" s="31">
        <f>IF((M339&gt;0)=(M340&gt;0),"",K340-M340/L339)</f>
        <v>0</v>
      </c>
      <c r="O340" s="10"/>
    </row>
    <row r="341" spans="1:15">
      <c r="A341" s="3" t="s">
        <v>1418</v>
      </c>
      <c r="B341" s="31">
        <f>F146</f>
        <v>0</v>
      </c>
      <c r="C341" s="31">
        <f>F98</f>
        <v>0</v>
      </c>
      <c r="D341" s="31">
        <f>IF(ISERROR(B341),C341,0)</f>
        <v>0</v>
      </c>
      <c r="E341" s="31">
        <f>MAX($B$189,B341)*C341</f>
        <v>0</v>
      </c>
      <c r="F341" s="17">
        <f>RANK(B341,B$220:B$408,1)</f>
        <v>0</v>
      </c>
      <c r="G341" s="30">
        <v>122</v>
      </c>
      <c r="H341" s="17">
        <f>F341*189+G341</f>
        <v>0</v>
      </c>
      <c r="I341" s="17">
        <f>RANK(H341,H$220:H$408,1)</f>
        <v>0</v>
      </c>
      <c r="J341" s="17">
        <f>MATCH(G341,I$220:I$408,0)</f>
        <v>0</v>
      </c>
      <c r="K341" s="31">
        <f>INDEX(B$220:B$408,J341,1)</f>
        <v>0</v>
      </c>
      <c r="L341" s="31">
        <f>L340+INDEX(C$220:C$408,J341,1)</f>
        <v>0</v>
      </c>
      <c r="M341" s="31">
        <f>M340+(K341-K340)*L340</f>
        <v>0</v>
      </c>
      <c r="N341" s="31">
        <f>IF((M340&gt;0)=(M341&gt;0),"",K341-M341/L340)</f>
        <v>0</v>
      </c>
      <c r="O341" s="10"/>
    </row>
    <row r="342" spans="1:15">
      <c r="A342" s="3" t="s">
        <v>1419</v>
      </c>
      <c r="B342" s="31">
        <f>F147</f>
        <v>0</v>
      </c>
      <c r="C342" s="31">
        <f>F99</f>
        <v>0</v>
      </c>
      <c r="D342" s="31">
        <f>IF(ISERROR(B342),C342,0)</f>
        <v>0</v>
      </c>
      <c r="E342" s="31">
        <f>MAX($B$189,B342)*C342</f>
        <v>0</v>
      </c>
      <c r="F342" s="17">
        <f>RANK(B342,B$220:B$408,1)</f>
        <v>0</v>
      </c>
      <c r="G342" s="30">
        <v>123</v>
      </c>
      <c r="H342" s="17">
        <f>F342*189+G342</f>
        <v>0</v>
      </c>
      <c r="I342" s="17">
        <f>RANK(H342,H$220:H$408,1)</f>
        <v>0</v>
      </c>
      <c r="J342" s="17">
        <f>MATCH(G342,I$220:I$408,0)</f>
        <v>0</v>
      </c>
      <c r="K342" s="31">
        <f>INDEX(B$220:B$408,J342,1)</f>
        <v>0</v>
      </c>
      <c r="L342" s="31">
        <f>L341+INDEX(C$220:C$408,J342,1)</f>
        <v>0</v>
      </c>
      <c r="M342" s="31">
        <f>M341+(K342-K341)*L341</f>
        <v>0</v>
      </c>
      <c r="N342" s="31">
        <f>IF((M341&gt;0)=(M342&gt;0),"",K342-M342/L341)</f>
        <v>0</v>
      </c>
      <c r="O342" s="10"/>
    </row>
    <row r="343" spans="1:15">
      <c r="A343" s="3" t="s">
        <v>1420</v>
      </c>
      <c r="B343" s="31">
        <f>F148</f>
        <v>0</v>
      </c>
      <c r="C343" s="31">
        <f>F100</f>
        <v>0</v>
      </c>
      <c r="D343" s="31">
        <f>IF(ISERROR(B343),C343,0)</f>
        <v>0</v>
      </c>
      <c r="E343" s="31">
        <f>MAX($B$189,B343)*C343</f>
        <v>0</v>
      </c>
      <c r="F343" s="17">
        <f>RANK(B343,B$220:B$408,1)</f>
        <v>0</v>
      </c>
      <c r="G343" s="30">
        <v>124</v>
      </c>
      <c r="H343" s="17">
        <f>F343*189+G343</f>
        <v>0</v>
      </c>
      <c r="I343" s="17">
        <f>RANK(H343,H$220:H$408,1)</f>
        <v>0</v>
      </c>
      <c r="J343" s="17">
        <f>MATCH(G343,I$220:I$408,0)</f>
        <v>0</v>
      </c>
      <c r="K343" s="31">
        <f>INDEX(B$220:B$408,J343,1)</f>
        <v>0</v>
      </c>
      <c r="L343" s="31">
        <f>L342+INDEX(C$220:C$408,J343,1)</f>
        <v>0</v>
      </c>
      <c r="M343" s="31">
        <f>M342+(K343-K342)*L342</f>
        <v>0</v>
      </c>
      <c r="N343" s="31">
        <f>IF((M342&gt;0)=(M343&gt;0),"",K343-M343/L342)</f>
        <v>0</v>
      </c>
      <c r="O343" s="10"/>
    </row>
    <row r="344" spans="1:15">
      <c r="A344" s="3" t="s">
        <v>1421</v>
      </c>
      <c r="B344" s="31">
        <f>F149</f>
        <v>0</v>
      </c>
      <c r="C344" s="31">
        <f>F101</f>
        <v>0</v>
      </c>
      <c r="D344" s="31">
        <f>IF(ISERROR(B344),C344,0)</f>
        <v>0</v>
      </c>
      <c r="E344" s="31">
        <f>MAX($B$189,B344)*C344</f>
        <v>0</v>
      </c>
      <c r="F344" s="17">
        <f>RANK(B344,B$220:B$408,1)</f>
        <v>0</v>
      </c>
      <c r="G344" s="30">
        <v>125</v>
      </c>
      <c r="H344" s="17">
        <f>F344*189+G344</f>
        <v>0</v>
      </c>
      <c r="I344" s="17">
        <f>RANK(H344,H$220:H$408,1)</f>
        <v>0</v>
      </c>
      <c r="J344" s="17">
        <f>MATCH(G344,I$220:I$408,0)</f>
        <v>0</v>
      </c>
      <c r="K344" s="31">
        <f>INDEX(B$220:B$408,J344,1)</f>
        <v>0</v>
      </c>
      <c r="L344" s="31">
        <f>L343+INDEX(C$220:C$408,J344,1)</f>
        <v>0</v>
      </c>
      <c r="M344" s="31">
        <f>M343+(K344-K343)*L343</f>
        <v>0</v>
      </c>
      <c r="N344" s="31">
        <f>IF((M343&gt;0)=(M344&gt;0),"",K344-M344/L343)</f>
        <v>0</v>
      </c>
      <c r="O344" s="10"/>
    </row>
    <row r="345" spans="1:15">
      <c r="A345" s="3" t="s">
        <v>1422</v>
      </c>
      <c r="B345" s="31">
        <f>F150</f>
        <v>0</v>
      </c>
      <c r="C345" s="31">
        <f>F102</f>
        <v>0</v>
      </c>
      <c r="D345" s="31">
        <f>IF(ISERROR(B345),C345,0)</f>
        <v>0</v>
      </c>
      <c r="E345" s="31">
        <f>MAX($B$189,B345)*C345</f>
        <v>0</v>
      </c>
      <c r="F345" s="17">
        <f>RANK(B345,B$220:B$408,1)</f>
        <v>0</v>
      </c>
      <c r="G345" s="30">
        <v>126</v>
      </c>
      <c r="H345" s="17">
        <f>F345*189+G345</f>
        <v>0</v>
      </c>
      <c r="I345" s="17">
        <f>RANK(H345,H$220:H$408,1)</f>
        <v>0</v>
      </c>
      <c r="J345" s="17">
        <f>MATCH(G345,I$220:I$408,0)</f>
        <v>0</v>
      </c>
      <c r="K345" s="31">
        <f>INDEX(B$220:B$408,J345,1)</f>
        <v>0</v>
      </c>
      <c r="L345" s="31">
        <f>L344+INDEX(C$220:C$408,J345,1)</f>
        <v>0</v>
      </c>
      <c r="M345" s="31">
        <f>M344+(K345-K344)*L344</f>
        <v>0</v>
      </c>
      <c r="N345" s="31">
        <f>IF((M344&gt;0)=(M345&gt;0),"",K345-M345/L344)</f>
        <v>0</v>
      </c>
      <c r="O345" s="10"/>
    </row>
    <row r="346" spans="1:15">
      <c r="A346" s="3" t="s">
        <v>1423</v>
      </c>
      <c r="B346" s="31">
        <f>F151</f>
        <v>0</v>
      </c>
      <c r="C346" s="31">
        <f>F103</f>
        <v>0</v>
      </c>
      <c r="D346" s="31">
        <f>IF(ISERROR(B346),C346,0)</f>
        <v>0</v>
      </c>
      <c r="E346" s="31">
        <f>MAX($B$189,B346)*C346</f>
        <v>0</v>
      </c>
      <c r="F346" s="17">
        <f>RANK(B346,B$220:B$408,1)</f>
        <v>0</v>
      </c>
      <c r="G346" s="30">
        <v>127</v>
      </c>
      <c r="H346" s="17">
        <f>F346*189+G346</f>
        <v>0</v>
      </c>
      <c r="I346" s="17">
        <f>RANK(H346,H$220:H$408,1)</f>
        <v>0</v>
      </c>
      <c r="J346" s="17">
        <f>MATCH(G346,I$220:I$408,0)</f>
        <v>0</v>
      </c>
      <c r="K346" s="31">
        <f>INDEX(B$220:B$408,J346,1)</f>
        <v>0</v>
      </c>
      <c r="L346" s="31">
        <f>L345+INDEX(C$220:C$408,J346,1)</f>
        <v>0</v>
      </c>
      <c r="M346" s="31">
        <f>M345+(K346-K345)*L345</f>
        <v>0</v>
      </c>
      <c r="N346" s="31">
        <f>IF((M345&gt;0)=(M346&gt;0),"",K346-M346/L345)</f>
        <v>0</v>
      </c>
      <c r="O346" s="10"/>
    </row>
    <row r="347" spans="1:15">
      <c r="A347" s="3" t="s">
        <v>1424</v>
      </c>
      <c r="B347" s="31">
        <f>F152</f>
        <v>0</v>
      </c>
      <c r="C347" s="31">
        <f>F104</f>
        <v>0</v>
      </c>
      <c r="D347" s="31">
        <f>IF(ISERROR(B347),C347,0)</f>
        <v>0</v>
      </c>
      <c r="E347" s="31">
        <f>MAX($B$189,B347)*C347</f>
        <v>0</v>
      </c>
      <c r="F347" s="17">
        <f>RANK(B347,B$220:B$408,1)</f>
        <v>0</v>
      </c>
      <c r="G347" s="30">
        <v>128</v>
      </c>
      <c r="H347" s="17">
        <f>F347*189+G347</f>
        <v>0</v>
      </c>
      <c r="I347" s="17">
        <f>RANK(H347,H$220:H$408,1)</f>
        <v>0</v>
      </c>
      <c r="J347" s="17">
        <f>MATCH(G347,I$220:I$408,0)</f>
        <v>0</v>
      </c>
      <c r="K347" s="31">
        <f>INDEX(B$220:B$408,J347,1)</f>
        <v>0</v>
      </c>
      <c r="L347" s="31">
        <f>L346+INDEX(C$220:C$408,J347,1)</f>
        <v>0</v>
      </c>
      <c r="M347" s="31">
        <f>M346+(K347-K346)*L346</f>
        <v>0</v>
      </c>
      <c r="N347" s="31">
        <f>IF((M346&gt;0)=(M347&gt;0),"",K347-M347/L346)</f>
        <v>0</v>
      </c>
      <c r="O347" s="10"/>
    </row>
    <row r="348" spans="1:15">
      <c r="A348" s="3" t="s">
        <v>1425</v>
      </c>
      <c r="B348" s="31">
        <f>F153</f>
        <v>0</v>
      </c>
      <c r="C348" s="31">
        <f>F105</f>
        <v>0</v>
      </c>
      <c r="D348" s="31">
        <f>IF(ISERROR(B348),C348,0)</f>
        <v>0</v>
      </c>
      <c r="E348" s="31">
        <f>MAX($B$189,B348)*C348</f>
        <v>0</v>
      </c>
      <c r="F348" s="17">
        <f>RANK(B348,B$220:B$408,1)</f>
        <v>0</v>
      </c>
      <c r="G348" s="30">
        <v>129</v>
      </c>
      <c r="H348" s="17">
        <f>F348*189+G348</f>
        <v>0</v>
      </c>
      <c r="I348" s="17">
        <f>RANK(H348,H$220:H$408,1)</f>
        <v>0</v>
      </c>
      <c r="J348" s="17">
        <f>MATCH(G348,I$220:I$408,0)</f>
        <v>0</v>
      </c>
      <c r="K348" s="31">
        <f>INDEX(B$220:B$408,J348,1)</f>
        <v>0</v>
      </c>
      <c r="L348" s="31">
        <f>L347+INDEX(C$220:C$408,J348,1)</f>
        <v>0</v>
      </c>
      <c r="M348" s="31">
        <f>M347+(K348-K347)*L347</f>
        <v>0</v>
      </c>
      <c r="N348" s="31">
        <f>IF((M347&gt;0)=(M348&gt;0),"",K348-M348/L347)</f>
        <v>0</v>
      </c>
      <c r="O348" s="10"/>
    </row>
    <row r="349" spans="1:15">
      <c r="A349" s="3" t="s">
        <v>1426</v>
      </c>
      <c r="B349" s="31">
        <f>F154</f>
        <v>0</v>
      </c>
      <c r="C349" s="31">
        <f>F106</f>
        <v>0</v>
      </c>
      <c r="D349" s="31">
        <f>IF(ISERROR(B349),C349,0)</f>
        <v>0</v>
      </c>
      <c r="E349" s="31">
        <f>MAX($B$189,B349)*C349</f>
        <v>0</v>
      </c>
      <c r="F349" s="17">
        <f>RANK(B349,B$220:B$408,1)</f>
        <v>0</v>
      </c>
      <c r="G349" s="30">
        <v>130</v>
      </c>
      <c r="H349" s="17">
        <f>F349*189+G349</f>
        <v>0</v>
      </c>
      <c r="I349" s="17">
        <f>RANK(H349,H$220:H$408,1)</f>
        <v>0</v>
      </c>
      <c r="J349" s="17">
        <f>MATCH(G349,I$220:I$408,0)</f>
        <v>0</v>
      </c>
      <c r="K349" s="31">
        <f>INDEX(B$220:B$408,J349,1)</f>
        <v>0</v>
      </c>
      <c r="L349" s="31">
        <f>L348+INDEX(C$220:C$408,J349,1)</f>
        <v>0</v>
      </c>
      <c r="M349" s="31">
        <f>M348+(K349-K348)*L348</f>
        <v>0</v>
      </c>
      <c r="N349" s="31">
        <f>IF((M348&gt;0)=(M349&gt;0),"",K349-M349/L348)</f>
        <v>0</v>
      </c>
      <c r="O349" s="10"/>
    </row>
    <row r="350" spans="1:15">
      <c r="A350" s="3" t="s">
        <v>1427</v>
      </c>
      <c r="B350" s="31">
        <f>F155</f>
        <v>0</v>
      </c>
      <c r="C350" s="31">
        <f>F107</f>
        <v>0</v>
      </c>
      <c r="D350" s="31">
        <f>IF(ISERROR(B350),C350,0)</f>
        <v>0</v>
      </c>
      <c r="E350" s="31">
        <f>MAX($B$189,B350)*C350</f>
        <v>0</v>
      </c>
      <c r="F350" s="17">
        <f>RANK(B350,B$220:B$408,1)</f>
        <v>0</v>
      </c>
      <c r="G350" s="30">
        <v>131</v>
      </c>
      <c r="H350" s="17">
        <f>F350*189+G350</f>
        <v>0</v>
      </c>
      <c r="I350" s="17">
        <f>RANK(H350,H$220:H$408,1)</f>
        <v>0</v>
      </c>
      <c r="J350" s="17">
        <f>MATCH(G350,I$220:I$408,0)</f>
        <v>0</v>
      </c>
      <c r="K350" s="31">
        <f>INDEX(B$220:B$408,J350,1)</f>
        <v>0</v>
      </c>
      <c r="L350" s="31">
        <f>L349+INDEX(C$220:C$408,J350,1)</f>
        <v>0</v>
      </c>
      <c r="M350" s="31">
        <f>M349+(K350-K349)*L349</f>
        <v>0</v>
      </c>
      <c r="N350" s="31">
        <f>IF((M349&gt;0)=(M350&gt;0),"",K350-M350/L349)</f>
        <v>0</v>
      </c>
      <c r="O350" s="10"/>
    </row>
    <row r="351" spans="1:15">
      <c r="A351" s="3" t="s">
        <v>1428</v>
      </c>
      <c r="B351" s="31">
        <f>F156</f>
        <v>0</v>
      </c>
      <c r="C351" s="31">
        <f>F108</f>
        <v>0</v>
      </c>
      <c r="D351" s="31">
        <f>IF(ISERROR(B351),C351,0)</f>
        <v>0</v>
      </c>
      <c r="E351" s="31">
        <f>MAX($B$189,B351)*C351</f>
        <v>0</v>
      </c>
      <c r="F351" s="17">
        <f>RANK(B351,B$220:B$408,1)</f>
        <v>0</v>
      </c>
      <c r="G351" s="30">
        <v>132</v>
      </c>
      <c r="H351" s="17">
        <f>F351*189+G351</f>
        <v>0</v>
      </c>
      <c r="I351" s="17">
        <f>RANK(H351,H$220:H$408,1)</f>
        <v>0</v>
      </c>
      <c r="J351" s="17">
        <f>MATCH(G351,I$220:I$408,0)</f>
        <v>0</v>
      </c>
      <c r="K351" s="31">
        <f>INDEX(B$220:B$408,J351,1)</f>
        <v>0</v>
      </c>
      <c r="L351" s="31">
        <f>L350+INDEX(C$220:C$408,J351,1)</f>
        <v>0</v>
      </c>
      <c r="M351" s="31">
        <f>M350+(K351-K350)*L350</f>
        <v>0</v>
      </c>
      <c r="N351" s="31">
        <f>IF((M350&gt;0)=(M351&gt;0),"",K351-M351/L350)</f>
        <v>0</v>
      </c>
      <c r="O351" s="10"/>
    </row>
    <row r="352" spans="1:15">
      <c r="A352" s="3" t="s">
        <v>1429</v>
      </c>
      <c r="B352" s="31">
        <f>F157</f>
        <v>0</v>
      </c>
      <c r="C352" s="31">
        <f>F109</f>
        <v>0</v>
      </c>
      <c r="D352" s="31">
        <f>IF(ISERROR(B352),C352,0)</f>
        <v>0</v>
      </c>
      <c r="E352" s="31">
        <f>MAX($B$189,B352)*C352</f>
        <v>0</v>
      </c>
      <c r="F352" s="17">
        <f>RANK(B352,B$220:B$408,1)</f>
        <v>0</v>
      </c>
      <c r="G352" s="30">
        <v>133</v>
      </c>
      <c r="H352" s="17">
        <f>F352*189+G352</f>
        <v>0</v>
      </c>
      <c r="I352" s="17">
        <f>RANK(H352,H$220:H$408,1)</f>
        <v>0</v>
      </c>
      <c r="J352" s="17">
        <f>MATCH(G352,I$220:I$408,0)</f>
        <v>0</v>
      </c>
      <c r="K352" s="31">
        <f>INDEX(B$220:B$408,J352,1)</f>
        <v>0</v>
      </c>
      <c r="L352" s="31">
        <f>L351+INDEX(C$220:C$408,J352,1)</f>
        <v>0</v>
      </c>
      <c r="M352" s="31">
        <f>M351+(K352-K351)*L351</f>
        <v>0</v>
      </c>
      <c r="N352" s="31">
        <f>IF((M351&gt;0)=(M352&gt;0),"",K352-M352/L351)</f>
        <v>0</v>
      </c>
      <c r="O352" s="10"/>
    </row>
    <row r="353" spans="1:15">
      <c r="A353" s="3" t="s">
        <v>1430</v>
      </c>
      <c r="B353" s="31">
        <f>F158</f>
        <v>0</v>
      </c>
      <c r="C353" s="31">
        <f>F110</f>
        <v>0</v>
      </c>
      <c r="D353" s="31">
        <f>IF(ISERROR(B353),C353,0)</f>
        <v>0</v>
      </c>
      <c r="E353" s="31">
        <f>MAX($B$189,B353)*C353</f>
        <v>0</v>
      </c>
      <c r="F353" s="17">
        <f>RANK(B353,B$220:B$408,1)</f>
        <v>0</v>
      </c>
      <c r="G353" s="30">
        <v>134</v>
      </c>
      <c r="H353" s="17">
        <f>F353*189+G353</f>
        <v>0</v>
      </c>
      <c r="I353" s="17">
        <f>RANK(H353,H$220:H$408,1)</f>
        <v>0</v>
      </c>
      <c r="J353" s="17">
        <f>MATCH(G353,I$220:I$408,0)</f>
        <v>0</v>
      </c>
      <c r="K353" s="31">
        <f>INDEX(B$220:B$408,J353,1)</f>
        <v>0</v>
      </c>
      <c r="L353" s="31">
        <f>L352+INDEX(C$220:C$408,J353,1)</f>
        <v>0</v>
      </c>
      <c r="M353" s="31">
        <f>M352+(K353-K352)*L352</f>
        <v>0</v>
      </c>
      <c r="N353" s="31">
        <f>IF((M352&gt;0)=(M353&gt;0),"",K353-M353/L352)</f>
        <v>0</v>
      </c>
      <c r="O353" s="10"/>
    </row>
    <row r="354" spans="1:15">
      <c r="A354" s="3" t="s">
        <v>1431</v>
      </c>
      <c r="B354" s="31">
        <f>F159</f>
        <v>0</v>
      </c>
      <c r="C354" s="31">
        <f>F111</f>
        <v>0</v>
      </c>
      <c r="D354" s="31">
        <f>IF(ISERROR(B354),C354,0)</f>
        <v>0</v>
      </c>
      <c r="E354" s="31">
        <f>MAX($B$189,B354)*C354</f>
        <v>0</v>
      </c>
      <c r="F354" s="17">
        <f>RANK(B354,B$220:B$408,1)</f>
        <v>0</v>
      </c>
      <c r="G354" s="30">
        <v>135</v>
      </c>
      <c r="H354" s="17">
        <f>F354*189+G354</f>
        <v>0</v>
      </c>
      <c r="I354" s="17">
        <f>RANK(H354,H$220:H$408,1)</f>
        <v>0</v>
      </c>
      <c r="J354" s="17">
        <f>MATCH(G354,I$220:I$408,0)</f>
        <v>0</v>
      </c>
      <c r="K354" s="31">
        <f>INDEX(B$220:B$408,J354,1)</f>
        <v>0</v>
      </c>
      <c r="L354" s="31">
        <f>L353+INDEX(C$220:C$408,J354,1)</f>
        <v>0</v>
      </c>
      <c r="M354" s="31">
        <f>M353+(K354-K353)*L353</f>
        <v>0</v>
      </c>
      <c r="N354" s="31">
        <f>IF((M353&gt;0)=(M354&gt;0),"",K354-M354/L353)</f>
        <v>0</v>
      </c>
      <c r="O354" s="10"/>
    </row>
    <row r="355" spans="1:15">
      <c r="A355" s="3" t="s">
        <v>1432</v>
      </c>
      <c r="B355" s="31">
        <f>G133</f>
        <v>0</v>
      </c>
      <c r="C355" s="31">
        <f>G85</f>
        <v>0</v>
      </c>
      <c r="D355" s="31">
        <f>IF(ISERROR(B355),C355,0)</f>
        <v>0</v>
      </c>
      <c r="E355" s="31">
        <f>MAX($B$189,B355)*C355</f>
        <v>0</v>
      </c>
      <c r="F355" s="17">
        <f>RANK(B355,B$220:B$408,1)</f>
        <v>0</v>
      </c>
      <c r="G355" s="30">
        <v>136</v>
      </c>
      <c r="H355" s="17">
        <f>F355*189+G355</f>
        <v>0</v>
      </c>
      <c r="I355" s="17">
        <f>RANK(H355,H$220:H$408,1)</f>
        <v>0</v>
      </c>
      <c r="J355" s="17">
        <f>MATCH(G355,I$220:I$408,0)</f>
        <v>0</v>
      </c>
      <c r="K355" s="31">
        <f>INDEX(B$220:B$408,J355,1)</f>
        <v>0</v>
      </c>
      <c r="L355" s="31">
        <f>L354+INDEX(C$220:C$408,J355,1)</f>
        <v>0</v>
      </c>
      <c r="M355" s="31">
        <f>M354+(K355-K354)*L354</f>
        <v>0</v>
      </c>
      <c r="N355" s="31">
        <f>IF((M354&gt;0)=(M355&gt;0),"",K355-M355/L354)</f>
        <v>0</v>
      </c>
      <c r="O355" s="10"/>
    </row>
    <row r="356" spans="1:15">
      <c r="A356" s="3" t="s">
        <v>1433</v>
      </c>
      <c r="B356" s="31">
        <f>G134</f>
        <v>0</v>
      </c>
      <c r="C356" s="31">
        <f>G86</f>
        <v>0</v>
      </c>
      <c r="D356" s="31">
        <f>IF(ISERROR(B356),C356,0)</f>
        <v>0</v>
      </c>
      <c r="E356" s="31">
        <f>MAX($B$189,B356)*C356</f>
        <v>0</v>
      </c>
      <c r="F356" s="17">
        <f>RANK(B356,B$220:B$408,1)</f>
        <v>0</v>
      </c>
      <c r="G356" s="30">
        <v>137</v>
      </c>
      <c r="H356" s="17">
        <f>F356*189+G356</f>
        <v>0</v>
      </c>
      <c r="I356" s="17">
        <f>RANK(H356,H$220:H$408,1)</f>
        <v>0</v>
      </c>
      <c r="J356" s="17">
        <f>MATCH(G356,I$220:I$408,0)</f>
        <v>0</v>
      </c>
      <c r="K356" s="31">
        <f>INDEX(B$220:B$408,J356,1)</f>
        <v>0</v>
      </c>
      <c r="L356" s="31">
        <f>L355+INDEX(C$220:C$408,J356,1)</f>
        <v>0</v>
      </c>
      <c r="M356" s="31">
        <f>M355+(K356-K355)*L355</f>
        <v>0</v>
      </c>
      <c r="N356" s="31">
        <f>IF((M355&gt;0)=(M356&gt;0),"",K356-M356/L355)</f>
        <v>0</v>
      </c>
      <c r="O356" s="10"/>
    </row>
    <row r="357" spans="1:15">
      <c r="A357" s="3" t="s">
        <v>1434</v>
      </c>
      <c r="B357" s="31">
        <f>G135</f>
        <v>0</v>
      </c>
      <c r="C357" s="31">
        <f>G87</f>
        <v>0</v>
      </c>
      <c r="D357" s="31">
        <f>IF(ISERROR(B357),C357,0)</f>
        <v>0</v>
      </c>
      <c r="E357" s="31">
        <f>MAX($B$189,B357)*C357</f>
        <v>0</v>
      </c>
      <c r="F357" s="17">
        <f>RANK(B357,B$220:B$408,1)</f>
        <v>0</v>
      </c>
      <c r="G357" s="30">
        <v>138</v>
      </c>
      <c r="H357" s="17">
        <f>F357*189+G357</f>
        <v>0</v>
      </c>
      <c r="I357" s="17">
        <f>RANK(H357,H$220:H$408,1)</f>
        <v>0</v>
      </c>
      <c r="J357" s="17">
        <f>MATCH(G357,I$220:I$408,0)</f>
        <v>0</v>
      </c>
      <c r="K357" s="31">
        <f>INDEX(B$220:B$408,J357,1)</f>
        <v>0</v>
      </c>
      <c r="L357" s="31">
        <f>L356+INDEX(C$220:C$408,J357,1)</f>
        <v>0</v>
      </c>
      <c r="M357" s="31">
        <f>M356+(K357-K356)*L356</f>
        <v>0</v>
      </c>
      <c r="N357" s="31">
        <f>IF((M356&gt;0)=(M357&gt;0),"",K357-M357/L356)</f>
        <v>0</v>
      </c>
      <c r="O357" s="10"/>
    </row>
    <row r="358" spans="1:15">
      <c r="A358" s="3" t="s">
        <v>1435</v>
      </c>
      <c r="B358" s="31">
        <f>G136</f>
        <v>0</v>
      </c>
      <c r="C358" s="31">
        <f>G88</f>
        <v>0</v>
      </c>
      <c r="D358" s="31">
        <f>IF(ISERROR(B358),C358,0)</f>
        <v>0</v>
      </c>
      <c r="E358" s="31">
        <f>MAX($B$189,B358)*C358</f>
        <v>0</v>
      </c>
      <c r="F358" s="17">
        <f>RANK(B358,B$220:B$408,1)</f>
        <v>0</v>
      </c>
      <c r="G358" s="30">
        <v>139</v>
      </c>
      <c r="H358" s="17">
        <f>F358*189+G358</f>
        <v>0</v>
      </c>
      <c r="I358" s="17">
        <f>RANK(H358,H$220:H$408,1)</f>
        <v>0</v>
      </c>
      <c r="J358" s="17">
        <f>MATCH(G358,I$220:I$408,0)</f>
        <v>0</v>
      </c>
      <c r="K358" s="31">
        <f>INDEX(B$220:B$408,J358,1)</f>
        <v>0</v>
      </c>
      <c r="L358" s="31">
        <f>L357+INDEX(C$220:C$408,J358,1)</f>
        <v>0</v>
      </c>
      <c r="M358" s="31">
        <f>M357+(K358-K357)*L357</f>
        <v>0</v>
      </c>
      <c r="N358" s="31">
        <f>IF((M357&gt;0)=(M358&gt;0),"",K358-M358/L357)</f>
        <v>0</v>
      </c>
      <c r="O358" s="10"/>
    </row>
    <row r="359" spans="1:15">
      <c r="A359" s="3" t="s">
        <v>1436</v>
      </c>
      <c r="B359" s="31">
        <f>G137</f>
        <v>0</v>
      </c>
      <c r="C359" s="31">
        <f>G89</f>
        <v>0</v>
      </c>
      <c r="D359" s="31">
        <f>IF(ISERROR(B359),C359,0)</f>
        <v>0</v>
      </c>
      <c r="E359" s="31">
        <f>MAX($B$189,B359)*C359</f>
        <v>0</v>
      </c>
      <c r="F359" s="17">
        <f>RANK(B359,B$220:B$408,1)</f>
        <v>0</v>
      </c>
      <c r="G359" s="30">
        <v>140</v>
      </c>
      <c r="H359" s="17">
        <f>F359*189+G359</f>
        <v>0</v>
      </c>
      <c r="I359" s="17">
        <f>RANK(H359,H$220:H$408,1)</f>
        <v>0</v>
      </c>
      <c r="J359" s="17">
        <f>MATCH(G359,I$220:I$408,0)</f>
        <v>0</v>
      </c>
      <c r="K359" s="31">
        <f>INDEX(B$220:B$408,J359,1)</f>
        <v>0</v>
      </c>
      <c r="L359" s="31">
        <f>L358+INDEX(C$220:C$408,J359,1)</f>
        <v>0</v>
      </c>
      <c r="M359" s="31">
        <f>M358+(K359-K358)*L358</f>
        <v>0</v>
      </c>
      <c r="N359" s="31">
        <f>IF((M358&gt;0)=(M359&gt;0),"",K359-M359/L358)</f>
        <v>0</v>
      </c>
      <c r="O359" s="10"/>
    </row>
    <row r="360" spans="1:15">
      <c r="A360" s="3" t="s">
        <v>1437</v>
      </c>
      <c r="B360" s="31">
        <f>G138</f>
        <v>0</v>
      </c>
      <c r="C360" s="31">
        <f>G90</f>
        <v>0</v>
      </c>
      <c r="D360" s="31">
        <f>IF(ISERROR(B360),C360,0)</f>
        <v>0</v>
      </c>
      <c r="E360" s="31">
        <f>MAX($B$189,B360)*C360</f>
        <v>0</v>
      </c>
      <c r="F360" s="17">
        <f>RANK(B360,B$220:B$408,1)</f>
        <v>0</v>
      </c>
      <c r="G360" s="30">
        <v>141</v>
      </c>
      <c r="H360" s="17">
        <f>F360*189+G360</f>
        <v>0</v>
      </c>
      <c r="I360" s="17">
        <f>RANK(H360,H$220:H$408,1)</f>
        <v>0</v>
      </c>
      <c r="J360" s="17">
        <f>MATCH(G360,I$220:I$408,0)</f>
        <v>0</v>
      </c>
      <c r="K360" s="31">
        <f>INDEX(B$220:B$408,J360,1)</f>
        <v>0</v>
      </c>
      <c r="L360" s="31">
        <f>L359+INDEX(C$220:C$408,J360,1)</f>
        <v>0</v>
      </c>
      <c r="M360" s="31">
        <f>M359+(K360-K359)*L359</f>
        <v>0</v>
      </c>
      <c r="N360" s="31">
        <f>IF((M359&gt;0)=(M360&gt;0),"",K360-M360/L359)</f>
        <v>0</v>
      </c>
      <c r="O360" s="10"/>
    </row>
    <row r="361" spans="1:15">
      <c r="A361" s="3" t="s">
        <v>1438</v>
      </c>
      <c r="B361" s="31">
        <f>G139</f>
        <v>0</v>
      </c>
      <c r="C361" s="31">
        <f>G91</f>
        <v>0</v>
      </c>
      <c r="D361" s="31">
        <f>IF(ISERROR(B361),C361,0)</f>
        <v>0</v>
      </c>
      <c r="E361" s="31">
        <f>MAX($B$189,B361)*C361</f>
        <v>0</v>
      </c>
      <c r="F361" s="17">
        <f>RANK(B361,B$220:B$408,1)</f>
        <v>0</v>
      </c>
      <c r="G361" s="30">
        <v>142</v>
      </c>
      <c r="H361" s="17">
        <f>F361*189+G361</f>
        <v>0</v>
      </c>
      <c r="I361" s="17">
        <f>RANK(H361,H$220:H$408,1)</f>
        <v>0</v>
      </c>
      <c r="J361" s="17">
        <f>MATCH(G361,I$220:I$408,0)</f>
        <v>0</v>
      </c>
      <c r="K361" s="31">
        <f>INDEX(B$220:B$408,J361,1)</f>
        <v>0</v>
      </c>
      <c r="L361" s="31">
        <f>L360+INDEX(C$220:C$408,J361,1)</f>
        <v>0</v>
      </c>
      <c r="M361" s="31">
        <f>M360+(K361-K360)*L360</f>
        <v>0</v>
      </c>
      <c r="N361" s="31">
        <f>IF((M360&gt;0)=(M361&gt;0),"",K361-M361/L360)</f>
        <v>0</v>
      </c>
      <c r="O361" s="10"/>
    </row>
    <row r="362" spans="1:15">
      <c r="A362" s="3" t="s">
        <v>1439</v>
      </c>
      <c r="B362" s="31">
        <f>G140</f>
        <v>0</v>
      </c>
      <c r="C362" s="31">
        <f>G92</f>
        <v>0</v>
      </c>
      <c r="D362" s="31">
        <f>IF(ISERROR(B362),C362,0)</f>
        <v>0</v>
      </c>
      <c r="E362" s="31">
        <f>MAX($B$189,B362)*C362</f>
        <v>0</v>
      </c>
      <c r="F362" s="17">
        <f>RANK(B362,B$220:B$408,1)</f>
        <v>0</v>
      </c>
      <c r="G362" s="30">
        <v>143</v>
      </c>
      <c r="H362" s="17">
        <f>F362*189+G362</f>
        <v>0</v>
      </c>
      <c r="I362" s="17">
        <f>RANK(H362,H$220:H$408,1)</f>
        <v>0</v>
      </c>
      <c r="J362" s="17">
        <f>MATCH(G362,I$220:I$408,0)</f>
        <v>0</v>
      </c>
      <c r="K362" s="31">
        <f>INDEX(B$220:B$408,J362,1)</f>
        <v>0</v>
      </c>
      <c r="L362" s="31">
        <f>L361+INDEX(C$220:C$408,J362,1)</f>
        <v>0</v>
      </c>
      <c r="M362" s="31">
        <f>M361+(K362-K361)*L361</f>
        <v>0</v>
      </c>
      <c r="N362" s="31">
        <f>IF((M361&gt;0)=(M362&gt;0),"",K362-M362/L361)</f>
        <v>0</v>
      </c>
      <c r="O362" s="10"/>
    </row>
    <row r="363" spans="1:15">
      <c r="A363" s="3" t="s">
        <v>1440</v>
      </c>
      <c r="B363" s="31">
        <f>G141</f>
        <v>0</v>
      </c>
      <c r="C363" s="31">
        <f>G93</f>
        <v>0</v>
      </c>
      <c r="D363" s="31">
        <f>IF(ISERROR(B363),C363,0)</f>
        <v>0</v>
      </c>
      <c r="E363" s="31">
        <f>MAX($B$189,B363)*C363</f>
        <v>0</v>
      </c>
      <c r="F363" s="17">
        <f>RANK(B363,B$220:B$408,1)</f>
        <v>0</v>
      </c>
      <c r="G363" s="30">
        <v>144</v>
      </c>
      <c r="H363" s="17">
        <f>F363*189+G363</f>
        <v>0</v>
      </c>
      <c r="I363" s="17">
        <f>RANK(H363,H$220:H$408,1)</f>
        <v>0</v>
      </c>
      <c r="J363" s="17">
        <f>MATCH(G363,I$220:I$408,0)</f>
        <v>0</v>
      </c>
      <c r="K363" s="31">
        <f>INDEX(B$220:B$408,J363,1)</f>
        <v>0</v>
      </c>
      <c r="L363" s="31">
        <f>L362+INDEX(C$220:C$408,J363,1)</f>
        <v>0</v>
      </c>
      <c r="M363" s="31">
        <f>M362+(K363-K362)*L362</f>
        <v>0</v>
      </c>
      <c r="N363" s="31">
        <f>IF((M362&gt;0)=(M363&gt;0),"",K363-M363/L362)</f>
        <v>0</v>
      </c>
      <c r="O363" s="10"/>
    </row>
    <row r="364" spans="1:15">
      <c r="A364" s="3" t="s">
        <v>1441</v>
      </c>
      <c r="B364" s="31">
        <f>G142</f>
        <v>0</v>
      </c>
      <c r="C364" s="31">
        <f>G94</f>
        <v>0</v>
      </c>
      <c r="D364" s="31">
        <f>IF(ISERROR(B364),C364,0)</f>
        <v>0</v>
      </c>
      <c r="E364" s="31">
        <f>MAX($B$189,B364)*C364</f>
        <v>0</v>
      </c>
      <c r="F364" s="17">
        <f>RANK(B364,B$220:B$408,1)</f>
        <v>0</v>
      </c>
      <c r="G364" s="30">
        <v>145</v>
      </c>
      <c r="H364" s="17">
        <f>F364*189+G364</f>
        <v>0</v>
      </c>
      <c r="I364" s="17">
        <f>RANK(H364,H$220:H$408,1)</f>
        <v>0</v>
      </c>
      <c r="J364" s="17">
        <f>MATCH(G364,I$220:I$408,0)</f>
        <v>0</v>
      </c>
      <c r="K364" s="31">
        <f>INDEX(B$220:B$408,J364,1)</f>
        <v>0</v>
      </c>
      <c r="L364" s="31">
        <f>L363+INDEX(C$220:C$408,J364,1)</f>
        <v>0</v>
      </c>
      <c r="M364" s="31">
        <f>M363+(K364-K363)*L363</f>
        <v>0</v>
      </c>
      <c r="N364" s="31">
        <f>IF((M363&gt;0)=(M364&gt;0),"",K364-M364/L363)</f>
        <v>0</v>
      </c>
      <c r="O364" s="10"/>
    </row>
    <row r="365" spans="1:15">
      <c r="A365" s="3" t="s">
        <v>1442</v>
      </c>
      <c r="B365" s="31">
        <f>G143</f>
        <v>0</v>
      </c>
      <c r="C365" s="31">
        <f>G95</f>
        <v>0</v>
      </c>
      <c r="D365" s="31">
        <f>IF(ISERROR(B365),C365,0)</f>
        <v>0</v>
      </c>
      <c r="E365" s="31">
        <f>MAX($B$189,B365)*C365</f>
        <v>0</v>
      </c>
      <c r="F365" s="17">
        <f>RANK(B365,B$220:B$408,1)</f>
        <v>0</v>
      </c>
      <c r="G365" s="30">
        <v>146</v>
      </c>
      <c r="H365" s="17">
        <f>F365*189+G365</f>
        <v>0</v>
      </c>
      <c r="I365" s="17">
        <f>RANK(H365,H$220:H$408,1)</f>
        <v>0</v>
      </c>
      <c r="J365" s="17">
        <f>MATCH(G365,I$220:I$408,0)</f>
        <v>0</v>
      </c>
      <c r="K365" s="31">
        <f>INDEX(B$220:B$408,J365,1)</f>
        <v>0</v>
      </c>
      <c r="L365" s="31">
        <f>L364+INDEX(C$220:C$408,J365,1)</f>
        <v>0</v>
      </c>
      <c r="M365" s="31">
        <f>M364+(K365-K364)*L364</f>
        <v>0</v>
      </c>
      <c r="N365" s="31">
        <f>IF((M364&gt;0)=(M365&gt;0),"",K365-M365/L364)</f>
        <v>0</v>
      </c>
      <c r="O365" s="10"/>
    </row>
    <row r="366" spans="1:15">
      <c r="A366" s="3" t="s">
        <v>1443</v>
      </c>
      <c r="B366" s="31">
        <f>G144</f>
        <v>0</v>
      </c>
      <c r="C366" s="31">
        <f>G96</f>
        <v>0</v>
      </c>
      <c r="D366" s="31">
        <f>IF(ISERROR(B366),C366,0)</f>
        <v>0</v>
      </c>
      <c r="E366" s="31">
        <f>MAX($B$189,B366)*C366</f>
        <v>0</v>
      </c>
      <c r="F366" s="17">
        <f>RANK(B366,B$220:B$408,1)</f>
        <v>0</v>
      </c>
      <c r="G366" s="30">
        <v>147</v>
      </c>
      <c r="H366" s="17">
        <f>F366*189+G366</f>
        <v>0</v>
      </c>
      <c r="I366" s="17">
        <f>RANK(H366,H$220:H$408,1)</f>
        <v>0</v>
      </c>
      <c r="J366" s="17">
        <f>MATCH(G366,I$220:I$408,0)</f>
        <v>0</v>
      </c>
      <c r="K366" s="31">
        <f>INDEX(B$220:B$408,J366,1)</f>
        <v>0</v>
      </c>
      <c r="L366" s="31">
        <f>L365+INDEX(C$220:C$408,J366,1)</f>
        <v>0</v>
      </c>
      <c r="M366" s="31">
        <f>M365+(K366-K365)*L365</f>
        <v>0</v>
      </c>
      <c r="N366" s="31">
        <f>IF((M365&gt;0)=(M366&gt;0),"",K366-M366/L365)</f>
        <v>0</v>
      </c>
      <c r="O366" s="10"/>
    </row>
    <row r="367" spans="1:15">
      <c r="A367" s="3" t="s">
        <v>1444</v>
      </c>
      <c r="B367" s="31">
        <f>G145</f>
        <v>0</v>
      </c>
      <c r="C367" s="31">
        <f>G97</f>
        <v>0</v>
      </c>
      <c r="D367" s="31">
        <f>IF(ISERROR(B367),C367,0)</f>
        <v>0</v>
      </c>
      <c r="E367" s="31">
        <f>MAX($B$189,B367)*C367</f>
        <v>0</v>
      </c>
      <c r="F367" s="17">
        <f>RANK(B367,B$220:B$408,1)</f>
        <v>0</v>
      </c>
      <c r="G367" s="30">
        <v>148</v>
      </c>
      <c r="H367" s="17">
        <f>F367*189+G367</f>
        <v>0</v>
      </c>
      <c r="I367" s="17">
        <f>RANK(H367,H$220:H$408,1)</f>
        <v>0</v>
      </c>
      <c r="J367" s="17">
        <f>MATCH(G367,I$220:I$408,0)</f>
        <v>0</v>
      </c>
      <c r="K367" s="31">
        <f>INDEX(B$220:B$408,J367,1)</f>
        <v>0</v>
      </c>
      <c r="L367" s="31">
        <f>L366+INDEX(C$220:C$408,J367,1)</f>
        <v>0</v>
      </c>
      <c r="M367" s="31">
        <f>M366+(K367-K366)*L366</f>
        <v>0</v>
      </c>
      <c r="N367" s="31">
        <f>IF((M366&gt;0)=(M367&gt;0),"",K367-M367/L366)</f>
        <v>0</v>
      </c>
      <c r="O367" s="10"/>
    </row>
    <row r="368" spans="1:15">
      <c r="A368" s="3" t="s">
        <v>1445</v>
      </c>
      <c r="B368" s="31">
        <f>G146</f>
        <v>0</v>
      </c>
      <c r="C368" s="31">
        <f>G98</f>
        <v>0</v>
      </c>
      <c r="D368" s="31">
        <f>IF(ISERROR(B368),C368,0)</f>
        <v>0</v>
      </c>
      <c r="E368" s="31">
        <f>MAX($B$189,B368)*C368</f>
        <v>0</v>
      </c>
      <c r="F368" s="17">
        <f>RANK(B368,B$220:B$408,1)</f>
        <v>0</v>
      </c>
      <c r="G368" s="30">
        <v>149</v>
      </c>
      <c r="H368" s="17">
        <f>F368*189+G368</f>
        <v>0</v>
      </c>
      <c r="I368" s="17">
        <f>RANK(H368,H$220:H$408,1)</f>
        <v>0</v>
      </c>
      <c r="J368" s="17">
        <f>MATCH(G368,I$220:I$408,0)</f>
        <v>0</v>
      </c>
      <c r="K368" s="31">
        <f>INDEX(B$220:B$408,J368,1)</f>
        <v>0</v>
      </c>
      <c r="L368" s="31">
        <f>L367+INDEX(C$220:C$408,J368,1)</f>
        <v>0</v>
      </c>
      <c r="M368" s="31">
        <f>M367+(K368-K367)*L367</f>
        <v>0</v>
      </c>
      <c r="N368" s="31">
        <f>IF((M367&gt;0)=(M368&gt;0),"",K368-M368/L367)</f>
        <v>0</v>
      </c>
      <c r="O368" s="10"/>
    </row>
    <row r="369" spans="1:15">
      <c r="A369" s="3" t="s">
        <v>1446</v>
      </c>
      <c r="B369" s="31">
        <f>G147</f>
        <v>0</v>
      </c>
      <c r="C369" s="31">
        <f>G99</f>
        <v>0</v>
      </c>
      <c r="D369" s="31">
        <f>IF(ISERROR(B369),C369,0)</f>
        <v>0</v>
      </c>
      <c r="E369" s="31">
        <f>MAX($B$189,B369)*C369</f>
        <v>0</v>
      </c>
      <c r="F369" s="17">
        <f>RANK(B369,B$220:B$408,1)</f>
        <v>0</v>
      </c>
      <c r="G369" s="30">
        <v>150</v>
      </c>
      <c r="H369" s="17">
        <f>F369*189+G369</f>
        <v>0</v>
      </c>
      <c r="I369" s="17">
        <f>RANK(H369,H$220:H$408,1)</f>
        <v>0</v>
      </c>
      <c r="J369" s="17">
        <f>MATCH(G369,I$220:I$408,0)</f>
        <v>0</v>
      </c>
      <c r="K369" s="31">
        <f>INDEX(B$220:B$408,J369,1)</f>
        <v>0</v>
      </c>
      <c r="L369" s="31">
        <f>L368+INDEX(C$220:C$408,J369,1)</f>
        <v>0</v>
      </c>
      <c r="M369" s="31">
        <f>M368+(K369-K368)*L368</f>
        <v>0</v>
      </c>
      <c r="N369" s="31">
        <f>IF((M368&gt;0)=(M369&gt;0),"",K369-M369/L368)</f>
        <v>0</v>
      </c>
      <c r="O369" s="10"/>
    </row>
    <row r="370" spans="1:15">
      <c r="A370" s="3" t="s">
        <v>1447</v>
      </c>
      <c r="B370" s="31">
        <f>G148</f>
        <v>0</v>
      </c>
      <c r="C370" s="31">
        <f>G100</f>
        <v>0</v>
      </c>
      <c r="D370" s="31">
        <f>IF(ISERROR(B370),C370,0)</f>
        <v>0</v>
      </c>
      <c r="E370" s="31">
        <f>MAX($B$189,B370)*C370</f>
        <v>0</v>
      </c>
      <c r="F370" s="17">
        <f>RANK(B370,B$220:B$408,1)</f>
        <v>0</v>
      </c>
      <c r="G370" s="30">
        <v>151</v>
      </c>
      <c r="H370" s="17">
        <f>F370*189+G370</f>
        <v>0</v>
      </c>
      <c r="I370" s="17">
        <f>RANK(H370,H$220:H$408,1)</f>
        <v>0</v>
      </c>
      <c r="J370" s="17">
        <f>MATCH(G370,I$220:I$408,0)</f>
        <v>0</v>
      </c>
      <c r="K370" s="31">
        <f>INDEX(B$220:B$408,J370,1)</f>
        <v>0</v>
      </c>
      <c r="L370" s="31">
        <f>L369+INDEX(C$220:C$408,J370,1)</f>
        <v>0</v>
      </c>
      <c r="M370" s="31">
        <f>M369+(K370-K369)*L369</f>
        <v>0</v>
      </c>
      <c r="N370" s="31">
        <f>IF((M369&gt;0)=(M370&gt;0),"",K370-M370/L369)</f>
        <v>0</v>
      </c>
      <c r="O370" s="10"/>
    </row>
    <row r="371" spans="1:15">
      <c r="A371" s="3" t="s">
        <v>1448</v>
      </c>
      <c r="B371" s="31">
        <f>G149</f>
        <v>0</v>
      </c>
      <c r="C371" s="31">
        <f>G101</f>
        <v>0</v>
      </c>
      <c r="D371" s="31">
        <f>IF(ISERROR(B371),C371,0)</f>
        <v>0</v>
      </c>
      <c r="E371" s="31">
        <f>MAX($B$189,B371)*C371</f>
        <v>0</v>
      </c>
      <c r="F371" s="17">
        <f>RANK(B371,B$220:B$408,1)</f>
        <v>0</v>
      </c>
      <c r="G371" s="30">
        <v>152</v>
      </c>
      <c r="H371" s="17">
        <f>F371*189+G371</f>
        <v>0</v>
      </c>
      <c r="I371" s="17">
        <f>RANK(H371,H$220:H$408,1)</f>
        <v>0</v>
      </c>
      <c r="J371" s="17">
        <f>MATCH(G371,I$220:I$408,0)</f>
        <v>0</v>
      </c>
      <c r="K371" s="31">
        <f>INDEX(B$220:B$408,J371,1)</f>
        <v>0</v>
      </c>
      <c r="L371" s="31">
        <f>L370+INDEX(C$220:C$408,J371,1)</f>
        <v>0</v>
      </c>
      <c r="M371" s="31">
        <f>M370+(K371-K370)*L370</f>
        <v>0</v>
      </c>
      <c r="N371" s="31">
        <f>IF((M370&gt;0)=(M371&gt;0),"",K371-M371/L370)</f>
        <v>0</v>
      </c>
      <c r="O371" s="10"/>
    </row>
    <row r="372" spans="1:15">
      <c r="A372" s="3" t="s">
        <v>1449</v>
      </c>
      <c r="B372" s="31">
        <f>G150</f>
        <v>0</v>
      </c>
      <c r="C372" s="31">
        <f>G102</f>
        <v>0</v>
      </c>
      <c r="D372" s="31">
        <f>IF(ISERROR(B372),C372,0)</f>
        <v>0</v>
      </c>
      <c r="E372" s="31">
        <f>MAX($B$189,B372)*C372</f>
        <v>0</v>
      </c>
      <c r="F372" s="17">
        <f>RANK(B372,B$220:B$408,1)</f>
        <v>0</v>
      </c>
      <c r="G372" s="30">
        <v>153</v>
      </c>
      <c r="H372" s="17">
        <f>F372*189+G372</f>
        <v>0</v>
      </c>
      <c r="I372" s="17">
        <f>RANK(H372,H$220:H$408,1)</f>
        <v>0</v>
      </c>
      <c r="J372" s="17">
        <f>MATCH(G372,I$220:I$408,0)</f>
        <v>0</v>
      </c>
      <c r="K372" s="31">
        <f>INDEX(B$220:B$408,J372,1)</f>
        <v>0</v>
      </c>
      <c r="L372" s="31">
        <f>L371+INDEX(C$220:C$408,J372,1)</f>
        <v>0</v>
      </c>
      <c r="M372" s="31">
        <f>M371+(K372-K371)*L371</f>
        <v>0</v>
      </c>
      <c r="N372" s="31">
        <f>IF((M371&gt;0)=(M372&gt;0),"",K372-M372/L371)</f>
        <v>0</v>
      </c>
      <c r="O372" s="10"/>
    </row>
    <row r="373" spans="1:15">
      <c r="A373" s="3" t="s">
        <v>1450</v>
      </c>
      <c r="B373" s="31">
        <f>G151</f>
        <v>0</v>
      </c>
      <c r="C373" s="31">
        <f>G103</f>
        <v>0</v>
      </c>
      <c r="D373" s="31">
        <f>IF(ISERROR(B373),C373,0)</f>
        <v>0</v>
      </c>
      <c r="E373" s="31">
        <f>MAX($B$189,B373)*C373</f>
        <v>0</v>
      </c>
      <c r="F373" s="17">
        <f>RANK(B373,B$220:B$408,1)</f>
        <v>0</v>
      </c>
      <c r="G373" s="30">
        <v>154</v>
      </c>
      <c r="H373" s="17">
        <f>F373*189+G373</f>
        <v>0</v>
      </c>
      <c r="I373" s="17">
        <f>RANK(H373,H$220:H$408,1)</f>
        <v>0</v>
      </c>
      <c r="J373" s="17">
        <f>MATCH(G373,I$220:I$408,0)</f>
        <v>0</v>
      </c>
      <c r="K373" s="31">
        <f>INDEX(B$220:B$408,J373,1)</f>
        <v>0</v>
      </c>
      <c r="L373" s="31">
        <f>L372+INDEX(C$220:C$408,J373,1)</f>
        <v>0</v>
      </c>
      <c r="M373" s="31">
        <f>M372+(K373-K372)*L372</f>
        <v>0</v>
      </c>
      <c r="N373" s="31">
        <f>IF((M372&gt;0)=(M373&gt;0),"",K373-M373/L372)</f>
        <v>0</v>
      </c>
      <c r="O373" s="10"/>
    </row>
    <row r="374" spans="1:15">
      <c r="A374" s="3" t="s">
        <v>1451</v>
      </c>
      <c r="B374" s="31">
        <f>G152</f>
        <v>0</v>
      </c>
      <c r="C374" s="31">
        <f>G104</f>
        <v>0</v>
      </c>
      <c r="D374" s="31">
        <f>IF(ISERROR(B374),C374,0)</f>
        <v>0</v>
      </c>
      <c r="E374" s="31">
        <f>MAX($B$189,B374)*C374</f>
        <v>0</v>
      </c>
      <c r="F374" s="17">
        <f>RANK(B374,B$220:B$408,1)</f>
        <v>0</v>
      </c>
      <c r="G374" s="30">
        <v>155</v>
      </c>
      <c r="H374" s="17">
        <f>F374*189+G374</f>
        <v>0</v>
      </c>
      <c r="I374" s="17">
        <f>RANK(H374,H$220:H$408,1)</f>
        <v>0</v>
      </c>
      <c r="J374" s="17">
        <f>MATCH(G374,I$220:I$408,0)</f>
        <v>0</v>
      </c>
      <c r="K374" s="31">
        <f>INDEX(B$220:B$408,J374,1)</f>
        <v>0</v>
      </c>
      <c r="L374" s="31">
        <f>L373+INDEX(C$220:C$408,J374,1)</f>
        <v>0</v>
      </c>
      <c r="M374" s="31">
        <f>M373+(K374-K373)*L373</f>
        <v>0</v>
      </c>
      <c r="N374" s="31">
        <f>IF((M373&gt;0)=(M374&gt;0),"",K374-M374/L373)</f>
        <v>0</v>
      </c>
      <c r="O374" s="10"/>
    </row>
    <row r="375" spans="1:15">
      <c r="A375" s="3" t="s">
        <v>1452</v>
      </c>
      <c r="B375" s="31">
        <f>G153</f>
        <v>0</v>
      </c>
      <c r="C375" s="31">
        <f>G105</f>
        <v>0</v>
      </c>
      <c r="D375" s="31">
        <f>IF(ISERROR(B375),C375,0)</f>
        <v>0</v>
      </c>
      <c r="E375" s="31">
        <f>MAX($B$189,B375)*C375</f>
        <v>0</v>
      </c>
      <c r="F375" s="17">
        <f>RANK(B375,B$220:B$408,1)</f>
        <v>0</v>
      </c>
      <c r="G375" s="30">
        <v>156</v>
      </c>
      <c r="H375" s="17">
        <f>F375*189+G375</f>
        <v>0</v>
      </c>
      <c r="I375" s="17">
        <f>RANK(H375,H$220:H$408,1)</f>
        <v>0</v>
      </c>
      <c r="J375" s="17">
        <f>MATCH(G375,I$220:I$408,0)</f>
        <v>0</v>
      </c>
      <c r="K375" s="31">
        <f>INDEX(B$220:B$408,J375,1)</f>
        <v>0</v>
      </c>
      <c r="L375" s="31">
        <f>L374+INDEX(C$220:C$408,J375,1)</f>
        <v>0</v>
      </c>
      <c r="M375" s="31">
        <f>M374+(K375-K374)*L374</f>
        <v>0</v>
      </c>
      <c r="N375" s="31">
        <f>IF((M374&gt;0)=(M375&gt;0),"",K375-M375/L374)</f>
        <v>0</v>
      </c>
      <c r="O375" s="10"/>
    </row>
    <row r="376" spans="1:15">
      <c r="A376" s="3" t="s">
        <v>1453</v>
      </c>
      <c r="B376" s="31">
        <f>G154</f>
        <v>0</v>
      </c>
      <c r="C376" s="31">
        <f>G106</f>
        <v>0</v>
      </c>
      <c r="D376" s="31">
        <f>IF(ISERROR(B376),C376,0)</f>
        <v>0</v>
      </c>
      <c r="E376" s="31">
        <f>MAX($B$189,B376)*C376</f>
        <v>0</v>
      </c>
      <c r="F376" s="17">
        <f>RANK(B376,B$220:B$408,1)</f>
        <v>0</v>
      </c>
      <c r="G376" s="30">
        <v>157</v>
      </c>
      <c r="H376" s="17">
        <f>F376*189+G376</f>
        <v>0</v>
      </c>
      <c r="I376" s="17">
        <f>RANK(H376,H$220:H$408,1)</f>
        <v>0</v>
      </c>
      <c r="J376" s="17">
        <f>MATCH(G376,I$220:I$408,0)</f>
        <v>0</v>
      </c>
      <c r="K376" s="31">
        <f>INDEX(B$220:B$408,J376,1)</f>
        <v>0</v>
      </c>
      <c r="L376" s="31">
        <f>L375+INDEX(C$220:C$408,J376,1)</f>
        <v>0</v>
      </c>
      <c r="M376" s="31">
        <f>M375+(K376-K375)*L375</f>
        <v>0</v>
      </c>
      <c r="N376" s="31">
        <f>IF((M375&gt;0)=(M376&gt;0),"",K376-M376/L375)</f>
        <v>0</v>
      </c>
      <c r="O376" s="10"/>
    </row>
    <row r="377" spans="1:15">
      <c r="A377" s="3" t="s">
        <v>1454</v>
      </c>
      <c r="B377" s="31">
        <f>G155</f>
        <v>0</v>
      </c>
      <c r="C377" s="31">
        <f>G107</f>
        <v>0</v>
      </c>
      <c r="D377" s="31">
        <f>IF(ISERROR(B377),C377,0)</f>
        <v>0</v>
      </c>
      <c r="E377" s="31">
        <f>MAX($B$189,B377)*C377</f>
        <v>0</v>
      </c>
      <c r="F377" s="17">
        <f>RANK(B377,B$220:B$408,1)</f>
        <v>0</v>
      </c>
      <c r="G377" s="30">
        <v>158</v>
      </c>
      <c r="H377" s="17">
        <f>F377*189+G377</f>
        <v>0</v>
      </c>
      <c r="I377" s="17">
        <f>RANK(H377,H$220:H$408,1)</f>
        <v>0</v>
      </c>
      <c r="J377" s="17">
        <f>MATCH(G377,I$220:I$408,0)</f>
        <v>0</v>
      </c>
      <c r="K377" s="31">
        <f>INDEX(B$220:B$408,J377,1)</f>
        <v>0</v>
      </c>
      <c r="L377" s="31">
        <f>L376+INDEX(C$220:C$408,J377,1)</f>
        <v>0</v>
      </c>
      <c r="M377" s="31">
        <f>M376+(K377-K376)*L376</f>
        <v>0</v>
      </c>
      <c r="N377" s="31">
        <f>IF((M376&gt;0)=(M377&gt;0),"",K377-M377/L376)</f>
        <v>0</v>
      </c>
      <c r="O377" s="10"/>
    </row>
    <row r="378" spans="1:15">
      <c r="A378" s="3" t="s">
        <v>1455</v>
      </c>
      <c r="B378" s="31">
        <f>G156</f>
        <v>0</v>
      </c>
      <c r="C378" s="31">
        <f>G108</f>
        <v>0</v>
      </c>
      <c r="D378" s="31">
        <f>IF(ISERROR(B378),C378,0)</f>
        <v>0</v>
      </c>
      <c r="E378" s="31">
        <f>MAX($B$189,B378)*C378</f>
        <v>0</v>
      </c>
      <c r="F378" s="17">
        <f>RANK(B378,B$220:B$408,1)</f>
        <v>0</v>
      </c>
      <c r="G378" s="30">
        <v>159</v>
      </c>
      <c r="H378" s="17">
        <f>F378*189+G378</f>
        <v>0</v>
      </c>
      <c r="I378" s="17">
        <f>RANK(H378,H$220:H$408,1)</f>
        <v>0</v>
      </c>
      <c r="J378" s="17">
        <f>MATCH(G378,I$220:I$408,0)</f>
        <v>0</v>
      </c>
      <c r="K378" s="31">
        <f>INDEX(B$220:B$408,J378,1)</f>
        <v>0</v>
      </c>
      <c r="L378" s="31">
        <f>L377+INDEX(C$220:C$408,J378,1)</f>
        <v>0</v>
      </c>
      <c r="M378" s="31">
        <f>M377+(K378-K377)*L377</f>
        <v>0</v>
      </c>
      <c r="N378" s="31">
        <f>IF((M377&gt;0)=(M378&gt;0),"",K378-M378/L377)</f>
        <v>0</v>
      </c>
      <c r="O378" s="10"/>
    </row>
    <row r="379" spans="1:15">
      <c r="A379" s="3" t="s">
        <v>1456</v>
      </c>
      <c r="B379" s="31">
        <f>G157</f>
        <v>0</v>
      </c>
      <c r="C379" s="31">
        <f>G109</f>
        <v>0</v>
      </c>
      <c r="D379" s="31">
        <f>IF(ISERROR(B379),C379,0)</f>
        <v>0</v>
      </c>
      <c r="E379" s="31">
        <f>MAX($B$189,B379)*C379</f>
        <v>0</v>
      </c>
      <c r="F379" s="17">
        <f>RANK(B379,B$220:B$408,1)</f>
        <v>0</v>
      </c>
      <c r="G379" s="30">
        <v>160</v>
      </c>
      <c r="H379" s="17">
        <f>F379*189+G379</f>
        <v>0</v>
      </c>
      <c r="I379" s="17">
        <f>RANK(H379,H$220:H$408,1)</f>
        <v>0</v>
      </c>
      <c r="J379" s="17">
        <f>MATCH(G379,I$220:I$408,0)</f>
        <v>0</v>
      </c>
      <c r="K379" s="31">
        <f>INDEX(B$220:B$408,J379,1)</f>
        <v>0</v>
      </c>
      <c r="L379" s="31">
        <f>L378+INDEX(C$220:C$408,J379,1)</f>
        <v>0</v>
      </c>
      <c r="M379" s="31">
        <f>M378+(K379-K378)*L378</f>
        <v>0</v>
      </c>
      <c r="N379" s="31">
        <f>IF((M378&gt;0)=(M379&gt;0),"",K379-M379/L378)</f>
        <v>0</v>
      </c>
      <c r="O379" s="10"/>
    </row>
    <row r="380" spans="1:15">
      <c r="A380" s="3" t="s">
        <v>1457</v>
      </c>
      <c r="B380" s="31">
        <f>G158</f>
        <v>0</v>
      </c>
      <c r="C380" s="31">
        <f>G110</f>
        <v>0</v>
      </c>
      <c r="D380" s="31">
        <f>IF(ISERROR(B380),C380,0)</f>
        <v>0</v>
      </c>
      <c r="E380" s="31">
        <f>MAX($B$189,B380)*C380</f>
        <v>0</v>
      </c>
      <c r="F380" s="17">
        <f>RANK(B380,B$220:B$408,1)</f>
        <v>0</v>
      </c>
      <c r="G380" s="30">
        <v>161</v>
      </c>
      <c r="H380" s="17">
        <f>F380*189+G380</f>
        <v>0</v>
      </c>
      <c r="I380" s="17">
        <f>RANK(H380,H$220:H$408,1)</f>
        <v>0</v>
      </c>
      <c r="J380" s="17">
        <f>MATCH(G380,I$220:I$408,0)</f>
        <v>0</v>
      </c>
      <c r="K380" s="31">
        <f>INDEX(B$220:B$408,J380,1)</f>
        <v>0</v>
      </c>
      <c r="L380" s="31">
        <f>L379+INDEX(C$220:C$408,J380,1)</f>
        <v>0</v>
      </c>
      <c r="M380" s="31">
        <f>M379+(K380-K379)*L379</f>
        <v>0</v>
      </c>
      <c r="N380" s="31">
        <f>IF((M379&gt;0)=(M380&gt;0),"",K380-M380/L379)</f>
        <v>0</v>
      </c>
      <c r="O380" s="10"/>
    </row>
    <row r="381" spans="1:15">
      <c r="A381" s="3" t="s">
        <v>1458</v>
      </c>
      <c r="B381" s="31">
        <f>G159</f>
        <v>0</v>
      </c>
      <c r="C381" s="31">
        <f>G111</f>
        <v>0</v>
      </c>
      <c r="D381" s="31">
        <f>IF(ISERROR(B381),C381,0)</f>
        <v>0</v>
      </c>
      <c r="E381" s="31">
        <f>MAX($B$189,B381)*C381</f>
        <v>0</v>
      </c>
      <c r="F381" s="17">
        <f>RANK(B381,B$220:B$408,1)</f>
        <v>0</v>
      </c>
      <c r="G381" s="30">
        <v>162</v>
      </c>
      <c r="H381" s="17">
        <f>F381*189+G381</f>
        <v>0</v>
      </c>
      <c r="I381" s="17">
        <f>RANK(H381,H$220:H$408,1)</f>
        <v>0</v>
      </c>
      <c r="J381" s="17">
        <f>MATCH(G381,I$220:I$408,0)</f>
        <v>0</v>
      </c>
      <c r="K381" s="31">
        <f>INDEX(B$220:B$408,J381,1)</f>
        <v>0</v>
      </c>
      <c r="L381" s="31">
        <f>L380+INDEX(C$220:C$408,J381,1)</f>
        <v>0</v>
      </c>
      <c r="M381" s="31">
        <f>M380+(K381-K380)*L380</f>
        <v>0</v>
      </c>
      <c r="N381" s="31">
        <f>IF((M380&gt;0)=(M381&gt;0),"",K381-M381/L380)</f>
        <v>0</v>
      </c>
      <c r="O381" s="10"/>
    </row>
    <row r="382" spans="1:15">
      <c r="A382" s="3" t="s">
        <v>1459</v>
      </c>
      <c r="B382" s="31">
        <f>H133</f>
        <v>0</v>
      </c>
      <c r="C382" s="31">
        <f>H85</f>
        <v>0</v>
      </c>
      <c r="D382" s="31">
        <f>IF(ISERROR(B382),C382,0)</f>
        <v>0</v>
      </c>
      <c r="E382" s="31">
        <f>MAX($B$189,B382)*C382</f>
        <v>0</v>
      </c>
      <c r="F382" s="17">
        <f>RANK(B382,B$220:B$408,1)</f>
        <v>0</v>
      </c>
      <c r="G382" s="30">
        <v>163</v>
      </c>
      <c r="H382" s="17">
        <f>F382*189+G382</f>
        <v>0</v>
      </c>
      <c r="I382" s="17">
        <f>RANK(H382,H$220:H$408,1)</f>
        <v>0</v>
      </c>
      <c r="J382" s="17">
        <f>MATCH(G382,I$220:I$408,0)</f>
        <v>0</v>
      </c>
      <c r="K382" s="31">
        <f>INDEX(B$220:B$408,J382,1)</f>
        <v>0</v>
      </c>
      <c r="L382" s="31">
        <f>L381+INDEX(C$220:C$408,J382,1)</f>
        <v>0</v>
      </c>
      <c r="M382" s="31">
        <f>M381+(K382-K381)*L381</f>
        <v>0</v>
      </c>
      <c r="N382" s="31">
        <f>IF((M381&gt;0)=(M382&gt;0),"",K382-M382/L381)</f>
        <v>0</v>
      </c>
      <c r="O382" s="10"/>
    </row>
    <row r="383" spans="1:15">
      <c r="A383" s="3" t="s">
        <v>1460</v>
      </c>
      <c r="B383" s="31">
        <f>H134</f>
        <v>0</v>
      </c>
      <c r="C383" s="31">
        <f>H86</f>
        <v>0</v>
      </c>
      <c r="D383" s="31">
        <f>IF(ISERROR(B383),C383,0)</f>
        <v>0</v>
      </c>
      <c r="E383" s="31">
        <f>MAX($B$189,B383)*C383</f>
        <v>0</v>
      </c>
      <c r="F383" s="17">
        <f>RANK(B383,B$220:B$408,1)</f>
        <v>0</v>
      </c>
      <c r="G383" s="30">
        <v>164</v>
      </c>
      <c r="H383" s="17">
        <f>F383*189+G383</f>
        <v>0</v>
      </c>
      <c r="I383" s="17">
        <f>RANK(H383,H$220:H$408,1)</f>
        <v>0</v>
      </c>
      <c r="J383" s="17">
        <f>MATCH(G383,I$220:I$408,0)</f>
        <v>0</v>
      </c>
      <c r="K383" s="31">
        <f>INDEX(B$220:B$408,J383,1)</f>
        <v>0</v>
      </c>
      <c r="L383" s="31">
        <f>L382+INDEX(C$220:C$408,J383,1)</f>
        <v>0</v>
      </c>
      <c r="M383" s="31">
        <f>M382+(K383-K382)*L382</f>
        <v>0</v>
      </c>
      <c r="N383" s="31">
        <f>IF((M382&gt;0)=(M383&gt;0),"",K383-M383/L382)</f>
        <v>0</v>
      </c>
      <c r="O383" s="10"/>
    </row>
    <row r="384" spans="1:15">
      <c r="A384" s="3" t="s">
        <v>1461</v>
      </c>
      <c r="B384" s="31">
        <f>H135</f>
        <v>0</v>
      </c>
      <c r="C384" s="31">
        <f>H87</f>
        <v>0</v>
      </c>
      <c r="D384" s="31">
        <f>IF(ISERROR(B384),C384,0)</f>
        <v>0</v>
      </c>
      <c r="E384" s="31">
        <f>MAX($B$189,B384)*C384</f>
        <v>0</v>
      </c>
      <c r="F384" s="17">
        <f>RANK(B384,B$220:B$408,1)</f>
        <v>0</v>
      </c>
      <c r="G384" s="30">
        <v>165</v>
      </c>
      <c r="H384" s="17">
        <f>F384*189+G384</f>
        <v>0</v>
      </c>
      <c r="I384" s="17">
        <f>RANK(H384,H$220:H$408,1)</f>
        <v>0</v>
      </c>
      <c r="J384" s="17">
        <f>MATCH(G384,I$220:I$408,0)</f>
        <v>0</v>
      </c>
      <c r="K384" s="31">
        <f>INDEX(B$220:B$408,J384,1)</f>
        <v>0</v>
      </c>
      <c r="L384" s="31">
        <f>L383+INDEX(C$220:C$408,J384,1)</f>
        <v>0</v>
      </c>
      <c r="M384" s="31">
        <f>M383+(K384-K383)*L383</f>
        <v>0</v>
      </c>
      <c r="N384" s="31">
        <f>IF((M383&gt;0)=(M384&gt;0),"",K384-M384/L383)</f>
        <v>0</v>
      </c>
      <c r="O384" s="10"/>
    </row>
    <row r="385" spans="1:15">
      <c r="A385" s="3" t="s">
        <v>1462</v>
      </c>
      <c r="B385" s="31">
        <f>H136</f>
        <v>0</v>
      </c>
      <c r="C385" s="31">
        <f>H88</f>
        <v>0</v>
      </c>
      <c r="D385" s="31">
        <f>IF(ISERROR(B385),C385,0)</f>
        <v>0</v>
      </c>
      <c r="E385" s="31">
        <f>MAX($B$189,B385)*C385</f>
        <v>0</v>
      </c>
      <c r="F385" s="17">
        <f>RANK(B385,B$220:B$408,1)</f>
        <v>0</v>
      </c>
      <c r="G385" s="30">
        <v>166</v>
      </c>
      <c r="H385" s="17">
        <f>F385*189+G385</f>
        <v>0</v>
      </c>
      <c r="I385" s="17">
        <f>RANK(H385,H$220:H$408,1)</f>
        <v>0</v>
      </c>
      <c r="J385" s="17">
        <f>MATCH(G385,I$220:I$408,0)</f>
        <v>0</v>
      </c>
      <c r="K385" s="31">
        <f>INDEX(B$220:B$408,J385,1)</f>
        <v>0</v>
      </c>
      <c r="L385" s="31">
        <f>L384+INDEX(C$220:C$408,J385,1)</f>
        <v>0</v>
      </c>
      <c r="M385" s="31">
        <f>M384+(K385-K384)*L384</f>
        <v>0</v>
      </c>
      <c r="N385" s="31">
        <f>IF((M384&gt;0)=(M385&gt;0),"",K385-M385/L384)</f>
        <v>0</v>
      </c>
      <c r="O385" s="10"/>
    </row>
    <row r="386" spans="1:15">
      <c r="A386" s="3" t="s">
        <v>1463</v>
      </c>
      <c r="B386" s="31">
        <f>H137</f>
        <v>0</v>
      </c>
      <c r="C386" s="31">
        <f>H89</f>
        <v>0</v>
      </c>
      <c r="D386" s="31">
        <f>IF(ISERROR(B386),C386,0)</f>
        <v>0</v>
      </c>
      <c r="E386" s="31">
        <f>MAX($B$189,B386)*C386</f>
        <v>0</v>
      </c>
      <c r="F386" s="17">
        <f>RANK(B386,B$220:B$408,1)</f>
        <v>0</v>
      </c>
      <c r="G386" s="30">
        <v>167</v>
      </c>
      <c r="H386" s="17">
        <f>F386*189+G386</f>
        <v>0</v>
      </c>
      <c r="I386" s="17">
        <f>RANK(H386,H$220:H$408,1)</f>
        <v>0</v>
      </c>
      <c r="J386" s="17">
        <f>MATCH(G386,I$220:I$408,0)</f>
        <v>0</v>
      </c>
      <c r="K386" s="31">
        <f>INDEX(B$220:B$408,J386,1)</f>
        <v>0</v>
      </c>
      <c r="L386" s="31">
        <f>L385+INDEX(C$220:C$408,J386,1)</f>
        <v>0</v>
      </c>
      <c r="M386" s="31">
        <f>M385+(K386-K385)*L385</f>
        <v>0</v>
      </c>
      <c r="N386" s="31">
        <f>IF((M385&gt;0)=(M386&gt;0),"",K386-M386/L385)</f>
        <v>0</v>
      </c>
      <c r="O386" s="10"/>
    </row>
    <row r="387" spans="1:15">
      <c r="A387" s="3" t="s">
        <v>1464</v>
      </c>
      <c r="B387" s="31">
        <f>H138</f>
        <v>0</v>
      </c>
      <c r="C387" s="31">
        <f>H90</f>
        <v>0</v>
      </c>
      <c r="D387" s="31">
        <f>IF(ISERROR(B387),C387,0)</f>
        <v>0</v>
      </c>
      <c r="E387" s="31">
        <f>MAX($B$189,B387)*C387</f>
        <v>0</v>
      </c>
      <c r="F387" s="17">
        <f>RANK(B387,B$220:B$408,1)</f>
        <v>0</v>
      </c>
      <c r="G387" s="30">
        <v>168</v>
      </c>
      <c r="H387" s="17">
        <f>F387*189+G387</f>
        <v>0</v>
      </c>
      <c r="I387" s="17">
        <f>RANK(H387,H$220:H$408,1)</f>
        <v>0</v>
      </c>
      <c r="J387" s="17">
        <f>MATCH(G387,I$220:I$408,0)</f>
        <v>0</v>
      </c>
      <c r="K387" s="31">
        <f>INDEX(B$220:B$408,J387,1)</f>
        <v>0</v>
      </c>
      <c r="L387" s="31">
        <f>L386+INDEX(C$220:C$408,J387,1)</f>
        <v>0</v>
      </c>
      <c r="M387" s="31">
        <f>M386+(K387-K386)*L386</f>
        <v>0</v>
      </c>
      <c r="N387" s="31">
        <f>IF((M386&gt;0)=(M387&gt;0),"",K387-M387/L386)</f>
        <v>0</v>
      </c>
      <c r="O387" s="10"/>
    </row>
    <row r="388" spans="1:15">
      <c r="A388" s="3" t="s">
        <v>1465</v>
      </c>
      <c r="B388" s="31">
        <f>H139</f>
        <v>0</v>
      </c>
      <c r="C388" s="31">
        <f>H91</f>
        <v>0</v>
      </c>
      <c r="D388" s="31">
        <f>IF(ISERROR(B388),C388,0)</f>
        <v>0</v>
      </c>
      <c r="E388" s="31">
        <f>MAX($B$189,B388)*C388</f>
        <v>0</v>
      </c>
      <c r="F388" s="17">
        <f>RANK(B388,B$220:B$408,1)</f>
        <v>0</v>
      </c>
      <c r="G388" s="30">
        <v>169</v>
      </c>
      <c r="H388" s="17">
        <f>F388*189+G388</f>
        <v>0</v>
      </c>
      <c r="I388" s="17">
        <f>RANK(H388,H$220:H$408,1)</f>
        <v>0</v>
      </c>
      <c r="J388" s="17">
        <f>MATCH(G388,I$220:I$408,0)</f>
        <v>0</v>
      </c>
      <c r="K388" s="31">
        <f>INDEX(B$220:B$408,J388,1)</f>
        <v>0</v>
      </c>
      <c r="L388" s="31">
        <f>L387+INDEX(C$220:C$408,J388,1)</f>
        <v>0</v>
      </c>
      <c r="M388" s="31">
        <f>M387+(K388-K387)*L387</f>
        <v>0</v>
      </c>
      <c r="N388" s="31">
        <f>IF((M387&gt;0)=(M388&gt;0),"",K388-M388/L387)</f>
        <v>0</v>
      </c>
      <c r="O388" s="10"/>
    </row>
    <row r="389" spans="1:15">
      <c r="A389" s="3" t="s">
        <v>1466</v>
      </c>
      <c r="B389" s="31">
        <f>H140</f>
        <v>0</v>
      </c>
      <c r="C389" s="31">
        <f>H92</f>
        <v>0</v>
      </c>
      <c r="D389" s="31">
        <f>IF(ISERROR(B389),C389,0)</f>
        <v>0</v>
      </c>
      <c r="E389" s="31">
        <f>MAX($B$189,B389)*C389</f>
        <v>0</v>
      </c>
      <c r="F389" s="17">
        <f>RANK(B389,B$220:B$408,1)</f>
        <v>0</v>
      </c>
      <c r="G389" s="30">
        <v>170</v>
      </c>
      <c r="H389" s="17">
        <f>F389*189+G389</f>
        <v>0</v>
      </c>
      <c r="I389" s="17">
        <f>RANK(H389,H$220:H$408,1)</f>
        <v>0</v>
      </c>
      <c r="J389" s="17">
        <f>MATCH(G389,I$220:I$408,0)</f>
        <v>0</v>
      </c>
      <c r="K389" s="31">
        <f>INDEX(B$220:B$408,J389,1)</f>
        <v>0</v>
      </c>
      <c r="L389" s="31">
        <f>L388+INDEX(C$220:C$408,J389,1)</f>
        <v>0</v>
      </c>
      <c r="M389" s="31">
        <f>M388+(K389-K388)*L388</f>
        <v>0</v>
      </c>
      <c r="N389" s="31">
        <f>IF((M388&gt;0)=(M389&gt;0),"",K389-M389/L388)</f>
        <v>0</v>
      </c>
      <c r="O389" s="10"/>
    </row>
    <row r="390" spans="1:15">
      <c r="A390" s="3" t="s">
        <v>1467</v>
      </c>
      <c r="B390" s="31">
        <f>H141</f>
        <v>0</v>
      </c>
      <c r="C390" s="31">
        <f>H93</f>
        <v>0</v>
      </c>
      <c r="D390" s="31">
        <f>IF(ISERROR(B390),C390,0)</f>
        <v>0</v>
      </c>
      <c r="E390" s="31">
        <f>MAX($B$189,B390)*C390</f>
        <v>0</v>
      </c>
      <c r="F390" s="17">
        <f>RANK(B390,B$220:B$408,1)</f>
        <v>0</v>
      </c>
      <c r="G390" s="30">
        <v>171</v>
      </c>
      <c r="H390" s="17">
        <f>F390*189+G390</f>
        <v>0</v>
      </c>
      <c r="I390" s="17">
        <f>RANK(H390,H$220:H$408,1)</f>
        <v>0</v>
      </c>
      <c r="J390" s="17">
        <f>MATCH(G390,I$220:I$408,0)</f>
        <v>0</v>
      </c>
      <c r="K390" s="31">
        <f>INDEX(B$220:B$408,J390,1)</f>
        <v>0</v>
      </c>
      <c r="L390" s="31">
        <f>L389+INDEX(C$220:C$408,J390,1)</f>
        <v>0</v>
      </c>
      <c r="M390" s="31">
        <f>M389+(K390-K389)*L389</f>
        <v>0</v>
      </c>
      <c r="N390" s="31">
        <f>IF((M389&gt;0)=(M390&gt;0),"",K390-M390/L389)</f>
        <v>0</v>
      </c>
      <c r="O390" s="10"/>
    </row>
    <row r="391" spans="1:15">
      <c r="A391" s="3" t="s">
        <v>1468</v>
      </c>
      <c r="B391" s="31">
        <f>H142</f>
        <v>0</v>
      </c>
      <c r="C391" s="31">
        <f>H94</f>
        <v>0</v>
      </c>
      <c r="D391" s="31">
        <f>IF(ISERROR(B391),C391,0)</f>
        <v>0</v>
      </c>
      <c r="E391" s="31">
        <f>MAX($B$189,B391)*C391</f>
        <v>0</v>
      </c>
      <c r="F391" s="17">
        <f>RANK(B391,B$220:B$408,1)</f>
        <v>0</v>
      </c>
      <c r="G391" s="30">
        <v>172</v>
      </c>
      <c r="H391" s="17">
        <f>F391*189+G391</f>
        <v>0</v>
      </c>
      <c r="I391" s="17">
        <f>RANK(H391,H$220:H$408,1)</f>
        <v>0</v>
      </c>
      <c r="J391" s="17">
        <f>MATCH(G391,I$220:I$408,0)</f>
        <v>0</v>
      </c>
      <c r="K391" s="31">
        <f>INDEX(B$220:B$408,J391,1)</f>
        <v>0</v>
      </c>
      <c r="L391" s="31">
        <f>L390+INDEX(C$220:C$408,J391,1)</f>
        <v>0</v>
      </c>
      <c r="M391" s="31">
        <f>M390+(K391-K390)*L390</f>
        <v>0</v>
      </c>
      <c r="N391" s="31">
        <f>IF((M390&gt;0)=(M391&gt;0),"",K391-M391/L390)</f>
        <v>0</v>
      </c>
      <c r="O391" s="10"/>
    </row>
    <row r="392" spans="1:15">
      <c r="A392" s="3" t="s">
        <v>1469</v>
      </c>
      <c r="B392" s="31">
        <f>H143</f>
        <v>0</v>
      </c>
      <c r="C392" s="31">
        <f>H95</f>
        <v>0</v>
      </c>
      <c r="D392" s="31">
        <f>IF(ISERROR(B392),C392,0)</f>
        <v>0</v>
      </c>
      <c r="E392" s="31">
        <f>MAX($B$189,B392)*C392</f>
        <v>0</v>
      </c>
      <c r="F392" s="17">
        <f>RANK(B392,B$220:B$408,1)</f>
        <v>0</v>
      </c>
      <c r="G392" s="30">
        <v>173</v>
      </c>
      <c r="H392" s="17">
        <f>F392*189+G392</f>
        <v>0</v>
      </c>
      <c r="I392" s="17">
        <f>RANK(H392,H$220:H$408,1)</f>
        <v>0</v>
      </c>
      <c r="J392" s="17">
        <f>MATCH(G392,I$220:I$408,0)</f>
        <v>0</v>
      </c>
      <c r="K392" s="31">
        <f>INDEX(B$220:B$408,J392,1)</f>
        <v>0</v>
      </c>
      <c r="L392" s="31">
        <f>L391+INDEX(C$220:C$408,J392,1)</f>
        <v>0</v>
      </c>
      <c r="M392" s="31">
        <f>M391+(K392-K391)*L391</f>
        <v>0</v>
      </c>
      <c r="N392" s="31">
        <f>IF((M391&gt;0)=(M392&gt;0),"",K392-M392/L391)</f>
        <v>0</v>
      </c>
      <c r="O392" s="10"/>
    </row>
    <row r="393" spans="1:15">
      <c r="A393" s="3" t="s">
        <v>1470</v>
      </c>
      <c r="B393" s="31">
        <f>H144</f>
        <v>0</v>
      </c>
      <c r="C393" s="31">
        <f>H96</f>
        <v>0</v>
      </c>
      <c r="D393" s="31">
        <f>IF(ISERROR(B393),C393,0)</f>
        <v>0</v>
      </c>
      <c r="E393" s="31">
        <f>MAX($B$189,B393)*C393</f>
        <v>0</v>
      </c>
      <c r="F393" s="17">
        <f>RANK(B393,B$220:B$408,1)</f>
        <v>0</v>
      </c>
      <c r="G393" s="30">
        <v>174</v>
      </c>
      <c r="H393" s="17">
        <f>F393*189+G393</f>
        <v>0</v>
      </c>
      <c r="I393" s="17">
        <f>RANK(H393,H$220:H$408,1)</f>
        <v>0</v>
      </c>
      <c r="J393" s="17">
        <f>MATCH(G393,I$220:I$408,0)</f>
        <v>0</v>
      </c>
      <c r="K393" s="31">
        <f>INDEX(B$220:B$408,J393,1)</f>
        <v>0</v>
      </c>
      <c r="L393" s="31">
        <f>L392+INDEX(C$220:C$408,J393,1)</f>
        <v>0</v>
      </c>
      <c r="M393" s="31">
        <f>M392+(K393-K392)*L392</f>
        <v>0</v>
      </c>
      <c r="N393" s="31">
        <f>IF((M392&gt;0)=(M393&gt;0),"",K393-M393/L392)</f>
        <v>0</v>
      </c>
      <c r="O393" s="10"/>
    </row>
    <row r="394" spans="1:15">
      <c r="A394" s="3" t="s">
        <v>1471</v>
      </c>
      <c r="B394" s="31">
        <f>H145</f>
        <v>0</v>
      </c>
      <c r="C394" s="31">
        <f>H97</f>
        <v>0</v>
      </c>
      <c r="D394" s="31">
        <f>IF(ISERROR(B394),C394,0)</f>
        <v>0</v>
      </c>
      <c r="E394" s="31">
        <f>MAX($B$189,B394)*C394</f>
        <v>0</v>
      </c>
      <c r="F394" s="17">
        <f>RANK(B394,B$220:B$408,1)</f>
        <v>0</v>
      </c>
      <c r="G394" s="30">
        <v>175</v>
      </c>
      <c r="H394" s="17">
        <f>F394*189+G394</f>
        <v>0</v>
      </c>
      <c r="I394" s="17">
        <f>RANK(H394,H$220:H$408,1)</f>
        <v>0</v>
      </c>
      <c r="J394" s="17">
        <f>MATCH(G394,I$220:I$408,0)</f>
        <v>0</v>
      </c>
      <c r="K394" s="31">
        <f>INDEX(B$220:B$408,J394,1)</f>
        <v>0</v>
      </c>
      <c r="L394" s="31">
        <f>L393+INDEX(C$220:C$408,J394,1)</f>
        <v>0</v>
      </c>
      <c r="M394" s="31">
        <f>M393+(K394-K393)*L393</f>
        <v>0</v>
      </c>
      <c r="N394" s="31">
        <f>IF((M393&gt;0)=(M394&gt;0),"",K394-M394/L393)</f>
        <v>0</v>
      </c>
      <c r="O394" s="10"/>
    </row>
    <row r="395" spans="1:15">
      <c r="A395" s="3" t="s">
        <v>1472</v>
      </c>
      <c r="B395" s="31">
        <f>H146</f>
        <v>0</v>
      </c>
      <c r="C395" s="31">
        <f>H98</f>
        <v>0</v>
      </c>
      <c r="D395" s="31">
        <f>IF(ISERROR(B395),C395,0)</f>
        <v>0</v>
      </c>
      <c r="E395" s="31">
        <f>MAX($B$189,B395)*C395</f>
        <v>0</v>
      </c>
      <c r="F395" s="17">
        <f>RANK(B395,B$220:B$408,1)</f>
        <v>0</v>
      </c>
      <c r="G395" s="30">
        <v>176</v>
      </c>
      <c r="H395" s="17">
        <f>F395*189+G395</f>
        <v>0</v>
      </c>
      <c r="I395" s="17">
        <f>RANK(H395,H$220:H$408,1)</f>
        <v>0</v>
      </c>
      <c r="J395" s="17">
        <f>MATCH(G395,I$220:I$408,0)</f>
        <v>0</v>
      </c>
      <c r="K395" s="31">
        <f>INDEX(B$220:B$408,J395,1)</f>
        <v>0</v>
      </c>
      <c r="L395" s="31">
        <f>L394+INDEX(C$220:C$408,J395,1)</f>
        <v>0</v>
      </c>
      <c r="M395" s="31">
        <f>M394+(K395-K394)*L394</f>
        <v>0</v>
      </c>
      <c r="N395" s="31">
        <f>IF((M394&gt;0)=(M395&gt;0),"",K395-M395/L394)</f>
        <v>0</v>
      </c>
      <c r="O395" s="10"/>
    </row>
    <row r="396" spans="1:15">
      <c r="A396" s="3" t="s">
        <v>1473</v>
      </c>
      <c r="B396" s="31">
        <f>H147</f>
        <v>0</v>
      </c>
      <c r="C396" s="31">
        <f>H99</f>
        <v>0</v>
      </c>
      <c r="D396" s="31">
        <f>IF(ISERROR(B396),C396,0)</f>
        <v>0</v>
      </c>
      <c r="E396" s="31">
        <f>MAX($B$189,B396)*C396</f>
        <v>0</v>
      </c>
      <c r="F396" s="17">
        <f>RANK(B396,B$220:B$408,1)</f>
        <v>0</v>
      </c>
      <c r="G396" s="30">
        <v>177</v>
      </c>
      <c r="H396" s="17">
        <f>F396*189+G396</f>
        <v>0</v>
      </c>
      <c r="I396" s="17">
        <f>RANK(H396,H$220:H$408,1)</f>
        <v>0</v>
      </c>
      <c r="J396" s="17">
        <f>MATCH(G396,I$220:I$408,0)</f>
        <v>0</v>
      </c>
      <c r="K396" s="31">
        <f>INDEX(B$220:B$408,J396,1)</f>
        <v>0</v>
      </c>
      <c r="L396" s="31">
        <f>L395+INDEX(C$220:C$408,J396,1)</f>
        <v>0</v>
      </c>
      <c r="M396" s="31">
        <f>M395+(K396-K395)*L395</f>
        <v>0</v>
      </c>
      <c r="N396" s="31">
        <f>IF((M395&gt;0)=(M396&gt;0),"",K396-M396/L395)</f>
        <v>0</v>
      </c>
      <c r="O396" s="10"/>
    </row>
    <row r="397" spans="1:15">
      <c r="A397" s="3" t="s">
        <v>1474</v>
      </c>
      <c r="B397" s="31">
        <f>H148</f>
        <v>0</v>
      </c>
      <c r="C397" s="31">
        <f>H100</f>
        <v>0</v>
      </c>
      <c r="D397" s="31">
        <f>IF(ISERROR(B397),C397,0)</f>
        <v>0</v>
      </c>
      <c r="E397" s="31">
        <f>MAX($B$189,B397)*C397</f>
        <v>0</v>
      </c>
      <c r="F397" s="17">
        <f>RANK(B397,B$220:B$408,1)</f>
        <v>0</v>
      </c>
      <c r="G397" s="30">
        <v>178</v>
      </c>
      <c r="H397" s="17">
        <f>F397*189+G397</f>
        <v>0</v>
      </c>
      <c r="I397" s="17">
        <f>RANK(H397,H$220:H$408,1)</f>
        <v>0</v>
      </c>
      <c r="J397" s="17">
        <f>MATCH(G397,I$220:I$408,0)</f>
        <v>0</v>
      </c>
      <c r="K397" s="31">
        <f>INDEX(B$220:B$408,J397,1)</f>
        <v>0</v>
      </c>
      <c r="L397" s="31">
        <f>L396+INDEX(C$220:C$408,J397,1)</f>
        <v>0</v>
      </c>
      <c r="M397" s="31">
        <f>M396+(K397-K396)*L396</f>
        <v>0</v>
      </c>
      <c r="N397" s="31">
        <f>IF((M396&gt;0)=(M397&gt;0),"",K397-M397/L396)</f>
        <v>0</v>
      </c>
      <c r="O397" s="10"/>
    </row>
    <row r="398" spans="1:15">
      <c r="A398" s="3" t="s">
        <v>1475</v>
      </c>
      <c r="B398" s="31">
        <f>H149</f>
        <v>0</v>
      </c>
      <c r="C398" s="31">
        <f>H101</f>
        <v>0</v>
      </c>
      <c r="D398" s="31">
        <f>IF(ISERROR(B398),C398,0)</f>
        <v>0</v>
      </c>
      <c r="E398" s="31">
        <f>MAX($B$189,B398)*C398</f>
        <v>0</v>
      </c>
      <c r="F398" s="17">
        <f>RANK(B398,B$220:B$408,1)</f>
        <v>0</v>
      </c>
      <c r="G398" s="30">
        <v>179</v>
      </c>
      <c r="H398" s="17">
        <f>F398*189+G398</f>
        <v>0</v>
      </c>
      <c r="I398" s="17">
        <f>RANK(H398,H$220:H$408,1)</f>
        <v>0</v>
      </c>
      <c r="J398" s="17">
        <f>MATCH(G398,I$220:I$408,0)</f>
        <v>0</v>
      </c>
      <c r="K398" s="31">
        <f>INDEX(B$220:B$408,J398,1)</f>
        <v>0</v>
      </c>
      <c r="L398" s="31">
        <f>L397+INDEX(C$220:C$408,J398,1)</f>
        <v>0</v>
      </c>
      <c r="M398" s="31">
        <f>M397+(K398-K397)*L397</f>
        <v>0</v>
      </c>
      <c r="N398" s="31">
        <f>IF((M397&gt;0)=(M398&gt;0),"",K398-M398/L397)</f>
        <v>0</v>
      </c>
      <c r="O398" s="10"/>
    </row>
    <row r="399" spans="1:15">
      <c r="A399" s="3" t="s">
        <v>1476</v>
      </c>
      <c r="B399" s="31">
        <f>H150</f>
        <v>0</v>
      </c>
      <c r="C399" s="31">
        <f>H102</f>
        <v>0</v>
      </c>
      <c r="D399" s="31">
        <f>IF(ISERROR(B399),C399,0)</f>
        <v>0</v>
      </c>
      <c r="E399" s="31">
        <f>MAX($B$189,B399)*C399</f>
        <v>0</v>
      </c>
      <c r="F399" s="17">
        <f>RANK(B399,B$220:B$408,1)</f>
        <v>0</v>
      </c>
      <c r="G399" s="30">
        <v>180</v>
      </c>
      <c r="H399" s="17">
        <f>F399*189+G399</f>
        <v>0</v>
      </c>
      <c r="I399" s="17">
        <f>RANK(H399,H$220:H$408,1)</f>
        <v>0</v>
      </c>
      <c r="J399" s="17">
        <f>MATCH(G399,I$220:I$408,0)</f>
        <v>0</v>
      </c>
      <c r="K399" s="31">
        <f>INDEX(B$220:B$408,J399,1)</f>
        <v>0</v>
      </c>
      <c r="L399" s="31">
        <f>L398+INDEX(C$220:C$408,J399,1)</f>
        <v>0</v>
      </c>
      <c r="M399" s="31">
        <f>M398+(K399-K398)*L398</f>
        <v>0</v>
      </c>
      <c r="N399" s="31">
        <f>IF((M398&gt;0)=(M399&gt;0),"",K399-M399/L398)</f>
        <v>0</v>
      </c>
      <c r="O399" s="10"/>
    </row>
    <row r="400" spans="1:15">
      <c r="A400" s="3" t="s">
        <v>1477</v>
      </c>
      <c r="B400" s="31">
        <f>H151</f>
        <v>0</v>
      </c>
      <c r="C400" s="31">
        <f>H103</f>
        <v>0</v>
      </c>
      <c r="D400" s="31">
        <f>IF(ISERROR(B400),C400,0)</f>
        <v>0</v>
      </c>
      <c r="E400" s="31">
        <f>MAX($B$189,B400)*C400</f>
        <v>0</v>
      </c>
      <c r="F400" s="17">
        <f>RANK(B400,B$220:B$408,1)</f>
        <v>0</v>
      </c>
      <c r="G400" s="30">
        <v>181</v>
      </c>
      <c r="H400" s="17">
        <f>F400*189+G400</f>
        <v>0</v>
      </c>
      <c r="I400" s="17">
        <f>RANK(H400,H$220:H$408,1)</f>
        <v>0</v>
      </c>
      <c r="J400" s="17">
        <f>MATCH(G400,I$220:I$408,0)</f>
        <v>0</v>
      </c>
      <c r="K400" s="31">
        <f>INDEX(B$220:B$408,J400,1)</f>
        <v>0</v>
      </c>
      <c r="L400" s="31">
        <f>L399+INDEX(C$220:C$408,J400,1)</f>
        <v>0</v>
      </c>
      <c r="M400" s="31">
        <f>M399+(K400-K399)*L399</f>
        <v>0</v>
      </c>
      <c r="N400" s="31">
        <f>IF((M399&gt;0)=(M400&gt;0),"",K400-M400/L399)</f>
        <v>0</v>
      </c>
      <c r="O400" s="10"/>
    </row>
    <row r="401" spans="1:15">
      <c r="A401" s="3" t="s">
        <v>1478</v>
      </c>
      <c r="B401" s="31">
        <f>H152</f>
        <v>0</v>
      </c>
      <c r="C401" s="31">
        <f>H104</f>
        <v>0</v>
      </c>
      <c r="D401" s="31">
        <f>IF(ISERROR(B401),C401,0)</f>
        <v>0</v>
      </c>
      <c r="E401" s="31">
        <f>MAX($B$189,B401)*C401</f>
        <v>0</v>
      </c>
      <c r="F401" s="17">
        <f>RANK(B401,B$220:B$408,1)</f>
        <v>0</v>
      </c>
      <c r="G401" s="30">
        <v>182</v>
      </c>
      <c r="H401" s="17">
        <f>F401*189+G401</f>
        <v>0</v>
      </c>
      <c r="I401" s="17">
        <f>RANK(H401,H$220:H$408,1)</f>
        <v>0</v>
      </c>
      <c r="J401" s="17">
        <f>MATCH(G401,I$220:I$408,0)</f>
        <v>0</v>
      </c>
      <c r="K401" s="31">
        <f>INDEX(B$220:B$408,J401,1)</f>
        <v>0</v>
      </c>
      <c r="L401" s="31">
        <f>L400+INDEX(C$220:C$408,J401,1)</f>
        <v>0</v>
      </c>
      <c r="M401" s="31">
        <f>M400+(K401-K400)*L400</f>
        <v>0</v>
      </c>
      <c r="N401" s="31">
        <f>IF((M400&gt;0)=(M401&gt;0),"",K401-M401/L400)</f>
        <v>0</v>
      </c>
      <c r="O401" s="10"/>
    </row>
    <row r="402" spans="1:15">
      <c r="A402" s="3" t="s">
        <v>1479</v>
      </c>
      <c r="B402" s="31">
        <f>H153</f>
        <v>0</v>
      </c>
      <c r="C402" s="31">
        <f>H105</f>
        <v>0</v>
      </c>
      <c r="D402" s="31">
        <f>IF(ISERROR(B402),C402,0)</f>
        <v>0</v>
      </c>
      <c r="E402" s="31">
        <f>MAX($B$189,B402)*C402</f>
        <v>0</v>
      </c>
      <c r="F402" s="17">
        <f>RANK(B402,B$220:B$408,1)</f>
        <v>0</v>
      </c>
      <c r="G402" s="30">
        <v>183</v>
      </c>
      <c r="H402" s="17">
        <f>F402*189+G402</f>
        <v>0</v>
      </c>
      <c r="I402" s="17">
        <f>RANK(H402,H$220:H$408,1)</f>
        <v>0</v>
      </c>
      <c r="J402" s="17">
        <f>MATCH(G402,I$220:I$408,0)</f>
        <v>0</v>
      </c>
      <c r="K402" s="31">
        <f>INDEX(B$220:B$408,J402,1)</f>
        <v>0</v>
      </c>
      <c r="L402" s="31">
        <f>L401+INDEX(C$220:C$408,J402,1)</f>
        <v>0</v>
      </c>
      <c r="M402" s="31">
        <f>M401+(K402-K401)*L401</f>
        <v>0</v>
      </c>
      <c r="N402" s="31">
        <f>IF((M401&gt;0)=(M402&gt;0),"",K402-M402/L401)</f>
        <v>0</v>
      </c>
      <c r="O402" s="10"/>
    </row>
    <row r="403" spans="1:15">
      <c r="A403" s="3" t="s">
        <v>1480</v>
      </c>
      <c r="B403" s="31">
        <f>H154</f>
        <v>0</v>
      </c>
      <c r="C403" s="31">
        <f>H106</f>
        <v>0</v>
      </c>
      <c r="D403" s="31">
        <f>IF(ISERROR(B403),C403,0)</f>
        <v>0</v>
      </c>
      <c r="E403" s="31">
        <f>MAX($B$189,B403)*C403</f>
        <v>0</v>
      </c>
      <c r="F403" s="17">
        <f>RANK(B403,B$220:B$408,1)</f>
        <v>0</v>
      </c>
      <c r="G403" s="30">
        <v>184</v>
      </c>
      <c r="H403" s="17">
        <f>F403*189+G403</f>
        <v>0</v>
      </c>
      <c r="I403" s="17">
        <f>RANK(H403,H$220:H$408,1)</f>
        <v>0</v>
      </c>
      <c r="J403" s="17">
        <f>MATCH(G403,I$220:I$408,0)</f>
        <v>0</v>
      </c>
      <c r="K403" s="31">
        <f>INDEX(B$220:B$408,J403,1)</f>
        <v>0</v>
      </c>
      <c r="L403" s="31">
        <f>L402+INDEX(C$220:C$408,J403,1)</f>
        <v>0</v>
      </c>
      <c r="M403" s="31">
        <f>M402+(K403-K402)*L402</f>
        <v>0</v>
      </c>
      <c r="N403" s="31">
        <f>IF((M402&gt;0)=(M403&gt;0),"",K403-M403/L402)</f>
        <v>0</v>
      </c>
      <c r="O403" s="10"/>
    </row>
    <row r="404" spans="1:15">
      <c r="A404" s="3" t="s">
        <v>1481</v>
      </c>
      <c r="B404" s="31">
        <f>H155</f>
        <v>0</v>
      </c>
      <c r="C404" s="31">
        <f>H107</f>
        <v>0</v>
      </c>
      <c r="D404" s="31">
        <f>IF(ISERROR(B404),C404,0)</f>
        <v>0</v>
      </c>
      <c r="E404" s="31">
        <f>MAX($B$189,B404)*C404</f>
        <v>0</v>
      </c>
      <c r="F404" s="17">
        <f>RANK(B404,B$220:B$408,1)</f>
        <v>0</v>
      </c>
      <c r="G404" s="30">
        <v>185</v>
      </c>
      <c r="H404" s="17">
        <f>F404*189+G404</f>
        <v>0</v>
      </c>
      <c r="I404" s="17">
        <f>RANK(H404,H$220:H$408,1)</f>
        <v>0</v>
      </c>
      <c r="J404" s="17">
        <f>MATCH(G404,I$220:I$408,0)</f>
        <v>0</v>
      </c>
      <c r="K404" s="31">
        <f>INDEX(B$220:B$408,J404,1)</f>
        <v>0</v>
      </c>
      <c r="L404" s="31">
        <f>L403+INDEX(C$220:C$408,J404,1)</f>
        <v>0</v>
      </c>
      <c r="M404" s="31">
        <f>M403+(K404-K403)*L403</f>
        <v>0</v>
      </c>
      <c r="N404" s="31">
        <f>IF((M403&gt;0)=(M404&gt;0),"",K404-M404/L403)</f>
        <v>0</v>
      </c>
      <c r="O404" s="10"/>
    </row>
    <row r="405" spans="1:15">
      <c r="A405" s="3" t="s">
        <v>1482</v>
      </c>
      <c r="B405" s="31">
        <f>H156</f>
        <v>0</v>
      </c>
      <c r="C405" s="31">
        <f>H108</f>
        <v>0</v>
      </c>
      <c r="D405" s="31">
        <f>IF(ISERROR(B405),C405,0)</f>
        <v>0</v>
      </c>
      <c r="E405" s="31">
        <f>MAX($B$189,B405)*C405</f>
        <v>0</v>
      </c>
      <c r="F405" s="17">
        <f>RANK(B405,B$220:B$408,1)</f>
        <v>0</v>
      </c>
      <c r="G405" s="30">
        <v>186</v>
      </c>
      <c r="H405" s="17">
        <f>F405*189+G405</f>
        <v>0</v>
      </c>
      <c r="I405" s="17">
        <f>RANK(H405,H$220:H$408,1)</f>
        <v>0</v>
      </c>
      <c r="J405" s="17">
        <f>MATCH(G405,I$220:I$408,0)</f>
        <v>0</v>
      </c>
      <c r="K405" s="31">
        <f>INDEX(B$220:B$408,J405,1)</f>
        <v>0</v>
      </c>
      <c r="L405" s="31">
        <f>L404+INDEX(C$220:C$408,J405,1)</f>
        <v>0</v>
      </c>
      <c r="M405" s="31">
        <f>M404+(K405-K404)*L404</f>
        <v>0</v>
      </c>
      <c r="N405" s="31">
        <f>IF((M404&gt;0)=(M405&gt;0),"",K405-M405/L404)</f>
        <v>0</v>
      </c>
      <c r="O405" s="10"/>
    </row>
    <row r="406" spans="1:15">
      <c r="A406" s="3" t="s">
        <v>1483</v>
      </c>
      <c r="B406" s="31">
        <f>H157</f>
        <v>0</v>
      </c>
      <c r="C406" s="31">
        <f>H109</f>
        <v>0</v>
      </c>
      <c r="D406" s="31">
        <f>IF(ISERROR(B406),C406,0)</f>
        <v>0</v>
      </c>
      <c r="E406" s="31">
        <f>MAX($B$189,B406)*C406</f>
        <v>0</v>
      </c>
      <c r="F406" s="17">
        <f>RANK(B406,B$220:B$408,1)</f>
        <v>0</v>
      </c>
      <c r="G406" s="30">
        <v>187</v>
      </c>
      <c r="H406" s="17">
        <f>F406*189+G406</f>
        <v>0</v>
      </c>
      <c r="I406" s="17">
        <f>RANK(H406,H$220:H$408,1)</f>
        <v>0</v>
      </c>
      <c r="J406" s="17">
        <f>MATCH(G406,I$220:I$408,0)</f>
        <v>0</v>
      </c>
      <c r="K406" s="31">
        <f>INDEX(B$220:B$408,J406,1)</f>
        <v>0</v>
      </c>
      <c r="L406" s="31">
        <f>L405+INDEX(C$220:C$408,J406,1)</f>
        <v>0</v>
      </c>
      <c r="M406" s="31">
        <f>M405+(K406-K405)*L405</f>
        <v>0</v>
      </c>
      <c r="N406" s="31">
        <f>IF((M405&gt;0)=(M406&gt;0),"",K406-M406/L405)</f>
        <v>0</v>
      </c>
      <c r="O406" s="10"/>
    </row>
    <row r="407" spans="1:15">
      <c r="A407" s="3" t="s">
        <v>1484</v>
      </c>
      <c r="B407" s="31">
        <f>H158</f>
        <v>0</v>
      </c>
      <c r="C407" s="31">
        <f>H110</f>
        <v>0</v>
      </c>
      <c r="D407" s="31">
        <f>IF(ISERROR(B407),C407,0)</f>
        <v>0</v>
      </c>
      <c r="E407" s="31">
        <f>MAX($B$189,B407)*C407</f>
        <v>0</v>
      </c>
      <c r="F407" s="17">
        <f>RANK(B407,B$220:B$408,1)</f>
        <v>0</v>
      </c>
      <c r="G407" s="30">
        <v>188</v>
      </c>
      <c r="H407" s="17">
        <f>F407*189+G407</f>
        <v>0</v>
      </c>
      <c r="I407" s="17">
        <f>RANK(H407,H$220:H$408,1)</f>
        <v>0</v>
      </c>
      <c r="J407" s="17">
        <f>MATCH(G407,I$220:I$408,0)</f>
        <v>0</v>
      </c>
      <c r="K407" s="31">
        <f>INDEX(B$220:B$408,J407,1)</f>
        <v>0</v>
      </c>
      <c r="L407" s="31">
        <f>L406+INDEX(C$220:C$408,J407,1)</f>
        <v>0</v>
      </c>
      <c r="M407" s="31">
        <f>M406+(K407-K406)*L406</f>
        <v>0</v>
      </c>
      <c r="N407" s="31">
        <f>IF((M406&gt;0)=(M407&gt;0),"",K407-M407/L406)</f>
        <v>0</v>
      </c>
      <c r="O407" s="10"/>
    </row>
    <row r="408" spans="1:15">
      <c r="A408" s="3" t="s">
        <v>1485</v>
      </c>
      <c r="B408" s="31">
        <f>H159</f>
        <v>0</v>
      </c>
      <c r="C408" s="31">
        <f>H111</f>
        <v>0</v>
      </c>
      <c r="D408" s="31">
        <f>IF(ISERROR(B408),C408,0)</f>
        <v>0</v>
      </c>
      <c r="E408" s="31">
        <f>MAX($B$189,B408)*C408</f>
        <v>0</v>
      </c>
      <c r="F408" s="17">
        <f>RANK(B408,B$220:B$408,1)</f>
        <v>0</v>
      </c>
      <c r="G408" s="30">
        <v>189</v>
      </c>
      <c r="H408" s="17">
        <f>F408*189+G408</f>
        <v>0</v>
      </c>
      <c r="I408" s="17">
        <f>RANK(H408,H$220:H$408,1)</f>
        <v>0</v>
      </c>
      <c r="J408" s="17">
        <f>MATCH(G408,I$220:I$408,0)</f>
        <v>0</v>
      </c>
      <c r="K408" s="31">
        <f>INDEX(B$220:B$408,J408,1)</f>
        <v>0</v>
      </c>
      <c r="L408" s="31">
        <f>L407+INDEX(C$220:C$408,J408,1)</f>
        <v>0</v>
      </c>
      <c r="M408" s="31">
        <f>M407+(K408-K407)*L407</f>
        <v>0</v>
      </c>
      <c r="N408" s="31">
        <f>IF((M407&gt;0)=(M408&gt;0),"",K408-M408/L407)</f>
        <v>0</v>
      </c>
      <c r="O408" s="10"/>
    </row>
    <row r="410" spans="1:15" ht="21" customHeight="1">
      <c r="A410" s="1" t="s">
        <v>1486</v>
      </c>
    </row>
    <row r="411" spans="1:15">
      <c r="A411" s="2" t="s">
        <v>361</v>
      </c>
    </row>
    <row r="412" spans="1:15">
      <c r="A412" s="11" t="s">
        <v>1487</v>
      </c>
    </row>
    <row r="413" spans="1:15">
      <c r="A413" s="2" t="s">
        <v>1488</v>
      </c>
    </row>
    <row r="415" spans="1:15">
      <c r="B415" s="12" t="s">
        <v>1489</v>
      </c>
    </row>
    <row r="416" spans="1:15">
      <c r="A416" s="3" t="s">
        <v>1489</v>
      </c>
      <c r="B416" s="31">
        <f>MIN($N$219:$N$408)</f>
        <v>0</v>
      </c>
      <c r="C416" s="10"/>
    </row>
    <row r="418" spans="1:1" ht="21" customHeight="1">
      <c r="A418" s="1" t="s">
        <v>1490</v>
      </c>
    </row>
    <row r="419" spans="1:1">
      <c r="A419" s="2" t="s">
        <v>361</v>
      </c>
    </row>
    <row r="420" spans="1:1">
      <c r="A420" s="11" t="s">
        <v>1062</v>
      </c>
    </row>
    <row r="421" spans="1:1">
      <c r="A421" s="11" t="s">
        <v>1183</v>
      </c>
    </row>
    <row r="422" spans="1:1">
      <c r="A422" s="11" t="s">
        <v>1491</v>
      </c>
    </row>
    <row r="423" spans="1:1">
      <c r="A423" s="11" t="s">
        <v>1492</v>
      </c>
    </row>
    <row r="424" spans="1:1">
      <c r="A424" s="11" t="s">
        <v>1493</v>
      </c>
    </row>
    <row r="425" spans="1:1">
      <c r="A425" s="11" t="s">
        <v>1494</v>
      </c>
    </row>
    <row r="426" spans="1:1">
      <c r="A426" s="11" t="s">
        <v>1495</v>
      </c>
    </row>
    <row r="427" spans="1:1">
      <c r="A427" s="11" t="s">
        <v>1496</v>
      </c>
    </row>
    <row r="428" spans="1:1">
      <c r="A428" s="11" t="s">
        <v>1497</v>
      </c>
    </row>
    <row r="429" spans="1:1">
      <c r="A429" s="11" t="s">
        <v>1498</v>
      </c>
    </row>
    <row r="430" spans="1:1">
      <c r="A430" s="11" t="s">
        <v>1192</v>
      </c>
    </row>
    <row r="431" spans="1:1">
      <c r="A431" s="11" t="s">
        <v>1499</v>
      </c>
    </row>
    <row r="432" spans="1:1">
      <c r="A432" s="11" t="s">
        <v>1194</v>
      </c>
    </row>
    <row r="433" spans="1:1">
      <c r="A433" s="11" t="s">
        <v>1500</v>
      </c>
    </row>
    <row r="434" spans="1:1">
      <c r="A434" s="11" t="s">
        <v>1196</v>
      </c>
    </row>
    <row r="435" spans="1:1">
      <c r="A435" s="11" t="s">
        <v>1501</v>
      </c>
    </row>
    <row r="436" spans="1:1">
      <c r="A436" s="11" t="s">
        <v>1502</v>
      </c>
    </row>
    <row r="437" spans="1:1">
      <c r="A437" s="11" t="s">
        <v>1503</v>
      </c>
    </row>
    <row r="438" spans="1:1">
      <c r="A438" s="11" t="s">
        <v>1504</v>
      </c>
    </row>
    <row r="439" spans="1:1">
      <c r="A439" s="11" t="s">
        <v>1505</v>
      </c>
    </row>
    <row r="440" spans="1:1">
      <c r="A440" s="11" t="s">
        <v>1506</v>
      </c>
    </row>
    <row r="441" spans="1:1">
      <c r="A441" s="11" t="s">
        <v>1507</v>
      </c>
    </row>
    <row r="442" spans="1:1">
      <c r="A442" s="11" t="s">
        <v>1508</v>
      </c>
    </row>
    <row r="443" spans="1:1">
      <c r="A443" s="11" t="s">
        <v>1509</v>
      </c>
    </row>
    <row r="444" spans="1:1">
      <c r="A444" s="11" t="s">
        <v>1510</v>
      </c>
    </row>
    <row r="445" spans="1:1">
      <c r="A445" s="11" t="s">
        <v>1511</v>
      </c>
    </row>
    <row r="446" spans="1:1">
      <c r="A446" s="11" t="s">
        <v>1512</v>
      </c>
    </row>
    <row r="447" spans="1:1">
      <c r="A447" s="11" t="s">
        <v>1513</v>
      </c>
    </row>
    <row r="448" spans="1:1">
      <c r="A448" s="11" t="s">
        <v>1514</v>
      </c>
    </row>
    <row r="449" spans="1:10">
      <c r="A449" s="11" t="s">
        <v>1515</v>
      </c>
    </row>
    <row r="450" spans="1:10">
      <c r="A450" s="11" t="s">
        <v>1516</v>
      </c>
    </row>
    <row r="451" spans="1:10">
      <c r="A451" s="28" t="s">
        <v>364</v>
      </c>
      <c r="B451" s="28" t="s">
        <v>494</v>
      </c>
      <c r="C451" s="28" t="s">
        <v>494</v>
      </c>
      <c r="D451" s="28" t="s">
        <v>494</v>
      </c>
      <c r="E451" s="28" t="s">
        <v>494</v>
      </c>
      <c r="F451" s="28" t="s">
        <v>494</v>
      </c>
      <c r="G451" s="28" t="s">
        <v>494</v>
      </c>
      <c r="H451" s="28" t="s">
        <v>494</v>
      </c>
      <c r="I451" s="28" t="s">
        <v>494</v>
      </c>
    </row>
    <row r="452" spans="1:10">
      <c r="A452" s="28" t="s">
        <v>367</v>
      </c>
      <c r="B452" s="28" t="s">
        <v>1517</v>
      </c>
      <c r="C452" s="28" t="s">
        <v>1518</v>
      </c>
      <c r="D452" s="28" t="s">
        <v>1519</v>
      </c>
      <c r="E452" s="28" t="s">
        <v>1520</v>
      </c>
      <c r="F452" s="28" t="s">
        <v>1521</v>
      </c>
      <c r="G452" s="28" t="s">
        <v>1522</v>
      </c>
      <c r="H452" s="28" t="s">
        <v>1523</v>
      </c>
      <c r="I452" s="28" t="s">
        <v>1524</v>
      </c>
    </row>
    <row r="454" spans="1:10">
      <c r="B454" s="12" t="s">
        <v>1525</v>
      </c>
      <c r="C454" s="12" t="s">
        <v>1526</v>
      </c>
      <c r="D454" s="12" t="s">
        <v>1527</v>
      </c>
      <c r="E454" s="12" t="s">
        <v>1528</v>
      </c>
      <c r="F454" s="12" t="s">
        <v>1529</v>
      </c>
      <c r="G454" s="12" t="s">
        <v>1530</v>
      </c>
      <c r="H454" s="12" t="s">
        <v>1531</v>
      </c>
      <c r="I454" s="12" t="s">
        <v>1532</v>
      </c>
    </row>
    <row r="455" spans="1:10">
      <c r="A455" s="3" t="s">
        <v>174</v>
      </c>
      <c r="B455" s="31">
        <f>IF('Loads'!$B46&lt;0,0,IF($B35*$B$416+'Aggreg'!$B273&gt;0,$B35*$B$416,0-'Aggreg'!$B273))</f>
        <v>0</v>
      </c>
      <c r="C455" s="31">
        <f>IF('Loads'!$B46&lt;0,0,IF($C35*$B$416+'Aggreg'!$C273&gt;0,$C35*$B$416,0-'Aggreg'!$C273))</f>
        <v>0</v>
      </c>
      <c r="D455" s="31">
        <f>IF('Loads'!$B46&lt;0,0,IF($D35*$B$416+'Aggreg'!$D273&gt;0,$D35*$B$416,0-'Aggreg'!$D273))</f>
        <v>0</v>
      </c>
      <c r="E455" s="31">
        <f>IF('Loads'!$B46&lt;0,0,IF($E35*$B$416+'Aggreg'!$E273&gt;0,$E35*$B$416,0-'Aggreg'!$E273))</f>
        <v>0</v>
      </c>
      <c r="F455" s="31">
        <f>IF('Loads'!$B46&lt;0,0,IF($F35*$B$416+'Aggreg'!$F273&gt;0,$F35*$B$416,0-'Aggreg'!$F273))</f>
        <v>0</v>
      </c>
      <c r="G455" s="31">
        <f>IF('Loads'!$B46&lt;0,0,IF($G35*$B$416+'Aggreg'!$G273&gt;0,$G35*$B$416,0-'Aggreg'!$G273))</f>
        <v>0</v>
      </c>
      <c r="H455" s="31">
        <f>IF('Loads'!$B46&lt;0,0,IF($H35*$B$416+'Aggreg'!$H273&gt;0,$H35*$B$416,0-'Aggreg'!$H273))</f>
        <v>0</v>
      </c>
      <c r="I455" s="17">
        <f>0.01*'Input'!$F$58*(E455*'Loads'!$E304+F455*'Loads'!$F304+G455*'Loads'!$G304)+10*(B455*'Loads'!$B304+C455*'Loads'!$C304+D455*'Loads'!$D304+H455*'Loads'!$H304)</f>
        <v>0</v>
      </c>
      <c r="J455" s="10"/>
    </row>
    <row r="456" spans="1:10">
      <c r="A456" s="3" t="s">
        <v>175</v>
      </c>
      <c r="B456" s="31">
        <f>IF('Loads'!$B47&lt;0,0,IF($B36*$B$416+'Aggreg'!$B274&gt;0,$B36*$B$416,0-'Aggreg'!$B274))</f>
        <v>0</v>
      </c>
      <c r="C456" s="31">
        <f>IF('Loads'!$B47&lt;0,0,IF($C36*$B$416+'Aggreg'!$C274&gt;0,$C36*$B$416,0-'Aggreg'!$C274))</f>
        <v>0</v>
      </c>
      <c r="D456" s="31">
        <f>IF('Loads'!$B47&lt;0,0,IF($D36*$B$416+'Aggreg'!$D274&gt;0,$D36*$B$416,0-'Aggreg'!$D274))</f>
        <v>0</v>
      </c>
      <c r="E456" s="31">
        <f>IF('Loads'!$B47&lt;0,0,IF($E36*$B$416+'Aggreg'!$E274&gt;0,$E36*$B$416,0-'Aggreg'!$E274))</f>
        <v>0</v>
      </c>
      <c r="F456" s="31">
        <f>IF('Loads'!$B47&lt;0,0,IF($F36*$B$416+'Aggreg'!$F274&gt;0,$F36*$B$416,0-'Aggreg'!$F274))</f>
        <v>0</v>
      </c>
      <c r="G456" s="31">
        <f>IF('Loads'!$B47&lt;0,0,IF($G36*$B$416+'Aggreg'!$G274&gt;0,$G36*$B$416,0-'Aggreg'!$G274))</f>
        <v>0</v>
      </c>
      <c r="H456" s="31">
        <f>IF('Loads'!$B47&lt;0,0,IF($H36*$B$416+'Aggreg'!$H274&gt;0,$H36*$B$416,0-'Aggreg'!$H274))</f>
        <v>0</v>
      </c>
      <c r="I456" s="17">
        <f>0.01*'Input'!$F$58*(E456*'Loads'!$E305+F456*'Loads'!$F305+G456*'Loads'!$G305)+10*(B456*'Loads'!$B305+C456*'Loads'!$C305+D456*'Loads'!$D305+H456*'Loads'!$H305)</f>
        <v>0</v>
      </c>
      <c r="J456" s="10"/>
    </row>
    <row r="457" spans="1:10">
      <c r="A457" s="3" t="s">
        <v>214</v>
      </c>
      <c r="B457" s="31">
        <f>IF('Loads'!$B48&lt;0,0,IF($B37*$B$416+'Aggreg'!$B275&gt;0,$B37*$B$416,0-'Aggreg'!$B275))</f>
        <v>0</v>
      </c>
      <c r="C457" s="31">
        <f>IF('Loads'!$B48&lt;0,0,IF($C37*$B$416+'Aggreg'!$C275&gt;0,$C37*$B$416,0-'Aggreg'!$C275))</f>
        <v>0</v>
      </c>
      <c r="D457" s="31">
        <f>IF('Loads'!$B48&lt;0,0,IF($D37*$B$416+'Aggreg'!$D275&gt;0,$D37*$B$416,0-'Aggreg'!$D275))</f>
        <v>0</v>
      </c>
      <c r="E457" s="31">
        <f>IF('Loads'!$B48&lt;0,0,IF($E37*$B$416+'Aggreg'!$E275&gt;0,$E37*$B$416,0-'Aggreg'!$E275))</f>
        <v>0</v>
      </c>
      <c r="F457" s="31">
        <f>IF('Loads'!$B48&lt;0,0,IF($F37*$B$416+'Aggreg'!$F275&gt;0,$F37*$B$416,0-'Aggreg'!$F275))</f>
        <v>0</v>
      </c>
      <c r="G457" s="31">
        <f>IF('Loads'!$B48&lt;0,0,IF($G37*$B$416+'Aggreg'!$G275&gt;0,$G37*$B$416,0-'Aggreg'!$G275))</f>
        <v>0</v>
      </c>
      <c r="H457" s="31">
        <f>IF('Loads'!$B48&lt;0,0,IF($H37*$B$416+'Aggreg'!$H275&gt;0,$H37*$B$416,0-'Aggreg'!$H275))</f>
        <v>0</v>
      </c>
      <c r="I457" s="17">
        <f>0.01*'Input'!$F$58*(E457*'Loads'!$E306+F457*'Loads'!$F306+G457*'Loads'!$G306)+10*(B457*'Loads'!$B306+C457*'Loads'!$C306+D457*'Loads'!$D306+H457*'Loads'!$H306)</f>
        <v>0</v>
      </c>
      <c r="J457" s="10"/>
    </row>
    <row r="458" spans="1:10">
      <c r="A458" s="3" t="s">
        <v>176</v>
      </c>
      <c r="B458" s="31">
        <f>IF('Loads'!$B49&lt;0,0,IF($B38*$B$416+'Aggreg'!$B276&gt;0,$B38*$B$416,0-'Aggreg'!$B276))</f>
        <v>0</v>
      </c>
      <c r="C458" s="31">
        <f>IF('Loads'!$B49&lt;0,0,IF($C38*$B$416+'Aggreg'!$C276&gt;0,$C38*$B$416,0-'Aggreg'!$C276))</f>
        <v>0</v>
      </c>
      <c r="D458" s="31">
        <f>IF('Loads'!$B49&lt;0,0,IF($D38*$B$416+'Aggreg'!$D276&gt;0,$D38*$B$416,0-'Aggreg'!$D276))</f>
        <v>0</v>
      </c>
      <c r="E458" s="31">
        <f>IF('Loads'!$B49&lt;0,0,IF($E38*$B$416+'Aggreg'!$E276&gt;0,$E38*$B$416,0-'Aggreg'!$E276))</f>
        <v>0</v>
      </c>
      <c r="F458" s="31">
        <f>IF('Loads'!$B49&lt;0,0,IF($F38*$B$416+'Aggreg'!$F276&gt;0,$F38*$B$416,0-'Aggreg'!$F276))</f>
        <v>0</v>
      </c>
      <c r="G458" s="31">
        <f>IF('Loads'!$B49&lt;0,0,IF($G38*$B$416+'Aggreg'!$G276&gt;0,$G38*$B$416,0-'Aggreg'!$G276))</f>
        <v>0</v>
      </c>
      <c r="H458" s="31">
        <f>IF('Loads'!$B49&lt;0,0,IF($H38*$B$416+'Aggreg'!$H276&gt;0,$H38*$B$416,0-'Aggreg'!$H276))</f>
        <v>0</v>
      </c>
      <c r="I458" s="17">
        <f>0.01*'Input'!$F$58*(E458*'Loads'!$E307+F458*'Loads'!$F307+G458*'Loads'!$G307)+10*(B458*'Loads'!$B307+C458*'Loads'!$C307+D458*'Loads'!$D307+H458*'Loads'!$H307)</f>
        <v>0</v>
      </c>
      <c r="J458" s="10"/>
    </row>
    <row r="459" spans="1:10">
      <c r="A459" s="3" t="s">
        <v>177</v>
      </c>
      <c r="B459" s="31">
        <f>IF('Loads'!$B50&lt;0,0,IF($B39*$B$416+'Aggreg'!$B277&gt;0,$B39*$B$416,0-'Aggreg'!$B277))</f>
        <v>0</v>
      </c>
      <c r="C459" s="31">
        <f>IF('Loads'!$B50&lt;0,0,IF($C39*$B$416+'Aggreg'!$C277&gt;0,$C39*$B$416,0-'Aggreg'!$C277))</f>
        <v>0</v>
      </c>
      <c r="D459" s="31">
        <f>IF('Loads'!$B50&lt;0,0,IF($D39*$B$416+'Aggreg'!$D277&gt;0,$D39*$B$416,0-'Aggreg'!$D277))</f>
        <v>0</v>
      </c>
      <c r="E459" s="31">
        <f>IF('Loads'!$B50&lt;0,0,IF($E39*$B$416+'Aggreg'!$E277&gt;0,$E39*$B$416,0-'Aggreg'!$E277))</f>
        <v>0</v>
      </c>
      <c r="F459" s="31">
        <f>IF('Loads'!$B50&lt;0,0,IF($F39*$B$416+'Aggreg'!$F277&gt;0,$F39*$B$416,0-'Aggreg'!$F277))</f>
        <v>0</v>
      </c>
      <c r="G459" s="31">
        <f>IF('Loads'!$B50&lt;0,0,IF($G39*$B$416+'Aggreg'!$G277&gt;0,$G39*$B$416,0-'Aggreg'!$G277))</f>
        <v>0</v>
      </c>
      <c r="H459" s="31">
        <f>IF('Loads'!$B50&lt;0,0,IF($H39*$B$416+'Aggreg'!$H277&gt;0,$H39*$B$416,0-'Aggreg'!$H277))</f>
        <v>0</v>
      </c>
      <c r="I459" s="17">
        <f>0.01*'Input'!$F$58*(E459*'Loads'!$E308+F459*'Loads'!$F308+G459*'Loads'!$G308)+10*(B459*'Loads'!$B308+C459*'Loads'!$C308+D459*'Loads'!$D308+H459*'Loads'!$H308)</f>
        <v>0</v>
      </c>
      <c r="J459" s="10"/>
    </row>
    <row r="460" spans="1:10">
      <c r="A460" s="3" t="s">
        <v>215</v>
      </c>
      <c r="B460" s="31">
        <f>IF('Loads'!$B51&lt;0,0,IF($B40*$B$416+'Aggreg'!$B278&gt;0,$B40*$B$416,0-'Aggreg'!$B278))</f>
        <v>0</v>
      </c>
      <c r="C460" s="31">
        <f>IF('Loads'!$B51&lt;0,0,IF($C40*$B$416+'Aggreg'!$C278&gt;0,$C40*$B$416,0-'Aggreg'!$C278))</f>
        <v>0</v>
      </c>
      <c r="D460" s="31">
        <f>IF('Loads'!$B51&lt;0,0,IF($D40*$B$416+'Aggreg'!$D278&gt;0,$D40*$B$416,0-'Aggreg'!$D278))</f>
        <v>0</v>
      </c>
      <c r="E460" s="31">
        <f>IF('Loads'!$B51&lt;0,0,IF($E40*$B$416+'Aggreg'!$E278&gt;0,$E40*$B$416,0-'Aggreg'!$E278))</f>
        <v>0</v>
      </c>
      <c r="F460" s="31">
        <f>IF('Loads'!$B51&lt;0,0,IF($F40*$B$416+'Aggreg'!$F278&gt;0,$F40*$B$416,0-'Aggreg'!$F278))</f>
        <v>0</v>
      </c>
      <c r="G460" s="31">
        <f>IF('Loads'!$B51&lt;0,0,IF($G40*$B$416+'Aggreg'!$G278&gt;0,$G40*$B$416,0-'Aggreg'!$G278))</f>
        <v>0</v>
      </c>
      <c r="H460" s="31">
        <f>IF('Loads'!$B51&lt;0,0,IF($H40*$B$416+'Aggreg'!$H278&gt;0,$H40*$B$416,0-'Aggreg'!$H278))</f>
        <v>0</v>
      </c>
      <c r="I460" s="17">
        <f>0.01*'Input'!$F$58*(E460*'Loads'!$E309+F460*'Loads'!$F309+G460*'Loads'!$G309)+10*(B460*'Loads'!$B309+C460*'Loads'!$C309+D460*'Loads'!$D309+H460*'Loads'!$H309)</f>
        <v>0</v>
      </c>
      <c r="J460" s="10"/>
    </row>
    <row r="461" spans="1:10">
      <c r="A461" s="3" t="s">
        <v>178</v>
      </c>
      <c r="B461" s="31">
        <f>IF('Loads'!$B52&lt;0,0,IF($B41*$B$416+'Aggreg'!$B279&gt;0,$B41*$B$416,0-'Aggreg'!$B279))</f>
        <v>0</v>
      </c>
      <c r="C461" s="31">
        <f>IF('Loads'!$B52&lt;0,0,IF($C41*$B$416+'Aggreg'!$C279&gt;0,$C41*$B$416,0-'Aggreg'!$C279))</f>
        <v>0</v>
      </c>
      <c r="D461" s="31">
        <f>IF('Loads'!$B52&lt;0,0,IF($D41*$B$416+'Aggreg'!$D279&gt;0,$D41*$B$416,0-'Aggreg'!$D279))</f>
        <v>0</v>
      </c>
      <c r="E461" s="31">
        <f>IF('Loads'!$B52&lt;0,0,IF($E41*$B$416+'Aggreg'!$E279&gt;0,$E41*$B$416,0-'Aggreg'!$E279))</f>
        <v>0</v>
      </c>
      <c r="F461" s="31">
        <f>IF('Loads'!$B52&lt;0,0,IF($F41*$B$416+'Aggreg'!$F279&gt;0,$F41*$B$416,0-'Aggreg'!$F279))</f>
        <v>0</v>
      </c>
      <c r="G461" s="31">
        <f>IF('Loads'!$B52&lt;0,0,IF($G41*$B$416+'Aggreg'!$G279&gt;0,$G41*$B$416,0-'Aggreg'!$G279))</f>
        <v>0</v>
      </c>
      <c r="H461" s="31">
        <f>IF('Loads'!$B52&lt;0,0,IF($H41*$B$416+'Aggreg'!$H279&gt;0,$H41*$B$416,0-'Aggreg'!$H279))</f>
        <v>0</v>
      </c>
      <c r="I461" s="17">
        <f>0.01*'Input'!$F$58*(E461*'Loads'!$E310+F461*'Loads'!$F310+G461*'Loads'!$G310)+10*(B461*'Loads'!$B310+C461*'Loads'!$C310+D461*'Loads'!$D310+H461*'Loads'!$H310)</f>
        <v>0</v>
      </c>
      <c r="J461" s="10"/>
    </row>
    <row r="462" spans="1:10">
      <c r="A462" s="3" t="s">
        <v>179</v>
      </c>
      <c r="B462" s="31">
        <f>IF('Loads'!$B53&lt;0,0,IF($B42*$B$416+'Aggreg'!$B280&gt;0,$B42*$B$416,0-'Aggreg'!$B280))</f>
        <v>0</v>
      </c>
      <c r="C462" s="31">
        <f>IF('Loads'!$B53&lt;0,0,IF($C42*$B$416+'Aggreg'!$C280&gt;0,$C42*$B$416,0-'Aggreg'!$C280))</f>
        <v>0</v>
      </c>
      <c r="D462" s="31">
        <f>IF('Loads'!$B53&lt;0,0,IF($D42*$B$416+'Aggreg'!$D280&gt;0,$D42*$B$416,0-'Aggreg'!$D280))</f>
        <v>0</v>
      </c>
      <c r="E462" s="31">
        <f>IF('Loads'!$B53&lt;0,0,IF($E42*$B$416+'Aggreg'!$E280&gt;0,$E42*$B$416,0-'Aggreg'!$E280))</f>
        <v>0</v>
      </c>
      <c r="F462" s="31">
        <f>IF('Loads'!$B53&lt;0,0,IF($F42*$B$416+'Aggreg'!$F280&gt;0,$F42*$B$416,0-'Aggreg'!$F280))</f>
        <v>0</v>
      </c>
      <c r="G462" s="31">
        <f>IF('Loads'!$B53&lt;0,0,IF($G42*$B$416+'Aggreg'!$G280&gt;0,$G42*$B$416,0-'Aggreg'!$G280))</f>
        <v>0</v>
      </c>
      <c r="H462" s="31">
        <f>IF('Loads'!$B53&lt;0,0,IF($H42*$B$416+'Aggreg'!$H280&gt;0,$H42*$B$416,0-'Aggreg'!$H280))</f>
        <v>0</v>
      </c>
      <c r="I462" s="17">
        <f>0.01*'Input'!$F$58*(E462*'Loads'!$E311+F462*'Loads'!$F311+G462*'Loads'!$G311)+10*(B462*'Loads'!$B311+C462*'Loads'!$C311+D462*'Loads'!$D311+H462*'Loads'!$H311)</f>
        <v>0</v>
      </c>
      <c r="J462" s="10"/>
    </row>
    <row r="463" spans="1:10">
      <c r="A463" s="3" t="s">
        <v>195</v>
      </c>
      <c r="B463" s="31">
        <f>IF('Loads'!$B54&lt;0,0,IF($B43*$B$416+'Aggreg'!$B281&gt;0,$B43*$B$416,0-'Aggreg'!$B281))</f>
        <v>0</v>
      </c>
      <c r="C463" s="31">
        <f>IF('Loads'!$B54&lt;0,0,IF($C43*$B$416+'Aggreg'!$C281&gt;0,$C43*$B$416,0-'Aggreg'!$C281))</f>
        <v>0</v>
      </c>
      <c r="D463" s="31">
        <f>IF('Loads'!$B54&lt;0,0,IF($D43*$B$416+'Aggreg'!$D281&gt;0,$D43*$B$416,0-'Aggreg'!$D281))</f>
        <v>0</v>
      </c>
      <c r="E463" s="31">
        <f>IF('Loads'!$B54&lt;0,0,IF($E43*$B$416+'Aggreg'!$E281&gt;0,$E43*$B$416,0-'Aggreg'!$E281))</f>
        <v>0</v>
      </c>
      <c r="F463" s="31">
        <f>IF('Loads'!$B54&lt;0,0,IF($F43*$B$416+'Aggreg'!$F281&gt;0,$F43*$B$416,0-'Aggreg'!$F281))</f>
        <v>0</v>
      </c>
      <c r="G463" s="31">
        <f>IF('Loads'!$B54&lt;0,0,IF($G43*$B$416+'Aggreg'!$G281&gt;0,$G43*$B$416,0-'Aggreg'!$G281))</f>
        <v>0</v>
      </c>
      <c r="H463" s="31">
        <f>IF('Loads'!$B54&lt;0,0,IF($H43*$B$416+'Aggreg'!$H281&gt;0,$H43*$B$416,0-'Aggreg'!$H281))</f>
        <v>0</v>
      </c>
      <c r="I463" s="17">
        <f>0.01*'Input'!$F$58*(E463*'Loads'!$E312+F463*'Loads'!$F312+G463*'Loads'!$G312)+10*(B463*'Loads'!$B312+C463*'Loads'!$C312+D463*'Loads'!$D312+H463*'Loads'!$H312)</f>
        <v>0</v>
      </c>
      <c r="J463" s="10"/>
    </row>
    <row r="464" spans="1:10">
      <c r="A464" s="3" t="s">
        <v>180</v>
      </c>
      <c r="B464" s="31">
        <f>IF('Loads'!$B55&lt;0,0,IF($B44*$B$416+'Aggreg'!$B282&gt;0,$B44*$B$416,0-'Aggreg'!$B282))</f>
        <v>0</v>
      </c>
      <c r="C464" s="31">
        <f>IF('Loads'!$B55&lt;0,0,IF($C44*$B$416+'Aggreg'!$C282&gt;0,$C44*$B$416,0-'Aggreg'!$C282))</f>
        <v>0</v>
      </c>
      <c r="D464" s="31">
        <f>IF('Loads'!$B55&lt;0,0,IF($D44*$B$416+'Aggreg'!$D282&gt;0,$D44*$B$416,0-'Aggreg'!$D282))</f>
        <v>0</v>
      </c>
      <c r="E464" s="31">
        <f>IF('Loads'!$B55&lt;0,0,IF($E44*$B$416+'Aggreg'!$E282&gt;0,$E44*$B$416,0-'Aggreg'!$E282))</f>
        <v>0</v>
      </c>
      <c r="F464" s="31">
        <f>IF('Loads'!$B55&lt;0,0,IF($F44*$B$416+'Aggreg'!$F282&gt;0,$F44*$B$416,0-'Aggreg'!$F282))</f>
        <v>0</v>
      </c>
      <c r="G464" s="31">
        <f>IF('Loads'!$B55&lt;0,0,IF($G44*$B$416+'Aggreg'!$G282&gt;0,$G44*$B$416,0-'Aggreg'!$G282))</f>
        <v>0</v>
      </c>
      <c r="H464" s="31">
        <f>IF('Loads'!$B55&lt;0,0,IF($H44*$B$416+'Aggreg'!$H282&gt;0,$H44*$B$416,0-'Aggreg'!$H282))</f>
        <v>0</v>
      </c>
      <c r="I464" s="17">
        <f>0.01*'Input'!$F$58*(E464*'Loads'!$E313+F464*'Loads'!$F313+G464*'Loads'!$G313)+10*(B464*'Loads'!$B313+C464*'Loads'!$C313+D464*'Loads'!$D313+H464*'Loads'!$H313)</f>
        <v>0</v>
      </c>
      <c r="J464" s="10"/>
    </row>
    <row r="465" spans="1:10">
      <c r="A465" s="3" t="s">
        <v>181</v>
      </c>
      <c r="B465" s="31">
        <f>IF('Loads'!$B56&lt;0,0,IF($B45*$B$416+'Aggreg'!$B283&gt;0,$B45*$B$416,0-'Aggreg'!$B283))</f>
        <v>0</v>
      </c>
      <c r="C465" s="31">
        <f>IF('Loads'!$B56&lt;0,0,IF($C45*$B$416+'Aggreg'!$C283&gt;0,$C45*$B$416,0-'Aggreg'!$C283))</f>
        <v>0</v>
      </c>
      <c r="D465" s="31">
        <f>IF('Loads'!$B56&lt;0,0,IF($D45*$B$416+'Aggreg'!$D283&gt;0,$D45*$B$416,0-'Aggreg'!$D283))</f>
        <v>0</v>
      </c>
      <c r="E465" s="31">
        <f>IF('Loads'!$B56&lt;0,0,IF($E45*$B$416+'Aggreg'!$E283&gt;0,$E45*$B$416,0-'Aggreg'!$E283))</f>
        <v>0</v>
      </c>
      <c r="F465" s="31">
        <f>IF('Loads'!$B56&lt;0,0,IF($F45*$B$416+'Aggreg'!$F283&gt;0,$F45*$B$416,0-'Aggreg'!$F283))</f>
        <v>0</v>
      </c>
      <c r="G465" s="31">
        <f>IF('Loads'!$B56&lt;0,0,IF($G45*$B$416+'Aggreg'!$G283&gt;0,$G45*$B$416,0-'Aggreg'!$G283))</f>
        <v>0</v>
      </c>
      <c r="H465" s="31">
        <f>IF('Loads'!$B56&lt;0,0,IF($H45*$B$416+'Aggreg'!$H283&gt;0,$H45*$B$416,0-'Aggreg'!$H283))</f>
        <v>0</v>
      </c>
      <c r="I465" s="17">
        <f>0.01*'Input'!$F$58*(E465*'Loads'!$E314+F465*'Loads'!$F314+G465*'Loads'!$G314)+10*(B465*'Loads'!$B314+C465*'Loads'!$C314+D465*'Loads'!$D314+H465*'Loads'!$H314)</f>
        <v>0</v>
      </c>
      <c r="J465" s="10"/>
    </row>
    <row r="466" spans="1:10">
      <c r="A466" s="3" t="s">
        <v>182</v>
      </c>
      <c r="B466" s="31">
        <f>IF('Loads'!$B57&lt;0,0,IF($B46*$B$416+'Aggreg'!$B284&gt;0,$B46*$B$416,0-'Aggreg'!$B284))</f>
        <v>0</v>
      </c>
      <c r="C466" s="31">
        <f>IF('Loads'!$B57&lt;0,0,IF($C46*$B$416+'Aggreg'!$C284&gt;0,$C46*$B$416,0-'Aggreg'!$C284))</f>
        <v>0</v>
      </c>
      <c r="D466" s="31">
        <f>IF('Loads'!$B57&lt;0,0,IF($D46*$B$416+'Aggreg'!$D284&gt;0,$D46*$B$416,0-'Aggreg'!$D284))</f>
        <v>0</v>
      </c>
      <c r="E466" s="31">
        <f>IF('Loads'!$B57&lt;0,0,IF($E46*$B$416+'Aggreg'!$E284&gt;0,$E46*$B$416,0-'Aggreg'!$E284))</f>
        <v>0</v>
      </c>
      <c r="F466" s="31">
        <f>IF('Loads'!$B57&lt;0,0,IF($F46*$B$416+'Aggreg'!$F284&gt;0,$F46*$B$416,0-'Aggreg'!$F284))</f>
        <v>0</v>
      </c>
      <c r="G466" s="31">
        <f>IF('Loads'!$B57&lt;0,0,IF($G46*$B$416+'Aggreg'!$G284&gt;0,$G46*$B$416,0-'Aggreg'!$G284))</f>
        <v>0</v>
      </c>
      <c r="H466" s="31">
        <f>IF('Loads'!$B57&lt;0,0,IF($H46*$B$416+'Aggreg'!$H284&gt;0,$H46*$B$416,0-'Aggreg'!$H284))</f>
        <v>0</v>
      </c>
      <c r="I466" s="17">
        <f>0.01*'Input'!$F$58*(E466*'Loads'!$E315+F466*'Loads'!$F315+G466*'Loads'!$G315)+10*(B466*'Loads'!$B315+C466*'Loads'!$C315+D466*'Loads'!$D315+H466*'Loads'!$H315)</f>
        <v>0</v>
      </c>
      <c r="J466" s="10"/>
    </row>
    <row r="467" spans="1:10">
      <c r="A467" s="3" t="s">
        <v>183</v>
      </c>
      <c r="B467" s="31">
        <f>IF('Loads'!$B58&lt;0,0,IF($B47*$B$416+'Aggreg'!$B285&gt;0,$B47*$B$416,0-'Aggreg'!$B285))</f>
        <v>0</v>
      </c>
      <c r="C467" s="31">
        <f>IF('Loads'!$B58&lt;0,0,IF($C47*$B$416+'Aggreg'!$C285&gt;0,$C47*$B$416,0-'Aggreg'!$C285))</f>
        <v>0</v>
      </c>
      <c r="D467" s="31">
        <f>IF('Loads'!$B58&lt;0,0,IF($D47*$B$416+'Aggreg'!$D285&gt;0,$D47*$B$416,0-'Aggreg'!$D285))</f>
        <v>0</v>
      </c>
      <c r="E467" s="31">
        <f>IF('Loads'!$B58&lt;0,0,IF($E47*$B$416+'Aggreg'!$E285&gt;0,$E47*$B$416,0-'Aggreg'!$E285))</f>
        <v>0</v>
      </c>
      <c r="F467" s="31">
        <f>IF('Loads'!$B58&lt;0,0,IF($F47*$B$416+'Aggreg'!$F285&gt;0,$F47*$B$416,0-'Aggreg'!$F285))</f>
        <v>0</v>
      </c>
      <c r="G467" s="31">
        <f>IF('Loads'!$B58&lt;0,0,IF($G47*$B$416+'Aggreg'!$G285&gt;0,$G47*$B$416,0-'Aggreg'!$G285))</f>
        <v>0</v>
      </c>
      <c r="H467" s="31">
        <f>IF('Loads'!$B58&lt;0,0,IF($H47*$B$416+'Aggreg'!$H285&gt;0,$H47*$B$416,0-'Aggreg'!$H285))</f>
        <v>0</v>
      </c>
      <c r="I467" s="17">
        <f>0.01*'Input'!$F$58*(E467*'Loads'!$E316+F467*'Loads'!$F316+G467*'Loads'!$G316)+10*(B467*'Loads'!$B316+C467*'Loads'!$C316+D467*'Loads'!$D316+H467*'Loads'!$H316)</f>
        <v>0</v>
      </c>
      <c r="J467" s="10"/>
    </row>
    <row r="468" spans="1:10">
      <c r="A468" s="3" t="s">
        <v>196</v>
      </c>
      <c r="B468" s="31">
        <f>IF('Loads'!$B59&lt;0,0,IF($B48*$B$416+'Aggreg'!$B286&gt;0,$B48*$B$416,0-'Aggreg'!$B286))</f>
        <v>0</v>
      </c>
      <c r="C468" s="31">
        <f>IF('Loads'!$B59&lt;0,0,IF($C48*$B$416+'Aggreg'!$C286&gt;0,$C48*$B$416,0-'Aggreg'!$C286))</f>
        <v>0</v>
      </c>
      <c r="D468" s="31">
        <f>IF('Loads'!$B59&lt;0,0,IF($D48*$B$416+'Aggreg'!$D286&gt;0,$D48*$B$416,0-'Aggreg'!$D286))</f>
        <v>0</v>
      </c>
      <c r="E468" s="31">
        <f>IF('Loads'!$B59&lt;0,0,IF($E48*$B$416+'Aggreg'!$E286&gt;0,$E48*$B$416,0-'Aggreg'!$E286))</f>
        <v>0</v>
      </c>
      <c r="F468" s="31">
        <f>IF('Loads'!$B59&lt;0,0,IF($F48*$B$416+'Aggreg'!$F286&gt;0,$F48*$B$416,0-'Aggreg'!$F286))</f>
        <v>0</v>
      </c>
      <c r="G468" s="31">
        <f>IF('Loads'!$B59&lt;0,0,IF($G48*$B$416+'Aggreg'!$G286&gt;0,$G48*$B$416,0-'Aggreg'!$G286))</f>
        <v>0</v>
      </c>
      <c r="H468" s="31">
        <f>IF('Loads'!$B59&lt;0,0,IF($H48*$B$416+'Aggreg'!$H286&gt;0,$H48*$B$416,0-'Aggreg'!$H286))</f>
        <v>0</v>
      </c>
      <c r="I468" s="17">
        <f>0.01*'Input'!$F$58*(E468*'Loads'!$E317+F468*'Loads'!$F317+G468*'Loads'!$G317)+10*(B468*'Loads'!$B317+C468*'Loads'!$C317+D468*'Loads'!$D317+H468*'Loads'!$H317)</f>
        <v>0</v>
      </c>
      <c r="J468" s="10"/>
    </row>
    <row r="469" spans="1:10">
      <c r="A469" s="3" t="s">
        <v>216</v>
      </c>
      <c r="B469" s="31">
        <f>IF('Loads'!$B60&lt;0,0,IF($B49*$B$416+'Aggreg'!$B287&gt;0,$B49*$B$416,0-'Aggreg'!$B287))</f>
        <v>0</v>
      </c>
      <c r="C469" s="31">
        <f>IF('Loads'!$B60&lt;0,0,IF($C49*$B$416+'Aggreg'!$C287&gt;0,$C49*$B$416,0-'Aggreg'!$C287))</f>
        <v>0</v>
      </c>
      <c r="D469" s="31">
        <f>IF('Loads'!$B60&lt;0,0,IF($D49*$B$416+'Aggreg'!$D287&gt;0,$D49*$B$416,0-'Aggreg'!$D287))</f>
        <v>0</v>
      </c>
      <c r="E469" s="31">
        <f>IF('Loads'!$B60&lt;0,0,IF($E49*$B$416+'Aggreg'!$E287&gt;0,$E49*$B$416,0-'Aggreg'!$E287))</f>
        <v>0</v>
      </c>
      <c r="F469" s="31">
        <f>IF('Loads'!$B60&lt;0,0,IF($F49*$B$416+'Aggreg'!$F287&gt;0,$F49*$B$416,0-'Aggreg'!$F287))</f>
        <v>0</v>
      </c>
      <c r="G469" s="31">
        <f>IF('Loads'!$B60&lt;0,0,IF($G49*$B$416+'Aggreg'!$G287&gt;0,$G49*$B$416,0-'Aggreg'!$G287))</f>
        <v>0</v>
      </c>
      <c r="H469" s="31">
        <f>IF('Loads'!$B60&lt;0,0,IF($H49*$B$416+'Aggreg'!$H287&gt;0,$H49*$B$416,0-'Aggreg'!$H287))</f>
        <v>0</v>
      </c>
      <c r="I469" s="17">
        <f>0.01*'Input'!$F$58*(E469*'Loads'!$E318+F469*'Loads'!$F318+G469*'Loads'!$G318)+10*(B469*'Loads'!$B318+C469*'Loads'!$C318+D469*'Loads'!$D318+H469*'Loads'!$H318)</f>
        <v>0</v>
      </c>
      <c r="J469" s="10"/>
    </row>
    <row r="470" spans="1:10">
      <c r="A470" s="3" t="s">
        <v>217</v>
      </c>
      <c r="B470" s="31">
        <f>IF('Loads'!$B61&lt;0,0,IF($B50*$B$416+'Aggreg'!$B288&gt;0,$B50*$B$416,0-'Aggreg'!$B288))</f>
        <v>0</v>
      </c>
      <c r="C470" s="31">
        <f>IF('Loads'!$B61&lt;0,0,IF($C50*$B$416+'Aggreg'!$C288&gt;0,$C50*$B$416,0-'Aggreg'!$C288))</f>
        <v>0</v>
      </c>
      <c r="D470" s="31">
        <f>IF('Loads'!$B61&lt;0,0,IF($D50*$B$416+'Aggreg'!$D288&gt;0,$D50*$B$416,0-'Aggreg'!$D288))</f>
        <v>0</v>
      </c>
      <c r="E470" s="31">
        <f>IF('Loads'!$B61&lt;0,0,IF($E50*$B$416+'Aggreg'!$E288&gt;0,$E50*$B$416,0-'Aggreg'!$E288))</f>
        <v>0</v>
      </c>
      <c r="F470" s="31">
        <f>IF('Loads'!$B61&lt;0,0,IF($F50*$B$416+'Aggreg'!$F288&gt;0,$F50*$B$416,0-'Aggreg'!$F288))</f>
        <v>0</v>
      </c>
      <c r="G470" s="31">
        <f>IF('Loads'!$B61&lt;0,0,IF($G50*$B$416+'Aggreg'!$G288&gt;0,$G50*$B$416,0-'Aggreg'!$G288))</f>
        <v>0</v>
      </c>
      <c r="H470" s="31">
        <f>IF('Loads'!$B61&lt;0,0,IF($H50*$B$416+'Aggreg'!$H288&gt;0,$H50*$B$416,0-'Aggreg'!$H288))</f>
        <v>0</v>
      </c>
      <c r="I470" s="17">
        <f>0.01*'Input'!$F$58*(E470*'Loads'!$E319+F470*'Loads'!$F319+G470*'Loads'!$G319)+10*(B470*'Loads'!$B319+C470*'Loads'!$C319+D470*'Loads'!$D319+H470*'Loads'!$H319)</f>
        <v>0</v>
      </c>
      <c r="J470" s="10"/>
    </row>
    <row r="471" spans="1:10">
      <c r="A471" s="3" t="s">
        <v>218</v>
      </c>
      <c r="B471" s="31">
        <f>IF('Loads'!$B62&lt;0,0,IF($B51*$B$416+'Aggreg'!$B289&gt;0,$B51*$B$416,0-'Aggreg'!$B289))</f>
        <v>0</v>
      </c>
      <c r="C471" s="31">
        <f>IF('Loads'!$B62&lt;0,0,IF($C51*$B$416+'Aggreg'!$C289&gt;0,$C51*$B$416,0-'Aggreg'!$C289))</f>
        <v>0</v>
      </c>
      <c r="D471" s="31">
        <f>IF('Loads'!$B62&lt;0,0,IF($D51*$B$416+'Aggreg'!$D289&gt;0,$D51*$B$416,0-'Aggreg'!$D289))</f>
        <v>0</v>
      </c>
      <c r="E471" s="31">
        <f>IF('Loads'!$B62&lt;0,0,IF($E51*$B$416+'Aggreg'!$E289&gt;0,$E51*$B$416,0-'Aggreg'!$E289))</f>
        <v>0</v>
      </c>
      <c r="F471" s="31">
        <f>IF('Loads'!$B62&lt;0,0,IF($F51*$B$416+'Aggreg'!$F289&gt;0,$F51*$B$416,0-'Aggreg'!$F289))</f>
        <v>0</v>
      </c>
      <c r="G471" s="31">
        <f>IF('Loads'!$B62&lt;0,0,IF($G51*$B$416+'Aggreg'!$G289&gt;0,$G51*$B$416,0-'Aggreg'!$G289))</f>
        <v>0</v>
      </c>
      <c r="H471" s="31">
        <f>IF('Loads'!$B62&lt;0,0,IF($H51*$B$416+'Aggreg'!$H289&gt;0,$H51*$B$416,0-'Aggreg'!$H289))</f>
        <v>0</v>
      </c>
      <c r="I471" s="17">
        <f>0.01*'Input'!$F$58*(E471*'Loads'!$E320+F471*'Loads'!$F320+G471*'Loads'!$G320)+10*(B471*'Loads'!$B320+C471*'Loads'!$C320+D471*'Loads'!$D320+H471*'Loads'!$H320)</f>
        <v>0</v>
      </c>
      <c r="J471" s="10"/>
    </row>
    <row r="472" spans="1:10">
      <c r="A472" s="3" t="s">
        <v>219</v>
      </c>
      <c r="B472" s="31">
        <f>IF('Loads'!$B63&lt;0,0,IF($B52*$B$416+'Aggreg'!$B290&gt;0,$B52*$B$416,0-'Aggreg'!$B290))</f>
        <v>0</v>
      </c>
      <c r="C472" s="31">
        <f>IF('Loads'!$B63&lt;0,0,IF($C52*$B$416+'Aggreg'!$C290&gt;0,$C52*$B$416,0-'Aggreg'!$C290))</f>
        <v>0</v>
      </c>
      <c r="D472" s="31">
        <f>IF('Loads'!$B63&lt;0,0,IF($D52*$B$416+'Aggreg'!$D290&gt;0,$D52*$B$416,0-'Aggreg'!$D290))</f>
        <v>0</v>
      </c>
      <c r="E472" s="31">
        <f>IF('Loads'!$B63&lt;0,0,IF($E52*$B$416+'Aggreg'!$E290&gt;0,$E52*$B$416,0-'Aggreg'!$E290))</f>
        <v>0</v>
      </c>
      <c r="F472" s="31">
        <f>IF('Loads'!$B63&lt;0,0,IF($F52*$B$416+'Aggreg'!$F290&gt;0,$F52*$B$416,0-'Aggreg'!$F290))</f>
        <v>0</v>
      </c>
      <c r="G472" s="31">
        <f>IF('Loads'!$B63&lt;0,0,IF($G52*$B$416+'Aggreg'!$G290&gt;0,$G52*$B$416,0-'Aggreg'!$G290))</f>
        <v>0</v>
      </c>
      <c r="H472" s="31">
        <f>IF('Loads'!$B63&lt;0,0,IF($H52*$B$416+'Aggreg'!$H290&gt;0,$H52*$B$416,0-'Aggreg'!$H290))</f>
        <v>0</v>
      </c>
      <c r="I472" s="17">
        <f>0.01*'Input'!$F$58*(E472*'Loads'!$E321+F472*'Loads'!$F321+G472*'Loads'!$G321)+10*(B472*'Loads'!$B321+C472*'Loads'!$C321+D472*'Loads'!$D321+H472*'Loads'!$H321)</f>
        <v>0</v>
      </c>
      <c r="J472" s="10"/>
    </row>
    <row r="473" spans="1:10">
      <c r="A473" s="3" t="s">
        <v>220</v>
      </c>
      <c r="B473" s="31">
        <f>IF('Loads'!$B64&lt;0,0,IF($B53*$B$416+'Aggreg'!$B291&gt;0,$B53*$B$416,0-'Aggreg'!$B291))</f>
        <v>0</v>
      </c>
      <c r="C473" s="31">
        <f>IF('Loads'!$B64&lt;0,0,IF($C53*$B$416+'Aggreg'!$C291&gt;0,$C53*$B$416,0-'Aggreg'!$C291))</f>
        <v>0</v>
      </c>
      <c r="D473" s="31">
        <f>IF('Loads'!$B64&lt;0,0,IF($D53*$B$416+'Aggreg'!$D291&gt;0,$D53*$B$416,0-'Aggreg'!$D291))</f>
        <v>0</v>
      </c>
      <c r="E473" s="31">
        <f>IF('Loads'!$B64&lt;0,0,IF($E53*$B$416+'Aggreg'!$E291&gt;0,$E53*$B$416,0-'Aggreg'!$E291))</f>
        <v>0</v>
      </c>
      <c r="F473" s="31">
        <f>IF('Loads'!$B64&lt;0,0,IF($F53*$B$416+'Aggreg'!$F291&gt;0,$F53*$B$416,0-'Aggreg'!$F291))</f>
        <v>0</v>
      </c>
      <c r="G473" s="31">
        <f>IF('Loads'!$B64&lt;0,0,IF($G53*$B$416+'Aggreg'!$G291&gt;0,$G53*$B$416,0-'Aggreg'!$G291))</f>
        <v>0</v>
      </c>
      <c r="H473" s="31">
        <f>IF('Loads'!$B64&lt;0,0,IF($H53*$B$416+'Aggreg'!$H291&gt;0,$H53*$B$416,0-'Aggreg'!$H291))</f>
        <v>0</v>
      </c>
      <c r="I473" s="17">
        <f>0.01*'Input'!$F$58*(E473*'Loads'!$E322+F473*'Loads'!$F322+G473*'Loads'!$G322)+10*(B473*'Loads'!$B322+C473*'Loads'!$C322+D473*'Loads'!$D322+H473*'Loads'!$H322)</f>
        <v>0</v>
      </c>
      <c r="J473" s="10"/>
    </row>
    <row r="474" spans="1:10">
      <c r="A474" s="3" t="s">
        <v>184</v>
      </c>
      <c r="B474" s="31">
        <f>IF('Loads'!$B65&lt;0,0,IF($B54*$B$416+'Aggreg'!$B292&gt;0,$B54*$B$416,0-'Aggreg'!$B292))</f>
        <v>0</v>
      </c>
      <c r="C474" s="31">
        <f>IF('Loads'!$B65&lt;0,0,IF($C54*$B$416+'Aggreg'!$C292&gt;0,$C54*$B$416,0-'Aggreg'!$C292))</f>
        <v>0</v>
      </c>
      <c r="D474" s="31">
        <f>IF('Loads'!$B65&lt;0,0,IF($D54*$B$416+'Aggreg'!$D292&gt;0,$D54*$B$416,0-'Aggreg'!$D292))</f>
        <v>0</v>
      </c>
      <c r="E474" s="31">
        <f>IF('Loads'!$B65&lt;0,0,IF($E54*$B$416+'Aggreg'!$E292&gt;0,$E54*$B$416,0-'Aggreg'!$E292))</f>
        <v>0</v>
      </c>
      <c r="F474" s="31">
        <f>IF('Loads'!$B65&lt;0,0,IF($F54*$B$416+'Aggreg'!$F292&gt;0,$F54*$B$416,0-'Aggreg'!$F292))</f>
        <v>0</v>
      </c>
      <c r="G474" s="31">
        <f>IF('Loads'!$B65&lt;0,0,IF($G54*$B$416+'Aggreg'!$G292&gt;0,$G54*$B$416,0-'Aggreg'!$G292))</f>
        <v>0</v>
      </c>
      <c r="H474" s="31">
        <f>IF('Loads'!$B65&lt;0,0,IF($H54*$B$416+'Aggreg'!$H292&gt;0,$H54*$B$416,0-'Aggreg'!$H292))</f>
        <v>0</v>
      </c>
      <c r="I474" s="17">
        <f>0.01*'Input'!$F$58*(E474*'Loads'!$E323+F474*'Loads'!$F323+G474*'Loads'!$G323)+10*(B474*'Loads'!$B323+C474*'Loads'!$C323+D474*'Loads'!$D323+H474*'Loads'!$H323)</f>
        <v>0</v>
      </c>
      <c r="J474" s="10"/>
    </row>
    <row r="475" spans="1:10">
      <c r="A475" s="3" t="s">
        <v>185</v>
      </c>
      <c r="B475" s="31">
        <f>IF('Loads'!$B66&lt;0,0,IF($B55*$B$416+'Aggreg'!$B293&gt;0,$B55*$B$416,0-'Aggreg'!$B293))</f>
        <v>0</v>
      </c>
      <c r="C475" s="31">
        <f>IF('Loads'!$B66&lt;0,0,IF($C55*$B$416+'Aggreg'!$C293&gt;0,$C55*$B$416,0-'Aggreg'!$C293))</f>
        <v>0</v>
      </c>
      <c r="D475" s="31">
        <f>IF('Loads'!$B66&lt;0,0,IF($D55*$B$416+'Aggreg'!$D293&gt;0,$D55*$B$416,0-'Aggreg'!$D293))</f>
        <v>0</v>
      </c>
      <c r="E475" s="31">
        <f>IF('Loads'!$B66&lt;0,0,IF($E55*$B$416+'Aggreg'!$E293&gt;0,$E55*$B$416,0-'Aggreg'!$E293))</f>
        <v>0</v>
      </c>
      <c r="F475" s="31">
        <f>IF('Loads'!$B66&lt;0,0,IF($F55*$B$416+'Aggreg'!$F293&gt;0,$F55*$B$416,0-'Aggreg'!$F293))</f>
        <v>0</v>
      </c>
      <c r="G475" s="31">
        <f>IF('Loads'!$B66&lt;0,0,IF($G55*$B$416+'Aggreg'!$G293&gt;0,$G55*$B$416,0-'Aggreg'!$G293))</f>
        <v>0</v>
      </c>
      <c r="H475" s="31">
        <f>IF('Loads'!$B66&lt;0,0,IF($H55*$B$416+'Aggreg'!$H293&gt;0,$H55*$B$416,0-'Aggreg'!$H293))</f>
        <v>0</v>
      </c>
      <c r="I475" s="17">
        <f>0.01*'Input'!$F$58*(E475*'Loads'!$E324+F475*'Loads'!$F324+G475*'Loads'!$G324)+10*(B475*'Loads'!$B324+C475*'Loads'!$C324+D475*'Loads'!$D324+H475*'Loads'!$H324)</f>
        <v>0</v>
      </c>
      <c r="J475" s="10"/>
    </row>
    <row r="476" spans="1:10">
      <c r="A476" s="3" t="s">
        <v>186</v>
      </c>
      <c r="B476" s="31">
        <f>IF('Loads'!$B67&lt;0,0,IF($B56*$B$416+'Aggreg'!$B294&gt;0,$B56*$B$416,0-'Aggreg'!$B294))</f>
        <v>0</v>
      </c>
      <c r="C476" s="31">
        <f>IF('Loads'!$B67&lt;0,0,IF($C56*$B$416+'Aggreg'!$C294&gt;0,$C56*$B$416,0-'Aggreg'!$C294))</f>
        <v>0</v>
      </c>
      <c r="D476" s="31">
        <f>IF('Loads'!$B67&lt;0,0,IF($D56*$B$416+'Aggreg'!$D294&gt;0,$D56*$B$416,0-'Aggreg'!$D294))</f>
        <v>0</v>
      </c>
      <c r="E476" s="31">
        <f>IF('Loads'!$B67&lt;0,0,IF($E56*$B$416+'Aggreg'!$E294&gt;0,$E56*$B$416,0-'Aggreg'!$E294))</f>
        <v>0</v>
      </c>
      <c r="F476" s="31">
        <f>IF('Loads'!$B67&lt;0,0,IF($F56*$B$416+'Aggreg'!$F294&gt;0,$F56*$B$416,0-'Aggreg'!$F294))</f>
        <v>0</v>
      </c>
      <c r="G476" s="31">
        <f>IF('Loads'!$B67&lt;0,0,IF($G56*$B$416+'Aggreg'!$G294&gt;0,$G56*$B$416,0-'Aggreg'!$G294))</f>
        <v>0</v>
      </c>
      <c r="H476" s="31">
        <f>IF('Loads'!$B67&lt;0,0,IF($H56*$B$416+'Aggreg'!$H294&gt;0,$H56*$B$416,0-'Aggreg'!$H294))</f>
        <v>0</v>
      </c>
      <c r="I476" s="17">
        <f>0.01*'Input'!$F$58*(E476*'Loads'!$E325+F476*'Loads'!$F325+G476*'Loads'!$G325)+10*(B476*'Loads'!$B325+C476*'Loads'!$C325+D476*'Loads'!$D325+H476*'Loads'!$H325)</f>
        <v>0</v>
      </c>
      <c r="J476" s="10"/>
    </row>
    <row r="477" spans="1:10">
      <c r="A477" s="3" t="s">
        <v>187</v>
      </c>
      <c r="B477" s="31">
        <f>IF('Loads'!$B68&lt;0,0,IF($B57*$B$416+'Aggreg'!$B295&gt;0,$B57*$B$416,0-'Aggreg'!$B295))</f>
        <v>0</v>
      </c>
      <c r="C477" s="31">
        <f>IF('Loads'!$B68&lt;0,0,IF($C57*$B$416+'Aggreg'!$C295&gt;0,$C57*$B$416,0-'Aggreg'!$C295))</f>
        <v>0</v>
      </c>
      <c r="D477" s="31">
        <f>IF('Loads'!$B68&lt;0,0,IF($D57*$B$416+'Aggreg'!$D295&gt;0,$D57*$B$416,0-'Aggreg'!$D295))</f>
        <v>0</v>
      </c>
      <c r="E477" s="31">
        <f>IF('Loads'!$B68&lt;0,0,IF($E57*$B$416+'Aggreg'!$E295&gt;0,$E57*$B$416,0-'Aggreg'!$E295))</f>
        <v>0</v>
      </c>
      <c r="F477" s="31">
        <f>IF('Loads'!$B68&lt;0,0,IF($F57*$B$416+'Aggreg'!$F295&gt;0,$F57*$B$416,0-'Aggreg'!$F295))</f>
        <v>0</v>
      </c>
      <c r="G477" s="31">
        <f>IF('Loads'!$B68&lt;0,0,IF($G57*$B$416+'Aggreg'!$G295&gt;0,$G57*$B$416,0-'Aggreg'!$G295))</f>
        <v>0</v>
      </c>
      <c r="H477" s="31">
        <f>IF('Loads'!$B68&lt;0,0,IF($H57*$B$416+'Aggreg'!$H295&gt;0,$H57*$B$416,0-'Aggreg'!$H295))</f>
        <v>0</v>
      </c>
      <c r="I477" s="17">
        <f>0.01*'Input'!$F$58*(E477*'Loads'!$E326+F477*'Loads'!$F326+G477*'Loads'!$G326)+10*(B477*'Loads'!$B326+C477*'Loads'!$C326+D477*'Loads'!$D326+H477*'Loads'!$H326)</f>
        <v>0</v>
      </c>
      <c r="J477" s="10"/>
    </row>
    <row r="478" spans="1:10">
      <c r="A478" s="3" t="s">
        <v>188</v>
      </c>
      <c r="B478" s="31">
        <f>IF('Loads'!$B69&lt;0,0,IF($B58*$B$416+'Aggreg'!$B296&gt;0,$B58*$B$416,0-'Aggreg'!$B296))</f>
        <v>0</v>
      </c>
      <c r="C478" s="31">
        <f>IF('Loads'!$B69&lt;0,0,IF($C58*$B$416+'Aggreg'!$C296&gt;0,$C58*$B$416,0-'Aggreg'!$C296))</f>
        <v>0</v>
      </c>
      <c r="D478" s="31">
        <f>IF('Loads'!$B69&lt;0,0,IF($D58*$B$416+'Aggreg'!$D296&gt;0,$D58*$B$416,0-'Aggreg'!$D296))</f>
        <v>0</v>
      </c>
      <c r="E478" s="31">
        <f>IF('Loads'!$B69&lt;0,0,IF($E58*$B$416+'Aggreg'!$E296&gt;0,$E58*$B$416,0-'Aggreg'!$E296))</f>
        <v>0</v>
      </c>
      <c r="F478" s="31">
        <f>IF('Loads'!$B69&lt;0,0,IF($F58*$B$416+'Aggreg'!$F296&gt;0,$F58*$B$416,0-'Aggreg'!$F296))</f>
        <v>0</v>
      </c>
      <c r="G478" s="31">
        <f>IF('Loads'!$B69&lt;0,0,IF($G58*$B$416+'Aggreg'!$G296&gt;0,$G58*$B$416,0-'Aggreg'!$G296))</f>
        <v>0</v>
      </c>
      <c r="H478" s="31">
        <f>IF('Loads'!$B69&lt;0,0,IF($H58*$B$416+'Aggreg'!$H296&gt;0,$H58*$B$416,0-'Aggreg'!$H296))</f>
        <v>0</v>
      </c>
      <c r="I478" s="17">
        <f>0.01*'Input'!$F$58*(E478*'Loads'!$E327+F478*'Loads'!$F327+G478*'Loads'!$G327)+10*(B478*'Loads'!$B327+C478*'Loads'!$C327+D478*'Loads'!$D327+H478*'Loads'!$H327)</f>
        <v>0</v>
      </c>
      <c r="J478" s="10"/>
    </row>
    <row r="479" spans="1:10">
      <c r="A479" s="3" t="s">
        <v>189</v>
      </c>
      <c r="B479" s="31">
        <f>IF('Loads'!$B70&lt;0,0,IF($B59*$B$416+'Aggreg'!$B297&gt;0,$B59*$B$416,0-'Aggreg'!$B297))</f>
        <v>0</v>
      </c>
      <c r="C479" s="31">
        <f>IF('Loads'!$B70&lt;0,0,IF($C59*$B$416+'Aggreg'!$C297&gt;0,$C59*$B$416,0-'Aggreg'!$C297))</f>
        <v>0</v>
      </c>
      <c r="D479" s="31">
        <f>IF('Loads'!$B70&lt;0,0,IF($D59*$B$416+'Aggreg'!$D297&gt;0,$D59*$B$416,0-'Aggreg'!$D297))</f>
        <v>0</v>
      </c>
      <c r="E479" s="31">
        <f>IF('Loads'!$B70&lt;0,0,IF($E59*$B$416+'Aggreg'!$E297&gt;0,$E59*$B$416,0-'Aggreg'!$E297))</f>
        <v>0</v>
      </c>
      <c r="F479" s="31">
        <f>IF('Loads'!$B70&lt;0,0,IF($F59*$B$416+'Aggreg'!$F297&gt;0,$F59*$B$416,0-'Aggreg'!$F297))</f>
        <v>0</v>
      </c>
      <c r="G479" s="31">
        <f>IF('Loads'!$B70&lt;0,0,IF($G59*$B$416+'Aggreg'!$G297&gt;0,$G59*$B$416,0-'Aggreg'!$G297))</f>
        <v>0</v>
      </c>
      <c r="H479" s="31">
        <f>IF('Loads'!$B70&lt;0,0,IF($H59*$B$416+'Aggreg'!$H297&gt;0,$H59*$B$416,0-'Aggreg'!$H297))</f>
        <v>0</v>
      </c>
      <c r="I479" s="17">
        <f>0.01*'Input'!$F$58*(E479*'Loads'!$E328+F479*'Loads'!$F328+G479*'Loads'!$G328)+10*(B479*'Loads'!$B328+C479*'Loads'!$C328+D479*'Loads'!$D328+H479*'Loads'!$H328)</f>
        <v>0</v>
      </c>
      <c r="J479" s="10"/>
    </row>
    <row r="480" spans="1:10">
      <c r="A480" s="3" t="s">
        <v>197</v>
      </c>
      <c r="B480" s="31">
        <f>IF('Loads'!$B71&lt;0,0,IF($B60*$B$416+'Aggreg'!$B298&gt;0,$B60*$B$416,0-'Aggreg'!$B298))</f>
        <v>0</v>
      </c>
      <c r="C480" s="31">
        <f>IF('Loads'!$B71&lt;0,0,IF($C60*$B$416+'Aggreg'!$C298&gt;0,$C60*$B$416,0-'Aggreg'!$C298))</f>
        <v>0</v>
      </c>
      <c r="D480" s="31">
        <f>IF('Loads'!$B71&lt;0,0,IF($D60*$B$416+'Aggreg'!$D298&gt;0,$D60*$B$416,0-'Aggreg'!$D298))</f>
        <v>0</v>
      </c>
      <c r="E480" s="31">
        <f>IF('Loads'!$B71&lt;0,0,IF($E60*$B$416+'Aggreg'!$E298&gt;0,$E60*$B$416,0-'Aggreg'!$E298))</f>
        <v>0</v>
      </c>
      <c r="F480" s="31">
        <f>IF('Loads'!$B71&lt;0,0,IF($F60*$B$416+'Aggreg'!$F298&gt;0,$F60*$B$416,0-'Aggreg'!$F298))</f>
        <v>0</v>
      </c>
      <c r="G480" s="31">
        <f>IF('Loads'!$B71&lt;0,0,IF($G60*$B$416+'Aggreg'!$G298&gt;0,$G60*$B$416,0-'Aggreg'!$G298))</f>
        <v>0</v>
      </c>
      <c r="H480" s="31">
        <f>IF('Loads'!$B71&lt;0,0,IF($H60*$B$416+'Aggreg'!$H298&gt;0,$H60*$B$416,0-'Aggreg'!$H298))</f>
        <v>0</v>
      </c>
      <c r="I480" s="17">
        <f>0.01*'Input'!$F$58*(E480*'Loads'!$E329+F480*'Loads'!$F329+G480*'Loads'!$G329)+10*(B480*'Loads'!$B329+C480*'Loads'!$C329+D480*'Loads'!$D329+H480*'Loads'!$H329)</f>
        <v>0</v>
      </c>
      <c r="J480" s="10"/>
    </row>
    <row r="481" spans="1:10">
      <c r="A481" s="3" t="s">
        <v>198</v>
      </c>
      <c r="B481" s="31">
        <f>IF('Loads'!$B72&lt;0,0,IF($B61*$B$416+'Aggreg'!$B299&gt;0,$B61*$B$416,0-'Aggreg'!$B299))</f>
        <v>0</v>
      </c>
      <c r="C481" s="31">
        <f>IF('Loads'!$B72&lt;0,0,IF($C61*$B$416+'Aggreg'!$C299&gt;0,$C61*$B$416,0-'Aggreg'!$C299))</f>
        <v>0</v>
      </c>
      <c r="D481" s="31">
        <f>IF('Loads'!$B72&lt;0,0,IF($D61*$B$416+'Aggreg'!$D299&gt;0,$D61*$B$416,0-'Aggreg'!$D299))</f>
        <v>0</v>
      </c>
      <c r="E481" s="31">
        <f>IF('Loads'!$B72&lt;0,0,IF($E61*$B$416+'Aggreg'!$E299&gt;0,$E61*$B$416,0-'Aggreg'!$E299))</f>
        <v>0</v>
      </c>
      <c r="F481" s="31">
        <f>IF('Loads'!$B72&lt;0,0,IF($F61*$B$416+'Aggreg'!$F299&gt;0,$F61*$B$416,0-'Aggreg'!$F299))</f>
        <v>0</v>
      </c>
      <c r="G481" s="31">
        <f>IF('Loads'!$B72&lt;0,0,IF($G61*$B$416+'Aggreg'!$G299&gt;0,$G61*$B$416,0-'Aggreg'!$G299))</f>
        <v>0</v>
      </c>
      <c r="H481" s="31">
        <f>IF('Loads'!$B72&lt;0,0,IF($H61*$B$416+'Aggreg'!$H299&gt;0,$H61*$B$416,0-'Aggreg'!$H299))</f>
        <v>0</v>
      </c>
      <c r="I481" s="17">
        <f>0.01*'Input'!$F$58*(E481*'Loads'!$E330+F481*'Loads'!$F330+G481*'Loads'!$G330)+10*(B481*'Loads'!$B330+C481*'Loads'!$C330+D481*'Loads'!$D330+H481*'Loads'!$H330)</f>
        <v>0</v>
      </c>
      <c r="J481" s="10"/>
    </row>
  </sheetData>
  <sheetProtection sheet="1" objects="1" scenarios="1"/>
  <hyperlinks>
    <hyperlink ref="A6" location="'Yard'!B10" display="x1 = 2901. Unit cost at each level, £/kW/year (relative to system simultaneous maximum load)"/>
    <hyperlink ref="A14" location="'Scaler'!B9" display="x1 = 3501. Factor to scale to £1/kW at transmission exit level"/>
    <hyperlink ref="A23" location="'Aggreg'!B14" display="x1 = 3301. Unit rate 1 p/kWh (elements)"/>
    <hyperlink ref="A24" location="'Scaler'!B18" display="x2 = 3502. Applicability factor for £1/kW scaler"/>
    <hyperlink ref="A25" location="'Aggreg'!B52" display="x3 = 3302. Unit rate 2 p/kWh (elements)"/>
    <hyperlink ref="A26" location="'Aggreg'!B90" display="x4 = 3303. Unit rate 3 p/kWh (elements)"/>
    <hyperlink ref="A27" location="'Aggreg'!B128" display="x5 = 3304. Fixed charge p/MPAN/day (elements)"/>
    <hyperlink ref="A28" location="'Aggreg'!B162" display="x6 = 3305. Capacity charge p/kVA/day (elements)"/>
    <hyperlink ref="A29" location="'Aggreg'!B196" display="x7 = 3306. Exceeded capacity charge p/kVA/day (elements)"/>
    <hyperlink ref="A30" location="'Aggreg'!B231" display="x8 = 3307. Reactive power charge p/kVArh (elements)"/>
    <hyperlink ref="A65" location="'Loads'!B45" display="x1 = 2302. Load coefficient"/>
    <hyperlink ref="A66" location="'Scaler'!B34" display="x2 = 3503. Unit rate 1 p/kWh scalable part (in Scalable elements of tariff components)"/>
    <hyperlink ref="A67" location="'Loads'!B303" display="x3 = 2305. Rate 1 units (MWh) (in Equivalent volume for each end user)"/>
    <hyperlink ref="A68" location="'Scaler'!C34" display="x4 = 3503. Unit rate 2 p/kWh scalable part (in Scalable elements of tariff components)"/>
    <hyperlink ref="A69" location="'Loads'!C303" display="x5 = 2305. Rate 2 units (MWh) (in Equivalent volume for each end user)"/>
    <hyperlink ref="A70" location="'Scaler'!D34" display="x6 = 3503. Unit rate 3 p/kWh scalable part (in Scalable elements of tariff components)"/>
    <hyperlink ref="A71" location="'Loads'!D303" display="x7 = 2305. Rate 3 units (MWh) (in Equivalent volume for each end user)"/>
    <hyperlink ref="A72" location="'Scaler'!E34" display="x8 = 3503. Fixed charge p/MPAN/day scalable part (in Scalable elements of tariff components)"/>
    <hyperlink ref="A73" location="'Input'!F57" display="x9 = 1010. Days in the charging year (in Financial and general assumptions)"/>
    <hyperlink ref="A74" location="'Loads'!E303" display="x10 = 2305. MPANs (in Equivalent volume for each end user)"/>
    <hyperlink ref="A75" location="'Scaler'!F34" display="x11 = 3503. Capacity charge p/kVA/day scalable part (in Scalable elements of tariff components)"/>
    <hyperlink ref="A76" location="'Loads'!F303" display="x12 = 2305. Import capacity (kVA) (in Equivalent volume for each end user)"/>
    <hyperlink ref="A77" location="'Scaler'!G34" display="x13 = 3503. Exceeded capacity charge p/kVA/day scalable part (in Scalable elements of tariff components)"/>
    <hyperlink ref="A78" location="'Loads'!G303" display="x14 = 2305. Exceeded capacity (kVA) (in Equivalent volume for each end user)"/>
    <hyperlink ref="A79" location="'Scaler'!H34" display="x15 = 3503. Reactive power charge p/kVArh scalable part (in Scalable elements of tariff components)"/>
    <hyperlink ref="A80" location="'Loads'!H303" display="x16 = 2305. Reactive power units (MVArh) (in Equivalent volume for each end user)"/>
    <hyperlink ref="A115" location="'Scaler'!B34" display="x1 = 3503. Unit rate 1 p/kWh scalable part (in Scalable elements of tariff components)"/>
    <hyperlink ref="A116" location="'Aggreg'!B272" display="x2 = 3308. Unit rate 1 p/kWh (total) (in Summary of charges before revenue matching)"/>
    <hyperlink ref="A117" location="'Scaler'!C34" display="x3 = 3503. Unit rate 2 p/kWh scalable part (in Scalable elements of tariff components)"/>
    <hyperlink ref="A118" location="'Aggreg'!C272" display="x4 = 3308. Unit rate 2 p/kWh (total) (in Summary of charges before revenue matching)"/>
    <hyperlink ref="A119" location="'Scaler'!D34" display="x5 = 3503. Unit rate 3 p/kWh scalable part (in Scalable elements of tariff components)"/>
    <hyperlink ref="A120" location="'Aggreg'!D272" display="x6 = 3308. Unit rate 3 p/kWh (total) (in Summary of charges before revenue matching)"/>
    <hyperlink ref="A121" location="'Scaler'!E34" display="x7 = 3503. Fixed charge p/MPAN/day scalable part (in Scalable elements of tariff components)"/>
    <hyperlink ref="A122" location="'Aggreg'!E272" display="x8 = 3308. Fixed charge p/MPAN/day (total) (in Summary of charges before revenue matching)"/>
    <hyperlink ref="A123" location="'Scaler'!F34" display="x9 = 3503. Capacity charge p/kVA/day scalable part (in Scalable elements of tariff components)"/>
    <hyperlink ref="A124" location="'Aggreg'!F272" display="x10 = 3308. Capacity charge p/kVA/day (total) (in Summary of charges before revenue matching)"/>
    <hyperlink ref="A125" location="'Scaler'!G34" display="x11 = 3503. Exceeded capacity charge p/kVA/day scalable part (in Scalable elements of tariff components)"/>
    <hyperlink ref="A126" location="'Aggreg'!G272" display="x12 = 3308. Exceeded capacity charge p/kVA/day (total) (in Summary of charges before revenue matching)"/>
    <hyperlink ref="A127" location="'Scaler'!H34" display="x13 = 3503. Reactive power charge p/kVArh scalable part (in Scalable elements of tariff components)"/>
    <hyperlink ref="A128" location="'Aggreg'!H272" display="x14 = 3308. Reactive power charge p/kVArh (in Summary of charges before revenue matching)"/>
    <hyperlink ref="A163" location="'Revenue'!C70" display="x1 = 3403. Revenue shortfall (surplus) £ (in Revenue surplus or shortfall)"/>
    <hyperlink ref="A164" location="'Scaler'!B84" display="x2 = 3504. Effect through Unit rate 1 p/kWh (in Marginal revenue effect of scaler)"/>
    <hyperlink ref="A165" location="'Scaler'!C84" display="x3 = 3504. Effect through Unit rate 2 p/kWh (in Marginal revenue effect of scaler)"/>
    <hyperlink ref="A166" location="'Scaler'!D84" display="x4 = 3504. Effect through Unit rate 3 p/kWh (in Marginal revenue effect of scaler)"/>
    <hyperlink ref="A167" location="'Scaler'!E84" display="x5 = 3504. Effect through Fixed charge p/MPAN/day (in Marginal revenue effect of scaler)"/>
    <hyperlink ref="A168" location="'Scaler'!F84" display="x6 = 3504. Effect through Capacity charge p/kVA/day (in Marginal revenue effect of scaler)"/>
    <hyperlink ref="A169" location="'Scaler'!G84" display="x7 = 3504. Effect through Exceeded capacity charge p/kVA/day (in Marginal revenue effect of scaler)"/>
    <hyperlink ref="A170" location="'Scaler'!H84" display="x8 = 3504. Effect through Reactive power charge p/kVArh (in Marginal revenue effect of scaler)"/>
    <hyperlink ref="A178" location="'Scaler'!B173" display="x1 = 3506. Constraint-free solution"/>
    <hyperlink ref="A179" location="'Scaler'!B132" display="x2 = 3505. Scaler threshold for Unit rate 1 p/kWh (in Scaler value at which the minimum is breached)"/>
    <hyperlink ref="A180" location="'Scaler'!C132" display="x3 = 3505. Scaler threshold for Unit rate 2 p/kWh (in Scaler value at which the minimum is breached)"/>
    <hyperlink ref="A181" location="'Scaler'!D132" display="x4 = 3505. Scaler threshold for Unit rate 3 p/kWh (in Scaler value at which the minimum is breached)"/>
    <hyperlink ref="A182" location="'Scaler'!E132" display="x5 = 3505. Scaler threshold for Fixed charge p/MPAN/day (in Scaler value at which the minimum is breached)"/>
    <hyperlink ref="A183" location="'Scaler'!F132" display="x6 = 3505. Scaler threshold for Capacity charge p/kVA/day (in Scaler value at which the minimum is breached)"/>
    <hyperlink ref="A184" location="'Scaler'!G132" display="x7 = 3505. Scaler threshold for Exceeded capacity charge p/kVA/day (in Scaler value at which the minimum is breached)"/>
    <hyperlink ref="A185" location="'Scaler'!H132" display="x8 = 3505. Scaler threshold for Reactive power charge p/kVArh (in Scaler value at which the minimum is breached)"/>
    <hyperlink ref="A193" location="'Scaler'!B188" display="x1 = 3507. Starting point"/>
    <hyperlink ref="A194" location="'Scaler'!B84" display="x2 = 3504. Effect through Unit rate 1 p/kWh (in Marginal revenue effect of scaler)"/>
    <hyperlink ref="A195" location="'Scaler'!C84" display="x3 = 3504. Effect through Unit rate 2 p/kWh (in Marginal revenue effect of scaler)"/>
    <hyperlink ref="A196" location="'Scaler'!D84" display="x4 = 3504. Effect through Unit rate 3 p/kWh (in Marginal revenue effect of scaler)"/>
    <hyperlink ref="A197" location="'Scaler'!E84" display="x5 = 3504. Effect through Fixed charge p/MPAN/day (in Marginal revenue effect of scaler)"/>
    <hyperlink ref="A198" location="'Scaler'!F84" display="x6 = 3504. Effect through Capacity charge p/kVA/day (in Marginal revenue effect of scaler)"/>
    <hyperlink ref="A199" location="'Scaler'!G84" display="x7 = 3504. Effect through Exceeded capacity charge p/kVA/day (in Marginal revenue effect of scaler)"/>
    <hyperlink ref="A200" location="'Scaler'!H84" display="x8 = 3504. Effect through Reactive power charge p/kVArh (in Marginal revenue effect of scaler)"/>
    <hyperlink ref="A201" location="'Scaler'!B218" display="x9 = Location (in Solve for General scaler rate)"/>
    <hyperlink ref="A202" location="'Scaler'!C218" display="x10 = Kink (in Solve for General scaler rate)"/>
    <hyperlink ref="A203" location="'Scaler'!F218" display="x11 = Ranking before tie break (in Solve for General scaler rate)"/>
    <hyperlink ref="A204" location="'Scaler'!G218" display="x12 = Counter (in Solve for General scaler rate)"/>
    <hyperlink ref="A205" location="'Scaler'!H218" display="x13 = Tie breaker (in Solve for General scaler rate)"/>
    <hyperlink ref="A206" location="'Scaler'!I218" display="x14 = Ranking (in Solve for General scaler rate)"/>
    <hyperlink ref="A207" location="'Scaler'!J218" display="x15 = Kink reordering (in Solve for General scaler rate)"/>
    <hyperlink ref="A208" location="'Scaler'!D218" display="x16 = Starting slope contributions (in Solve for General scaler rate)"/>
    <hyperlink ref="A209" location="'Scaler'!L218" display="x17 = New slope (in Solve for General scaler rate)"/>
    <hyperlink ref="A210" location="'Scaler'!K218" display="x18 = Location (ordered) (in Solve for General scaler rate)"/>
    <hyperlink ref="A211" location="'Scaler'!E218" display="x19 = Starting values (in Solve for General scaler rate)"/>
    <hyperlink ref="A212" location="'Revenue'!C70" display="x20 = 3403. Revenue shortfall (surplus) £ (in Revenue surplus or shortfall)"/>
    <hyperlink ref="A213" location="'Scaler'!B173" display="x21 = 3506. Constraint-free solution"/>
    <hyperlink ref="A214" location="'Scaler'!M218" display="x22 = Value (in Solve for General scaler rate)"/>
    <hyperlink ref="A412" location="'Scaler'!N218" display="x1 = 3508. Root (in Solve for General scaler rate)"/>
    <hyperlink ref="A420" location="'Loads'!B45" display="x1 = 2302. Load coefficient"/>
    <hyperlink ref="A421" location="'Scaler'!B34" display="x2 = 3503. Unit rate 1 p/kWh scalable part (in Scalable elements of tariff components)"/>
    <hyperlink ref="A422" location="'Scaler'!B415" display="x3 = 3509. General scaler rate"/>
    <hyperlink ref="A423" location="'Aggreg'!B272" display="x4 = 3308. Unit rate 1 p/kWh (total) (in Summary of charges before revenue matching)"/>
    <hyperlink ref="A424" location="'Scaler'!C34" display="x5 = 3503. Unit rate 2 p/kWh scalable part (in Scalable elements of tariff components)"/>
    <hyperlink ref="A425" location="'Aggreg'!C272" display="x6 = 3308. Unit rate 2 p/kWh (total) (in Summary of charges before revenue matching)"/>
    <hyperlink ref="A426" location="'Scaler'!D34" display="x7 = 3503. Unit rate 3 p/kWh scalable part (in Scalable elements of tariff components)"/>
    <hyperlink ref="A427" location="'Aggreg'!D272" display="x8 = 3308. Unit rate 3 p/kWh (total) (in Summary of charges before revenue matching)"/>
    <hyperlink ref="A428" location="'Scaler'!E34" display="x9 = 3503. Fixed charge p/MPAN/day scalable part (in Scalable elements of tariff components)"/>
    <hyperlink ref="A429" location="'Aggreg'!E272" display="x10 = 3308. Fixed charge p/MPAN/day (total) (in Summary of charges before revenue matching)"/>
    <hyperlink ref="A430" location="'Scaler'!F34" display="x11 = 3503. Capacity charge p/kVA/day scalable part (in Scalable elements of tariff components)"/>
    <hyperlink ref="A431" location="'Aggreg'!F272" display="x12 = 3308. Capacity charge p/kVA/day (total) (in Summary of charges before revenue matching)"/>
    <hyperlink ref="A432" location="'Scaler'!G34" display="x13 = 3503. Exceeded capacity charge p/kVA/day scalable part (in Scalable elements of tariff components)"/>
    <hyperlink ref="A433" location="'Aggreg'!G272" display="x14 = 3308. Exceeded capacity charge p/kVA/day (total) (in Summary of charges before revenue matching)"/>
    <hyperlink ref="A434" location="'Scaler'!H34" display="x15 = 3503. Reactive power charge p/kVArh scalable part (in Scalable elements of tariff components)"/>
    <hyperlink ref="A435" location="'Aggreg'!H272" display="x16 = 3308. Reactive power charge p/kVArh (in Summary of charges before revenue matching)"/>
    <hyperlink ref="A436" location="'Input'!F57" display="x17 = 1010. Days in the charging year (in Financial and general assumptions)"/>
    <hyperlink ref="A437" location="'Scaler'!E454" display="x18 = Fixed charge p/MPAN/day scaler (in Scaler)"/>
    <hyperlink ref="A438" location="'Loads'!E303" display="x19 = 2305. MPANs (in Equivalent volume for each end user)"/>
    <hyperlink ref="A439" location="'Scaler'!F454" display="x20 = Capacity charge p/kVA/day scaler (in Scaler)"/>
    <hyperlink ref="A440" location="'Loads'!F303" display="x21 = 2305. Import capacity (kVA) (in Equivalent volume for each end user)"/>
    <hyperlink ref="A441" location="'Scaler'!G454" display="x22 = Exceeded capacity charge p/kVA/day scaler (in Scaler)"/>
    <hyperlink ref="A442" location="'Loads'!G303" display="x23 = 2305. Exceeded capacity (kVA) (in Equivalent volume for each end user)"/>
    <hyperlink ref="A443" location="'Scaler'!B454" display="x24 = Unit rate 1 p/kWh scaler (in Scaler)"/>
    <hyperlink ref="A444" location="'Loads'!B303" display="x25 = 2305. Rate 1 units (MWh) (in Equivalent volume for each end user)"/>
    <hyperlink ref="A445" location="'Scaler'!C454" display="x26 = Unit rate 2 p/kWh scaler (in Scaler)"/>
    <hyperlink ref="A446" location="'Loads'!C303" display="x27 = 2305. Rate 2 units (MWh) (in Equivalent volume for each end user)"/>
    <hyperlink ref="A447" location="'Scaler'!D454" display="x28 = Unit rate 3 p/kWh scaler (in Scaler)"/>
    <hyperlink ref="A448" location="'Loads'!D303" display="x29 = 2305. Rate 3 units (MWh) (in Equivalent volume for each end user)"/>
    <hyperlink ref="A449" location="'Scaler'!H454" display="x30 = Reactive power charge p/kVArh scaler (in Scaler)"/>
    <hyperlink ref="A450" location="'Loads'!H303" display="x31 = 2305. Reactive power units (MVArh) (in Equivalent volume for each end user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1" ht="21" customHeight="1">
      <c r="A1" s="1">
        <f>"Tariff component adjustment and rounding for "&amp;'Input'!B7&amp;" in "&amp;'Input'!C7&amp;" ("&amp;'Input'!D7&amp;")"</f>
        <v>0</v>
      </c>
    </row>
    <row r="3" spans="1:1" ht="21" customHeight="1">
      <c r="A3" s="1" t="s">
        <v>1533</v>
      </c>
    </row>
    <row r="4" spans="1:1">
      <c r="A4" s="2" t="s">
        <v>361</v>
      </c>
    </row>
    <row r="5" spans="1:1">
      <c r="A5" s="11" t="s">
        <v>1534</v>
      </c>
    </row>
    <row r="6" spans="1:1">
      <c r="A6" s="11" t="s">
        <v>1535</v>
      </c>
    </row>
    <row r="7" spans="1:1">
      <c r="A7" s="11" t="s">
        <v>1536</v>
      </c>
    </row>
    <row r="8" spans="1:1">
      <c r="A8" s="11" t="s">
        <v>1537</v>
      </c>
    </row>
    <row r="9" spans="1:1">
      <c r="A9" s="11" t="s">
        <v>1538</v>
      </c>
    </row>
    <row r="10" spans="1:1">
      <c r="A10" s="11" t="s">
        <v>1539</v>
      </c>
    </row>
    <row r="11" spans="1:1">
      <c r="A11" s="11" t="s">
        <v>1540</v>
      </c>
    </row>
    <row r="12" spans="1:1">
      <c r="A12" s="11" t="s">
        <v>1541</v>
      </c>
    </row>
    <row r="13" spans="1:1">
      <c r="A13" s="11" t="s">
        <v>1542</v>
      </c>
    </row>
    <row r="14" spans="1:1">
      <c r="A14" s="11" t="s">
        <v>1543</v>
      </c>
    </row>
    <row r="15" spans="1:1">
      <c r="A15" s="11" t="s">
        <v>1544</v>
      </c>
    </row>
    <row r="16" spans="1:1">
      <c r="A16" s="11" t="s">
        <v>1545</v>
      </c>
    </row>
    <row r="17" spans="1:9">
      <c r="A17" s="11" t="s">
        <v>1546</v>
      </c>
    </row>
    <row r="18" spans="1:9">
      <c r="A18" s="11" t="s">
        <v>1547</v>
      </c>
    </row>
    <row r="19" spans="1:9">
      <c r="A19" s="28" t="s">
        <v>364</v>
      </c>
      <c r="B19" s="28" t="s">
        <v>494</v>
      </c>
      <c r="C19" s="28" t="s">
        <v>494</v>
      </c>
      <c r="D19" s="28" t="s">
        <v>494</v>
      </c>
      <c r="E19" s="28" t="s">
        <v>494</v>
      </c>
      <c r="F19" s="28" t="s">
        <v>494</v>
      </c>
      <c r="G19" s="28" t="s">
        <v>494</v>
      </c>
      <c r="H19" s="28" t="s">
        <v>494</v>
      </c>
    </row>
    <row r="20" spans="1:9">
      <c r="A20" s="28" t="s">
        <v>367</v>
      </c>
      <c r="B20" s="28" t="s">
        <v>1548</v>
      </c>
      <c r="C20" s="28" t="s">
        <v>1549</v>
      </c>
      <c r="D20" s="28" t="s">
        <v>1550</v>
      </c>
      <c r="E20" s="28" t="s">
        <v>1551</v>
      </c>
      <c r="F20" s="28" t="s">
        <v>1552</v>
      </c>
      <c r="G20" s="28" t="s">
        <v>1553</v>
      </c>
      <c r="H20" s="28" t="s">
        <v>1554</v>
      </c>
    </row>
    <row r="22" spans="1:9">
      <c r="B22" s="12" t="s">
        <v>1555</v>
      </c>
      <c r="C22" s="12" t="s">
        <v>1556</v>
      </c>
      <c r="D22" s="12" t="s">
        <v>1557</v>
      </c>
      <c r="E22" s="12" t="s">
        <v>1558</v>
      </c>
      <c r="F22" s="12" t="s">
        <v>1559</v>
      </c>
      <c r="G22" s="12" t="s">
        <v>1560</v>
      </c>
      <c r="H22" s="12" t="s">
        <v>1120</v>
      </c>
    </row>
    <row r="23" spans="1:9">
      <c r="A23" s="3" t="s">
        <v>174</v>
      </c>
      <c r="B23" s="38">
        <f>'Aggreg'!$B273+'Scaler'!$B455</f>
        <v>0</v>
      </c>
      <c r="C23" s="9"/>
      <c r="D23" s="9"/>
      <c r="E23" s="38">
        <f>'Aggreg'!$E273+'Scaler'!$E455</f>
        <v>0</v>
      </c>
      <c r="F23" s="9"/>
      <c r="G23" s="9"/>
      <c r="H23" s="9"/>
      <c r="I23" s="10"/>
    </row>
    <row r="24" spans="1:9">
      <c r="A24" s="3" t="s">
        <v>175</v>
      </c>
      <c r="B24" s="38">
        <f>'Aggreg'!$B274+'Scaler'!$B456</f>
        <v>0</v>
      </c>
      <c r="C24" s="38">
        <f>'Aggreg'!$C274+'Scaler'!$C456</f>
        <v>0</v>
      </c>
      <c r="D24" s="9"/>
      <c r="E24" s="38">
        <f>'Aggreg'!$E274+'Scaler'!$E456</f>
        <v>0</v>
      </c>
      <c r="F24" s="9"/>
      <c r="G24" s="9"/>
      <c r="H24" s="9"/>
      <c r="I24" s="10"/>
    </row>
    <row r="25" spans="1:9">
      <c r="A25" s="3" t="s">
        <v>214</v>
      </c>
      <c r="B25" s="38">
        <f>'Aggreg'!$B275+'Scaler'!$B457</f>
        <v>0</v>
      </c>
      <c r="C25" s="9"/>
      <c r="D25" s="9"/>
      <c r="E25" s="9"/>
      <c r="F25" s="9"/>
      <c r="G25" s="9"/>
      <c r="H25" s="9"/>
      <c r="I25" s="10"/>
    </row>
    <row r="26" spans="1:9">
      <c r="A26" s="3" t="s">
        <v>176</v>
      </c>
      <c r="B26" s="38">
        <f>'Aggreg'!$B276+'Scaler'!$B458</f>
        <v>0</v>
      </c>
      <c r="C26" s="9"/>
      <c r="D26" s="9"/>
      <c r="E26" s="38">
        <f>'Aggreg'!$E276+'Scaler'!$E458</f>
        <v>0</v>
      </c>
      <c r="F26" s="9"/>
      <c r="G26" s="9"/>
      <c r="H26" s="9"/>
      <c r="I26" s="10"/>
    </row>
    <row r="27" spans="1:9">
      <c r="A27" s="3" t="s">
        <v>177</v>
      </c>
      <c r="B27" s="38">
        <f>'Aggreg'!$B277+'Scaler'!$B459</f>
        <v>0</v>
      </c>
      <c r="C27" s="38">
        <f>'Aggreg'!$C277+'Scaler'!$C459</f>
        <v>0</v>
      </c>
      <c r="D27" s="9"/>
      <c r="E27" s="38">
        <f>'Aggreg'!$E277+'Scaler'!$E459</f>
        <v>0</v>
      </c>
      <c r="F27" s="9"/>
      <c r="G27" s="9"/>
      <c r="H27" s="9"/>
      <c r="I27" s="10"/>
    </row>
    <row r="28" spans="1:9">
      <c r="A28" s="3" t="s">
        <v>215</v>
      </c>
      <c r="B28" s="38">
        <f>'Aggreg'!$B278+'Scaler'!$B460</f>
        <v>0</v>
      </c>
      <c r="C28" s="9"/>
      <c r="D28" s="9"/>
      <c r="E28" s="9"/>
      <c r="F28" s="9"/>
      <c r="G28" s="9"/>
      <c r="H28" s="9"/>
      <c r="I28" s="10"/>
    </row>
    <row r="29" spans="1:9">
      <c r="A29" s="3" t="s">
        <v>178</v>
      </c>
      <c r="B29" s="38">
        <f>'Aggreg'!$B279+'Scaler'!$B461</f>
        <v>0</v>
      </c>
      <c r="C29" s="38">
        <f>'Aggreg'!$C279+'Scaler'!$C461</f>
        <v>0</v>
      </c>
      <c r="D29" s="9"/>
      <c r="E29" s="38">
        <f>'Aggreg'!$E279+'Scaler'!$E461</f>
        <v>0</v>
      </c>
      <c r="F29" s="9"/>
      <c r="G29" s="9"/>
      <c r="H29" s="9"/>
      <c r="I29" s="10"/>
    </row>
    <row r="30" spans="1:9">
      <c r="A30" s="3" t="s">
        <v>179</v>
      </c>
      <c r="B30" s="38">
        <f>'Aggreg'!$B280+'Scaler'!$B462</f>
        <v>0</v>
      </c>
      <c r="C30" s="38">
        <f>'Aggreg'!$C280+'Scaler'!$C462</f>
        <v>0</v>
      </c>
      <c r="D30" s="9"/>
      <c r="E30" s="38">
        <f>'Aggreg'!$E280+'Scaler'!$E462</f>
        <v>0</v>
      </c>
      <c r="F30" s="9"/>
      <c r="G30" s="9"/>
      <c r="H30" s="9"/>
      <c r="I30" s="10"/>
    </row>
    <row r="31" spans="1:9">
      <c r="A31" s="3" t="s">
        <v>195</v>
      </c>
      <c r="B31" s="38">
        <f>'Aggreg'!$B281+'Scaler'!$B463</f>
        <v>0</v>
      </c>
      <c r="C31" s="38">
        <f>'Aggreg'!$C281+'Scaler'!$C463</f>
        <v>0</v>
      </c>
      <c r="D31" s="9"/>
      <c r="E31" s="38">
        <f>'Aggreg'!$E281+'Scaler'!$E463</f>
        <v>0</v>
      </c>
      <c r="F31" s="9"/>
      <c r="G31" s="9"/>
      <c r="H31" s="9"/>
      <c r="I31" s="10"/>
    </row>
    <row r="32" spans="1:9">
      <c r="A32" s="3" t="s">
        <v>180</v>
      </c>
      <c r="B32" s="38">
        <f>'Aggreg'!$B282+'Scaler'!$B464</f>
        <v>0</v>
      </c>
      <c r="C32" s="38">
        <f>'Aggreg'!$C282+'Scaler'!$C464</f>
        <v>0</v>
      </c>
      <c r="D32" s="38">
        <f>'Aggreg'!$D282+'Scaler'!$D464</f>
        <v>0</v>
      </c>
      <c r="E32" s="38">
        <f>'Aggreg'!$E282+'Scaler'!$E464</f>
        <v>0</v>
      </c>
      <c r="F32" s="9"/>
      <c r="G32" s="9"/>
      <c r="H32" s="9"/>
      <c r="I32" s="10"/>
    </row>
    <row r="33" spans="1:9">
      <c r="A33" s="3" t="s">
        <v>181</v>
      </c>
      <c r="B33" s="38">
        <f>'Aggreg'!$B283+'Scaler'!$B465</f>
        <v>0</v>
      </c>
      <c r="C33" s="38">
        <f>'Aggreg'!$C283+'Scaler'!$C465</f>
        <v>0</v>
      </c>
      <c r="D33" s="38">
        <f>'Aggreg'!$D283+'Scaler'!$D465</f>
        <v>0</v>
      </c>
      <c r="E33" s="38">
        <f>'Aggreg'!$E283+'Scaler'!$E465</f>
        <v>0</v>
      </c>
      <c r="F33" s="9"/>
      <c r="G33" s="9"/>
      <c r="H33" s="9"/>
      <c r="I33" s="10"/>
    </row>
    <row r="34" spans="1:9">
      <c r="A34" s="3" t="s">
        <v>182</v>
      </c>
      <c r="B34" s="38">
        <f>'Aggreg'!$B284+'Scaler'!$B466</f>
        <v>0</v>
      </c>
      <c r="C34" s="38">
        <f>'Aggreg'!$C284+'Scaler'!$C466</f>
        <v>0</v>
      </c>
      <c r="D34" s="38">
        <f>'Aggreg'!$D284+'Scaler'!$D466</f>
        <v>0</v>
      </c>
      <c r="E34" s="38">
        <f>'Aggreg'!$E284+'Scaler'!$E466</f>
        <v>0</v>
      </c>
      <c r="F34" s="38">
        <f>'Aggreg'!$F284+'Scaler'!$F466</f>
        <v>0</v>
      </c>
      <c r="G34" s="38">
        <f>'Aggreg'!$G284+'Scaler'!$G466</f>
        <v>0</v>
      </c>
      <c r="H34" s="38">
        <f>'Aggreg'!$H284+'Scaler'!$H466</f>
        <v>0</v>
      </c>
      <c r="I34" s="10"/>
    </row>
    <row r="35" spans="1:9">
      <c r="A35" s="3" t="s">
        <v>183</v>
      </c>
      <c r="B35" s="38">
        <f>'Aggreg'!$B285+'Scaler'!$B467</f>
        <v>0</v>
      </c>
      <c r="C35" s="38">
        <f>'Aggreg'!$C285+'Scaler'!$C467</f>
        <v>0</v>
      </c>
      <c r="D35" s="38">
        <f>'Aggreg'!$D285+'Scaler'!$D467</f>
        <v>0</v>
      </c>
      <c r="E35" s="38">
        <f>'Aggreg'!$E285+'Scaler'!$E467</f>
        <v>0</v>
      </c>
      <c r="F35" s="38">
        <f>'Aggreg'!$F285+'Scaler'!$F467</f>
        <v>0</v>
      </c>
      <c r="G35" s="38">
        <f>'Aggreg'!$G285+'Scaler'!$G467</f>
        <v>0</v>
      </c>
      <c r="H35" s="38">
        <f>'Aggreg'!$H285+'Scaler'!$H467</f>
        <v>0</v>
      </c>
      <c r="I35" s="10"/>
    </row>
    <row r="36" spans="1:9">
      <c r="A36" s="3" t="s">
        <v>196</v>
      </c>
      <c r="B36" s="38">
        <f>'Aggreg'!$B286+'Scaler'!$B468</f>
        <v>0</v>
      </c>
      <c r="C36" s="38">
        <f>'Aggreg'!$C286+'Scaler'!$C468</f>
        <v>0</v>
      </c>
      <c r="D36" s="38">
        <f>'Aggreg'!$D286+'Scaler'!$D468</f>
        <v>0</v>
      </c>
      <c r="E36" s="38">
        <f>'Aggreg'!$E286+'Scaler'!$E468</f>
        <v>0</v>
      </c>
      <c r="F36" s="38">
        <f>'Aggreg'!$F286+'Scaler'!$F468</f>
        <v>0</v>
      </c>
      <c r="G36" s="38">
        <f>'Aggreg'!$G286+'Scaler'!$G468</f>
        <v>0</v>
      </c>
      <c r="H36" s="38">
        <f>'Aggreg'!$H286+'Scaler'!$H468</f>
        <v>0</v>
      </c>
      <c r="I36" s="10"/>
    </row>
    <row r="37" spans="1:9">
      <c r="A37" s="3" t="s">
        <v>216</v>
      </c>
      <c r="B37" s="38">
        <f>'Aggreg'!$B287+'Scaler'!$B469</f>
        <v>0</v>
      </c>
      <c r="C37" s="9"/>
      <c r="D37" s="9"/>
      <c r="E37" s="9"/>
      <c r="F37" s="9"/>
      <c r="G37" s="9"/>
      <c r="H37" s="9"/>
      <c r="I37" s="10"/>
    </row>
    <row r="38" spans="1:9">
      <c r="A38" s="3" t="s">
        <v>217</v>
      </c>
      <c r="B38" s="38">
        <f>'Aggreg'!$B288+'Scaler'!$B470</f>
        <v>0</v>
      </c>
      <c r="C38" s="9"/>
      <c r="D38" s="9"/>
      <c r="E38" s="9"/>
      <c r="F38" s="9"/>
      <c r="G38" s="9"/>
      <c r="H38" s="9"/>
      <c r="I38" s="10"/>
    </row>
    <row r="39" spans="1:9">
      <c r="A39" s="3" t="s">
        <v>218</v>
      </c>
      <c r="B39" s="38">
        <f>'Aggreg'!$B289+'Scaler'!$B471</f>
        <v>0</v>
      </c>
      <c r="C39" s="9"/>
      <c r="D39" s="9"/>
      <c r="E39" s="9"/>
      <c r="F39" s="9"/>
      <c r="G39" s="9"/>
      <c r="H39" s="9"/>
      <c r="I39" s="10"/>
    </row>
    <row r="40" spans="1:9">
      <c r="A40" s="3" t="s">
        <v>219</v>
      </c>
      <c r="B40" s="38">
        <f>'Aggreg'!$B290+'Scaler'!$B472</f>
        <v>0</v>
      </c>
      <c r="C40" s="9"/>
      <c r="D40" s="9"/>
      <c r="E40" s="9"/>
      <c r="F40" s="9"/>
      <c r="G40" s="9"/>
      <c r="H40" s="9"/>
      <c r="I40" s="10"/>
    </row>
    <row r="41" spans="1:9">
      <c r="A41" s="3" t="s">
        <v>220</v>
      </c>
      <c r="B41" s="38">
        <f>'Aggreg'!$B291+'Scaler'!$B473</f>
        <v>0</v>
      </c>
      <c r="C41" s="38">
        <f>'Aggreg'!$C291+'Scaler'!$C473</f>
        <v>0</v>
      </c>
      <c r="D41" s="38">
        <f>'Aggreg'!$D291+'Scaler'!$D473</f>
        <v>0</v>
      </c>
      <c r="E41" s="9"/>
      <c r="F41" s="9"/>
      <c r="G41" s="9"/>
      <c r="H41" s="9"/>
      <c r="I41" s="10"/>
    </row>
    <row r="42" spans="1:9">
      <c r="A42" s="3" t="s">
        <v>184</v>
      </c>
      <c r="B42" s="38">
        <f>'Aggreg'!$B292+'Scaler'!$B474</f>
        <v>0</v>
      </c>
      <c r="C42" s="9"/>
      <c r="D42" s="9"/>
      <c r="E42" s="38">
        <f>'Aggreg'!$E292+'Scaler'!$E474</f>
        <v>0</v>
      </c>
      <c r="F42" s="9"/>
      <c r="G42" s="9"/>
      <c r="H42" s="9"/>
      <c r="I42" s="10"/>
    </row>
    <row r="43" spans="1:9">
      <c r="A43" s="3" t="s">
        <v>185</v>
      </c>
      <c r="B43" s="38">
        <f>'Aggreg'!$B293+'Scaler'!$B475</f>
        <v>0</v>
      </c>
      <c r="C43" s="9"/>
      <c r="D43" s="9"/>
      <c r="E43" s="38">
        <f>'Aggreg'!$E293+'Scaler'!$E475</f>
        <v>0</v>
      </c>
      <c r="F43" s="9"/>
      <c r="G43" s="9"/>
      <c r="H43" s="9"/>
      <c r="I43" s="10"/>
    </row>
    <row r="44" spans="1:9">
      <c r="A44" s="3" t="s">
        <v>186</v>
      </c>
      <c r="B44" s="38">
        <f>'Aggreg'!$B294+'Scaler'!$B476</f>
        <v>0</v>
      </c>
      <c r="C44" s="9"/>
      <c r="D44" s="9"/>
      <c r="E44" s="38">
        <f>'Aggreg'!$E294+'Scaler'!$E476</f>
        <v>0</v>
      </c>
      <c r="F44" s="9"/>
      <c r="G44" s="9"/>
      <c r="H44" s="38">
        <f>'Aggreg'!$H294+'Scaler'!$H476</f>
        <v>0</v>
      </c>
      <c r="I44" s="10"/>
    </row>
    <row r="45" spans="1:9">
      <c r="A45" s="3" t="s">
        <v>187</v>
      </c>
      <c r="B45" s="38">
        <f>'Aggreg'!$B295+'Scaler'!$B477</f>
        <v>0</v>
      </c>
      <c r="C45" s="38">
        <f>'Aggreg'!$C295+'Scaler'!$C477</f>
        <v>0</v>
      </c>
      <c r="D45" s="38">
        <f>'Aggreg'!$D295+'Scaler'!$D477</f>
        <v>0</v>
      </c>
      <c r="E45" s="38">
        <f>'Aggreg'!$E295+'Scaler'!$E477</f>
        <v>0</v>
      </c>
      <c r="F45" s="9"/>
      <c r="G45" s="9"/>
      <c r="H45" s="38">
        <f>'Aggreg'!$H295+'Scaler'!$H477</f>
        <v>0</v>
      </c>
      <c r="I45" s="10"/>
    </row>
    <row r="46" spans="1:9">
      <c r="A46" s="3" t="s">
        <v>188</v>
      </c>
      <c r="B46" s="38">
        <f>'Aggreg'!$B296+'Scaler'!$B478</f>
        <v>0</v>
      </c>
      <c r="C46" s="9"/>
      <c r="D46" s="9"/>
      <c r="E46" s="38">
        <f>'Aggreg'!$E296+'Scaler'!$E478</f>
        <v>0</v>
      </c>
      <c r="F46" s="9"/>
      <c r="G46" s="9"/>
      <c r="H46" s="38">
        <f>'Aggreg'!$H296+'Scaler'!$H478</f>
        <v>0</v>
      </c>
      <c r="I46" s="10"/>
    </row>
    <row r="47" spans="1:9">
      <c r="A47" s="3" t="s">
        <v>189</v>
      </c>
      <c r="B47" s="38">
        <f>'Aggreg'!$B297+'Scaler'!$B479</f>
        <v>0</v>
      </c>
      <c r="C47" s="38">
        <f>'Aggreg'!$C297+'Scaler'!$C479</f>
        <v>0</v>
      </c>
      <c r="D47" s="38">
        <f>'Aggreg'!$D297+'Scaler'!$D479</f>
        <v>0</v>
      </c>
      <c r="E47" s="38">
        <f>'Aggreg'!$E297+'Scaler'!$E479</f>
        <v>0</v>
      </c>
      <c r="F47" s="9"/>
      <c r="G47" s="9"/>
      <c r="H47" s="38">
        <f>'Aggreg'!$H297+'Scaler'!$H479</f>
        <v>0</v>
      </c>
      <c r="I47" s="10"/>
    </row>
    <row r="48" spans="1:9">
      <c r="A48" s="3" t="s">
        <v>197</v>
      </c>
      <c r="B48" s="38">
        <f>'Aggreg'!$B298+'Scaler'!$B480</f>
        <v>0</v>
      </c>
      <c r="C48" s="9"/>
      <c r="D48" s="9"/>
      <c r="E48" s="38">
        <f>'Aggreg'!$E298+'Scaler'!$E480</f>
        <v>0</v>
      </c>
      <c r="F48" s="9"/>
      <c r="G48" s="9"/>
      <c r="H48" s="38">
        <f>'Aggreg'!$H298+'Scaler'!$H480</f>
        <v>0</v>
      </c>
      <c r="I48" s="10"/>
    </row>
    <row r="49" spans="1:9">
      <c r="A49" s="3" t="s">
        <v>198</v>
      </c>
      <c r="B49" s="38">
        <f>'Aggreg'!$B299+'Scaler'!$B481</f>
        <v>0</v>
      </c>
      <c r="C49" s="38">
        <f>'Aggreg'!$C299+'Scaler'!$C481</f>
        <v>0</v>
      </c>
      <c r="D49" s="38">
        <f>'Aggreg'!$D299+'Scaler'!$D481</f>
        <v>0</v>
      </c>
      <c r="E49" s="38">
        <f>'Aggreg'!$E299+'Scaler'!$E481</f>
        <v>0</v>
      </c>
      <c r="F49" s="9"/>
      <c r="G49" s="9"/>
      <c r="H49" s="38">
        <f>'Aggreg'!$H299+'Scaler'!$H481</f>
        <v>0</v>
      </c>
      <c r="I49" s="10"/>
    </row>
    <row r="51" spans="1:9" ht="21" customHeight="1">
      <c r="A51" s="1" t="s">
        <v>1561</v>
      </c>
    </row>
    <row r="53" spans="1:9">
      <c r="B53" s="12" t="s">
        <v>1555</v>
      </c>
      <c r="C53" s="12" t="s">
        <v>1556</v>
      </c>
      <c r="D53" s="12" t="s">
        <v>1557</v>
      </c>
      <c r="E53" s="12" t="s">
        <v>1558</v>
      </c>
      <c r="F53" s="12" t="s">
        <v>1559</v>
      </c>
      <c r="G53" s="12" t="s">
        <v>1560</v>
      </c>
      <c r="H53" s="12" t="s">
        <v>1120</v>
      </c>
    </row>
    <row r="54" spans="1:9">
      <c r="A54" s="3" t="s">
        <v>1562</v>
      </c>
      <c r="B54" s="30">
        <v>3</v>
      </c>
      <c r="C54" s="30">
        <v>3</v>
      </c>
      <c r="D54" s="30">
        <v>3</v>
      </c>
      <c r="E54" s="30">
        <v>2</v>
      </c>
      <c r="F54" s="30">
        <v>2</v>
      </c>
      <c r="G54" s="30">
        <v>2</v>
      </c>
      <c r="H54" s="30">
        <v>3</v>
      </c>
      <c r="I54" s="10"/>
    </row>
    <row r="56" spans="1:9" ht="21" customHeight="1">
      <c r="A56" s="1" t="s">
        <v>1563</v>
      </c>
    </row>
    <row r="57" spans="1:9">
      <c r="A57" s="2" t="s">
        <v>361</v>
      </c>
    </row>
    <row r="58" spans="1:9">
      <c r="A58" s="11" t="s">
        <v>1564</v>
      </c>
    </row>
    <row r="59" spans="1:9">
      <c r="A59" s="11" t="s">
        <v>1565</v>
      </c>
    </row>
    <row r="60" spans="1:9">
      <c r="A60" s="11" t="s">
        <v>1566</v>
      </c>
    </row>
    <row r="61" spans="1:9">
      <c r="A61" s="11" t="s">
        <v>1567</v>
      </c>
    </row>
    <row r="62" spans="1:9">
      <c r="A62" s="11" t="s">
        <v>1568</v>
      </c>
    </row>
    <row r="63" spans="1:9">
      <c r="A63" s="11" t="s">
        <v>1569</v>
      </c>
    </row>
    <row r="64" spans="1:9">
      <c r="A64" s="11" t="s">
        <v>1570</v>
      </c>
    </row>
    <row r="65" spans="1:9">
      <c r="A65" s="11" t="s">
        <v>1571</v>
      </c>
    </row>
    <row r="66" spans="1:9">
      <c r="A66" s="11" t="s">
        <v>1572</v>
      </c>
    </row>
    <row r="67" spans="1:9">
      <c r="A67" s="11" t="s">
        <v>1573</v>
      </c>
    </row>
    <row r="68" spans="1:9">
      <c r="A68" s="11" t="s">
        <v>1574</v>
      </c>
    </row>
    <row r="69" spans="1:9">
      <c r="A69" s="11" t="s">
        <v>1575</v>
      </c>
    </row>
    <row r="70" spans="1:9">
      <c r="A70" s="11" t="s">
        <v>1576</v>
      </c>
    </row>
    <row r="71" spans="1:9">
      <c r="A71" s="11" t="s">
        <v>1577</v>
      </c>
    </row>
    <row r="72" spans="1:9">
      <c r="A72" s="28" t="s">
        <v>364</v>
      </c>
      <c r="B72" s="28" t="s">
        <v>494</v>
      </c>
      <c r="C72" s="28" t="s">
        <v>494</v>
      </c>
      <c r="D72" s="28" t="s">
        <v>494</v>
      </c>
      <c r="E72" s="28" t="s">
        <v>494</v>
      </c>
      <c r="F72" s="28" t="s">
        <v>494</v>
      </c>
      <c r="G72" s="28" t="s">
        <v>494</v>
      </c>
      <c r="H72" s="28" t="s">
        <v>494</v>
      </c>
    </row>
    <row r="73" spans="1:9">
      <c r="A73" s="28" t="s">
        <v>367</v>
      </c>
      <c r="B73" s="28" t="s">
        <v>1578</v>
      </c>
      <c r="C73" s="28" t="s">
        <v>1579</v>
      </c>
      <c r="D73" s="28" t="s">
        <v>1580</v>
      </c>
      <c r="E73" s="28" t="s">
        <v>1581</v>
      </c>
      <c r="F73" s="28" t="s">
        <v>1582</v>
      </c>
      <c r="G73" s="28" t="s">
        <v>1583</v>
      </c>
      <c r="H73" s="28" t="s">
        <v>1584</v>
      </c>
    </row>
    <row r="75" spans="1:9">
      <c r="B75" s="12" t="s">
        <v>1555</v>
      </c>
      <c r="C75" s="12" t="s">
        <v>1556</v>
      </c>
      <c r="D75" s="12" t="s">
        <v>1557</v>
      </c>
      <c r="E75" s="12" t="s">
        <v>1558</v>
      </c>
      <c r="F75" s="12" t="s">
        <v>1559</v>
      </c>
      <c r="G75" s="12" t="s">
        <v>1560</v>
      </c>
      <c r="H75" s="12" t="s">
        <v>1120</v>
      </c>
    </row>
    <row r="76" spans="1:9">
      <c r="A76" s="3" t="s">
        <v>174</v>
      </c>
      <c r="B76" s="38">
        <f>ROUND(B23,B$54)-B23</f>
        <v>0</v>
      </c>
      <c r="C76" s="9"/>
      <c r="D76" s="9"/>
      <c r="E76" s="38">
        <f>ROUND(E23,E$54)-E23</f>
        <v>0</v>
      </c>
      <c r="F76" s="9"/>
      <c r="G76" s="9"/>
      <c r="H76" s="9"/>
      <c r="I76" s="10"/>
    </row>
    <row r="77" spans="1:9">
      <c r="A77" s="3" t="s">
        <v>175</v>
      </c>
      <c r="B77" s="38">
        <f>ROUND(B24,B$54)-B24</f>
        <v>0</v>
      </c>
      <c r="C77" s="38">
        <f>ROUND(C24,C$54)-C24</f>
        <v>0</v>
      </c>
      <c r="D77" s="9"/>
      <c r="E77" s="38">
        <f>ROUND(E24,E$54)-E24</f>
        <v>0</v>
      </c>
      <c r="F77" s="9"/>
      <c r="G77" s="9"/>
      <c r="H77" s="9"/>
      <c r="I77" s="10"/>
    </row>
    <row r="78" spans="1:9">
      <c r="A78" s="3" t="s">
        <v>214</v>
      </c>
      <c r="B78" s="38">
        <f>ROUND(B25,B$54)-B25</f>
        <v>0</v>
      </c>
      <c r="C78" s="9"/>
      <c r="D78" s="9"/>
      <c r="E78" s="9"/>
      <c r="F78" s="9"/>
      <c r="G78" s="9"/>
      <c r="H78" s="9"/>
      <c r="I78" s="10"/>
    </row>
    <row r="79" spans="1:9">
      <c r="A79" s="3" t="s">
        <v>176</v>
      </c>
      <c r="B79" s="38">
        <f>ROUND(B26,B$54)-B26</f>
        <v>0</v>
      </c>
      <c r="C79" s="9"/>
      <c r="D79" s="9"/>
      <c r="E79" s="38">
        <f>ROUND(E26,E$54)-E26</f>
        <v>0</v>
      </c>
      <c r="F79" s="9"/>
      <c r="G79" s="9"/>
      <c r="H79" s="9"/>
      <c r="I79" s="10"/>
    </row>
    <row r="80" spans="1:9">
      <c r="A80" s="3" t="s">
        <v>177</v>
      </c>
      <c r="B80" s="38">
        <f>ROUND(B27,B$54)-B27</f>
        <v>0</v>
      </c>
      <c r="C80" s="38">
        <f>ROUND(C27,C$54)-C27</f>
        <v>0</v>
      </c>
      <c r="D80" s="9"/>
      <c r="E80" s="38">
        <f>ROUND(E27,E$54)-E27</f>
        <v>0</v>
      </c>
      <c r="F80" s="9"/>
      <c r="G80" s="9"/>
      <c r="H80" s="9"/>
      <c r="I80" s="10"/>
    </row>
    <row r="81" spans="1:9">
      <c r="A81" s="3" t="s">
        <v>215</v>
      </c>
      <c r="B81" s="38">
        <f>ROUND(B28,B$54)-B28</f>
        <v>0</v>
      </c>
      <c r="C81" s="9"/>
      <c r="D81" s="9"/>
      <c r="E81" s="9"/>
      <c r="F81" s="9"/>
      <c r="G81" s="9"/>
      <c r="H81" s="9"/>
      <c r="I81" s="10"/>
    </row>
    <row r="82" spans="1:9">
      <c r="A82" s="3" t="s">
        <v>178</v>
      </c>
      <c r="B82" s="38">
        <f>ROUND(B29,B$54)-B29</f>
        <v>0</v>
      </c>
      <c r="C82" s="38">
        <f>ROUND(C29,C$54)-C29</f>
        <v>0</v>
      </c>
      <c r="D82" s="9"/>
      <c r="E82" s="38">
        <f>ROUND(E29,E$54)-E29</f>
        <v>0</v>
      </c>
      <c r="F82" s="9"/>
      <c r="G82" s="9"/>
      <c r="H82" s="9"/>
      <c r="I82" s="10"/>
    </row>
    <row r="83" spans="1:9">
      <c r="A83" s="3" t="s">
        <v>179</v>
      </c>
      <c r="B83" s="38">
        <f>ROUND(B30,B$54)-B30</f>
        <v>0</v>
      </c>
      <c r="C83" s="38">
        <f>ROUND(C30,C$54)-C30</f>
        <v>0</v>
      </c>
      <c r="D83" s="9"/>
      <c r="E83" s="38">
        <f>ROUND(E30,E$54)-E30</f>
        <v>0</v>
      </c>
      <c r="F83" s="9"/>
      <c r="G83" s="9"/>
      <c r="H83" s="9"/>
      <c r="I83" s="10"/>
    </row>
    <row r="84" spans="1:9">
      <c r="A84" s="3" t="s">
        <v>195</v>
      </c>
      <c r="B84" s="38">
        <f>ROUND(B31,B$54)-B31</f>
        <v>0</v>
      </c>
      <c r="C84" s="38">
        <f>ROUND(C31,C$54)-C31</f>
        <v>0</v>
      </c>
      <c r="D84" s="9"/>
      <c r="E84" s="38">
        <f>ROUND(E31,E$54)-E31</f>
        <v>0</v>
      </c>
      <c r="F84" s="9"/>
      <c r="G84" s="9"/>
      <c r="H84" s="9"/>
      <c r="I84" s="10"/>
    </row>
    <row r="85" spans="1:9">
      <c r="A85" s="3" t="s">
        <v>180</v>
      </c>
      <c r="B85" s="38">
        <f>ROUND(B32,B$54)-B32</f>
        <v>0</v>
      </c>
      <c r="C85" s="38">
        <f>ROUND(C32,C$54)-C32</f>
        <v>0</v>
      </c>
      <c r="D85" s="38">
        <f>ROUND(D32,D$54)-D32</f>
        <v>0</v>
      </c>
      <c r="E85" s="38">
        <f>ROUND(E32,E$54)-E32</f>
        <v>0</v>
      </c>
      <c r="F85" s="9"/>
      <c r="G85" s="9"/>
      <c r="H85" s="9"/>
      <c r="I85" s="10"/>
    </row>
    <row r="86" spans="1:9">
      <c r="A86" s="3" t="s">
        <v>181</v>
      </c>
      <c r="B86" s="38">
        <f>ROUND(B33,B$54)-B33</f>
        <v>0</v>
      </c>
      <c r="C86" s="38">
        <f>ROUND(C33,C$54)-C33</f>
        <v>0</v>
      </c>
      <c r="D86" s="38">
        <f>ROUND(D33,D$54)-D33</f>
        <v>0</v>
      </c>
      <c r="E86" s="38">
        <f>ROUND(E33,E$54)-E33</f>
        <v>0</v>
      </c>
      <c r="F86" s="9"/>
      <c r="G86" s="9"/>
      <c r="H86" s="9"/>
      <c r="I86" s="10"/>
    </row>
    <row r="87" spans="1:9">
      <c r="A87" s="3" t="s">
        <v>182</v>
      </c>
      <c r="B87" s="38">
        <f>ROUND(B34,B$54)-B34</f>
        <v>0</v>
      </c>
      <c r="C87" s="38">
        <f>ROUND(C34,C$54)-C34</f>
        <v>0</v>
      </c>
      <c r="D87" s="38">
        <f>ROUND(D34,D$54)-D34</f>
        <v>0</v>
      </c>
      <c r="E87" s="38">
        <f>ROUND(E34,E$54)-E34</f>
        <v>0</v>
      </c>
      <c r="F87" s="38">
        <f>ROUND(F34,F$54)-F34</f>
        <v>0</v>
      </c>
      <c r="G87" s="38">
        <f>ROUND(G34,G$54)-G34</f>
        <v>0</v>
      </c>
      <c r="H87" s="38">
        <f>ROUND(H34,H$54)-H34</f>
        <v>0</v>
      </c>
      <c r="I87" s="10"/>
    </row>
    <row r="88" spans="1:9">
      <c r="A88" s="3" t="s">
        <v>183</v>
      </c>
      <c r="B88" s="38">
        <f>ROUND(B35,B$54)-B35</f>
        <v>0</v>
      </c>
      <c r="C88" s="38">
        <f>ROUND(C35,C$54)-C35</f>
        <v>0</v>
      </c>
      <c r="D88" s="38">
        <f>ROUND(D35,D$54)-D35</f>
        <v>0</v>
      </c>
      <c r="E88" s="38">
        <f>ROUND(E35,E$54)-E35</f>
        <v>0</v>
      </c>
      <c r="F88" s="38">
        <f>ROUND(F35,F$54)-F35</f>
        <v>0</v>
      </c>
      <c r="G88" s="38">
        <f>ROUND(G35,G$54)-G35</f>
        <v>0</v>
      </c>
      <c r="H88" s="38">
        <f>ROUND(H35,H$54)-H35</f>
        <v>0</v>
      </c>
      <c r="I88" s="10"/>
    </row>
    <row r="89" spans="1:9">
      <c r="A89" s="3" t="s">
        <v>196</v>
      </c>
      <c r="B89" s="38">
        <f>ROUND(B36,B$54)-B36</f>
        <v>0</v>
      </c>
      <c r="C89" s="38">
        <f>ROUND(C36,C$54)-C36</f>
        <v>0</v>
      </c>
      <c r="D89" s="38">
        <f>ROUND(D36,D$54)-D36</f>
        <v>0</v>
      </c>
      <c r="E89" s="38">
        <f>ROUND(E36,E$54)-E36</f>
        <v>0</v>
      </c>
      <c r="F89" s="38">
        <f>ROUND(F36,F$54)-F36</f>
        <v>0</v>
      </c>
      <c r="G89" s="38">
        <f>ROUND(G36,G$54)-G36</f>
        <v>0</v>
      </c>
      <c r="H89" s="38">
        <f>ROUND(H36,H$54)-H36</f>
        <v>0</v>
      </c>
      <c r="I89" s="10"/>
    </row>
    <row r="90" spans="1:9">
      <c r="A90" s="3" t="s">
        <v>216</v>
      </c>
      <c r="B90" s="38">
        <f>ROUND(B37,B$54)-B37</f>
        <v>0</v>
      </c>
      <c r="C90" s="9"/>
      <c r="D90" s="9"/>
      <c r="E90" s="9"/>
      <c r="F90" s="9"/>
      <c r="G90" s="9"/>
      <c r="H90" s="9"/>
      <c r="I90" s="10"/>
    </row>
    <row r="91" spans="1:9">
      <c r="A91" s="3" t="s">
        <v>217</v>
      </c>
      <c r="B91" s="38">
        <f>ROUND(B38,B$54)-B38</f>
        <v>0</v>
      </c>
      <c r="C91" s="9"/>
      <c r="D91" s="9"/>
      <c r="E91" s="9"/>
      <c r="F91" s="9"/>
      <c r="G91" s="9"/>
      <c r="H91" s="9"/>
      <c r="I91" s="10"/>
    </row>
    <row r="92" spans="1:9">
      <c r="A92" s="3" t="s">
        <v>218</v>
      </c>
      <c r="B92" s="38">
        <f>ROUND(B39,B$54)-B39</f>
        <v>0</v>
      </c>
      <c r="C92" s="9"/>
      <c r="D92" s="9"/>
      <c r="E92" s="9"/>
      <c r="F92" s="9"/>
      <c r="G92" s="9"/>
      <c r="H92" s="9"/>
      <c r="I92" s="10"/>
    </row>
    <row r="93" spans="1:9">
      <c r="A93" s="3" t="s">
        <v>219</v>
      </c>
      <c r="B93" s="38">
        <f>ROUND(B40,B$54)-B40</f>
        <v>0</v>
      </c>
      <c r="C93" s="9"/>
      <c r="D93" s="9"/>
      <c r="E93" s="9"/>
      <c r="F93" s="9"/>
      <c r="G93" s="9"/>
      <c r="H93" s="9"/>
      <c r="I93" s="10"/>
    </row>
    <row r="94" spans="1:9">
      <c r="A94" s="3" t="s">
        <v>220</v>
      </c>
      <c r="B94" s="38">
        <f>ROUND(B41,B$54)-B41</f>
        <v>0</v>
      </c>
      <c r="C94" s="38">
        <f>ROUND(C41,C$54)-C41</f>
        <v>0</v>
      </c>
      <c r="D94" s="38">
        <f>ROUND(D41,D$54)-D41</f>
        <v>0</v>
      </c>
      <c r="E94" s="9"/>
      <c r="F94" s="9"/>
      <c r="G94" s="9"/>
      <c r="H94" s="9"/>
      <c r="I94" s="10"/>
    </row>
    <row r="95" spans="1:9">
      <c r="A95" s="3" t="s">
        <v>184</v>
      </c>
      <c r="B95" s="38">
        <f>ROUND(B42,B$54)-B42</f>
        <v>0</v>
      </c>
      <c r="C95" s="9"/>
      <c r="D95" s="9"/>
      <c r="E95" s="38">
        <f>ROUND(E42,E$54)-E42</f>
        <v>0</v>
      </c>
      <c r="F95" s="9"/>
      <c r="G95" s="9"/>
      <c r="H95" s="9"/>
      <c r="I95" s="10"/>
    </row>
    <row r="96" spans="1:9">
      <c r="A96" s="3" t="s">
        <v>185</v>
      </c>
      <c r="B96" s="38">
        <f>ROUND(B43,B$54)-B43</f>
        <v>0</v>
      </c>
      <c r="C96" s="9"/>
      <c r="D96" s="9"/>
      <c r="E96" s="38">
        <f>ROUND(E43,E$54)-E43</f>
        <v>0</v>
      </c>
      <c r="F96" s="9"/>
      <c r="G96" s="9"/>
      <c r="H96" s="9"/>
      <c r="I96" s="10"/>
    </row>
    <row r="97" spans="1:9">
      <c r="A97" s="3" t="s">
        <v>186</v>
      </c>
      <c r="B97" s="38">
        <f>ROUND(B44,B$54)-B44</f>
        <v>0</v>
      </c>
      <c r="C97" s="9"/>
      <c r="D97" s="9"/>
      <c r="E97" s="38">
        <f>ROUND(E44,E$54)-E44</f>
        <v>0</v>
      </c>
      <c r="F97" s="9"/>
      <c r="G97" s="9"/>
      <c r="H97" s="38">
        <f>ROUND(H44,H$54)-H44</f>
        <v>0</v>
      </c>
      <c r="I97" s="10"/>
    </row>
    <row r="98" spans="1:9">
      <c r="A98" s="3" t="s">
        <v>187</v>
      </c>
      <c r="B98" s="38">
        <f>ROUND(B45,B$54)-B45</f>
        <v>0</v>
      </c>
      <c r="C98" s="38">
        <f>ROUND(C45,C$54)-C45</f>
        <v>0</v>
      </c>
      <c r="D98" s="38">
        <f>ROUND(D45,D$54)-D45</f>
        <v>0</v>
      </c>
      <c r="E98" s="38">
        <f>ROUND(E45,E$54)-E45</f>
        <v>0</v>
      </c>
      <c r="F98" s="9"/>
      <c r="G98" s="9"/>
      <c r="H98" s="38">
        <f>ROUND(H45,H$54)-H45</f>
        <v>0</v>
      </c>
      <c r="I98" s="10"/>
    </row>
    <row r="99" spans="1:9">
      <c r="A99" s="3" t="s">
        <v>188</v>
      </c>
      <c r="B99" s="38">
        <f>ROUND(B46,B$54)-B46</f>
        <v>0</v>
      </c>
      <c r="C99" s="9"/>
      <c r="D99" s="9"/>
      <c r="E99" s="38">
        <f>ROUND(E46,E$54)-E46</f>
        <v>0</v>
      </c>
      <c r="F99" s="9"/>
      <c r="G99" s="9"/>
      <c r="H99" s="38">
        <f>ROUND(H46,H$54)-H46</f>
        <v>0</v>
      </c>
      <c r="I99" s="10"/>
    </row>
    <row r="100" spans="1:9">
      <c r="A100" s="3" t="s">
        <v>189</v>
      </c>
      <c r="B100" s="38">
        <f>ROUND(B47,B$54)-B47</f>
        <v>0</v>
      </c>
      <c r="C100" s="38">
        <f>ROUND(C47,C$54)-C47</f>
        <v>0</v>
      </c>
      <c r="D100" s="38">
        <f>ROUND(D47,D$54)-D47</f>
        <v>0</v>
      </c>
      <c r="E100" s="38">
        <f>ROUND(E47,E$54)-E47</f>
        <v>0</v>
      </c>
      <c r="F100" s="9"/>
      <c r="G100" s="9"/>
      <c r="H100" s="38">
        <f>ROUND(H47,H$54)-H47</f>
        <v>0</v>
      </c>
      <c r="I100" s="10"/>
    </row>
    <row r="101" spans="1:9">
      <c r="A101" s="3" t="s">
        <v>197</v>
      </c>
      <c r="B101" s="38">
        <f>ROUND(B48,B$54)-B48</f>
        <v>0</v>
      </c>
      <c r="C101" s="9"/>
      <c r="D101" s="9"/>
      <c r="E101" s="38">
        <f>ROUND(E48,E$54)-E48</f>
        <v>0</v>
      </c>
      <c r="F101" s="9"/>
      <c r="G101" s="9"/>
      <c r="H101" s="38">
        <f>ROUND(H48,H$54)-H48</f>
        <v>0</v>
      </c>
      <c r="I101" s="10"/>
    </row>
    <row r="102" spans="1:9">
      <c r="A102" s="3" t="s">
        <v>198</v>
      </c>
      <c r="B102" s="38">
        <f>ROUND(B49,B$54)-B49</f>
        <v>0</v>
      </c>
      <c r="C102" s="38">
        <f>ROUND(C49,C$54)-C49</f>
        <v>0</v>
      </c>
      <c r="D102" s="38">
        <f>ROUND(D49,D$54)-D49</f>
        <v>0</v>
      </c>
      <c r="E102" s="38">
        <f>ROUND(E49,E$54)-E49</f>
        <v>0</v>
      </c>
      <c r="F102" s="9"/>
      <c r="G102" s="9"/>
      <c r="H102" s="38">
        <f>ROUND(H49,H$54)-H49</f>
        <v>0</v>
      </c>
      <c r="I102" s="10"/>
    </row>
    <row r="104" spans="1:9" ht="21" customHeight="1">
      <c r="A104" s="1" t="s">
        <v>1585</v>
      </c>
    </row>
    <row r="105" spans="1:9">
      <c r="A105" s="2" t="s">
        <v>361</v>
      </c>
    </row>
    <row r="106" spans="1:9">
      <c r="A106" s="11" t="s">
        <v>1564</v>
      </c>
    </row>
    <row r="107" spans="1:9">
      <c r="A107" s="11" t="s">
        <v>1586</v>
      </c>
    </row>
    <row r="108" spans="1:9">
      <c r="A108" s="11" t="s">
        <v>1566</v>
      </c>
    </row>
    <row r="109" spans="1:9">
      <c r="A109" s="11" t="s">
        <v>1587</v>
      </c>
    </row>
    <row r="110" spans="1:9">
      <c r="A110" s="11" t="s">
        <v>1568</v>
      </c>
    </row>
    <row r="111" spans="1:9">
      <c r="A111" s="11" t="s">
        <v>1588</v>
      </c>
    </row>
    <row r="112" spans="1:9">
      <c r="A112" s="11" t="s">
        <v>1570</v>
      </c>
    </row>
    <row r="113" spans="1:9">
      <c r="A113" s="11" t="s">
        <v>1589</v>
      </c>
    </row>
    <row r="114" spans="1:9">
      <c r="A114" s="11" t="s">
        <v>1572</v>
      </c>
    </row>
    <row r="115" spans="1:9">
      <c r="A115" s="11" t="s">
        <v>1590</v>
      </c>
    </row>
    <row r="116" spans="1:9">
      <c r="A116" s="11" t="s">
        <v>1574</v>
      </c>
    </row>
    <row r="117" spans="1:9">
      <c r="A117" s="11" t="s">
        <v>1591</v>
      </c>
    </row>
    <row r="118" spans="1:9">
      <c r="A118" s="11" t="s">
        <v>1576</v>
      </c>
    </row>
    <row r="119" spans="1:9">
      <c r="A119" s="11" t="s">
        <v>1592</v>
      </c>
    </row>
    <row r="120" spans="1:9">
      <c r="A120" s="28" t="s">
        <v>364</v>
      </c>
      <c r="B120" s="28" t="s">
        <v>494</v>
      </c>
      <c r="C120" s="28" t="s">
        <v>494</v>
      </c>
      <c r="D120" s="28" t="s">
        <v>494</v>
      </c>
      <c r="E120" s="28" t="s">
        <v>494</v>
      </c>
      <c r="F120" s="28" t="s">
        <v>494</v>
      </c>
      <c r="G120" s="28" t="s">
        <v>494</v>
      </c>
      <c r="H120" s="28" t="s">
        <v>494</v>
      </c>
    </row>
    <row r="121" spans="1:9">
      <c r="A121" s="28" t="s">
        <v>367</v>
      </c>
      <c r="B121" s="28" t="s">
        <v>1548</v>
      </c>
      <c r="C121" s="28" t="s">
        <v>1549</v>
      </c>
      <c r="D121" s="28" t="s">
        <v>1550</v>
      </c>
      <c r="E121" s="28" t="s">
        <v>1551</v>
      </c>
      <c r="F121" s="28" t="s">
        <v>1552</v>
      </c>
      <c r="G121" s="28" t="s">
        <v>1553</v>
      </c>
      <c r="H121" s="28" t="s">
        <v>1554</v>
      </c>
    </row>
    <row r="123" spans="1:9">
      <c r="B123" s="12" t="s">
        <v>1555</v>
      </c>
      <c r="C123" s="12" t="s">
        <v>1556</v>
      </c>
      <c r="D123" s="12" t="s">
        <v>1557</v>
      </c>
      <c r="E123" s="12" t="s">
        <v>1558</v>
      </c>
      <c r="F123" s="12" t="s">
        <v>1559</v>
      </c>
      <c r="G123" s="12" t="s">
        <v>1560</v>
      </c>
      <c r="H123" s="12" t="s">
        <v>1120</v>
      </c>
    </row>
    <row r="124" spans="1:9">
      <c r="A124" s="3" t="s">
        <v>174</v>
      </c>
      <c r="B124" s="31">
        <f>B23+B76</f>
        <v>0</v>
      </c>
      <c r="C124" s="9"/>
      <c r="D124" s="9"/>
      <c r="E124" s="39">
        <f>E23+E76</f>
        <v>0</v>
      </c>
      <c r="F124" s="9"/>
      <c r="G124" s="9"/>
      <c r="H124" s="9"/>
      <c r="I124" s="10"/>
    </row>
    <row r="125" spans="1:9">
      <c r="A125" s="3" t="s">
        <v>175</v>
      </c>
      <c r="B125" s="31">
        <f>B24+B77</f>
        <v>0</v>
      </c>
      <c r="C125" s="31">
        <f>C24+C77</f>
        <v>0</v>
      </c>
      <c r="D125" s="9"/>
      <c r="E125" s="39">
        <f>E24+E77</f>
        <v>0</v>
      </c>
      <c r="F125" s="9"/>
      <c r="G125" s="9"/>
      <c r="H125" s="9"/>
      <c r="I125" s="10"/>
    </row>
    <row r="126" spans="1:9">
      <c r="A126" s="3" t="s">
        <v>214</v>
      </c>
      <c r="B126" s="31">
        <f>B25+B78</f>
        <v>0</v>
      </c>
      <c r="C126" s="9"/>
      <c r="D126" s="9"/>
      <c r="E126" s="9"/>
      <c r="F126" s="9"/>
      <c r="G126" s="9"/>
      <c r="H126" s="9"/>
      <c r="I126" s="10"/>
    </row>
    <row r="127" spans="1:9">
      <c r="A127" s="3" t="s">
        <v>176</v>
      </c>
      <c r="B127" s="31">
        <f>B26+B79</f>
        <v>0</v>
      </c>
      <c r="C127" s="9"/>
      <c r="D127" s="9"/>
      <c r="E127" s="39">
        <f>E26+E79</f>
        <v>0</v>
      </c>
      <c r="F127" s="9"/>
      <c r="G127" s="9"/>
      <c r="H127" s="9"/>
      <c r="I127" s="10"/>
    </row>
    <row r="128" spans="1:9">
      <c r="A128" s="3" t="s">
        <v>177</v>
      </c>
      <c r="B128" s="31">
        <f>B27+B80</f>
        <v>0</v>
      </c>
      <c r="C128" s="31">
        <f>C27+C80</f>
        <v>0</v>
      </c>
      <c r="D128" s="9"/>
      <c r="E128" s="39">
        <f>E27+E80</f>
        <v>0</v>
      </c>
      <c r="F128" s="9"/>
      <c r="G128" s="9"/>
      <c r="H128" s="9"/>
      <c r="I128" s="10"/>
    </row>
    <row r="129" spans="1:9">
      <c r="A129" s="3" t="s">
        <v>215</v>
      </c>
      <c r="B129" s="31">
        <f>B28+B81</f>
        <v>0</v>
      </c>
      <c r="C129" s="9"/>
      <c r="D129" s="9"/>
      <c r="E129" s="9"/>
      <c r="F129" s="9"/>
      <c r="G129" s="9"/>
      <c r="H129" s="9"/>
      <c r="I129" s="10"/>
    </row>
    <row r="130" spans="1:9">
      <c r="A130" s="3" t="s">
        <v>178</v>
      </c>
      <c r="B130" s="31">
        <f>B29+B82</f>
        <v>0</v>
      </c>
      <c r="C130" s="31">
        <f>C29+C82</f>
        <v>0</v>
      </c>
      <c r="D130" s="9"/>
      <c r="E130" s="39">
        <f>E29+E82</f>
        <v>0</v>
      </c>
      <c r="F130" s="9"/>
      <c r="G130" s="9"/>
      <c r="H130" s="9"/>
      <c r="I130" s="10"/>
    </row>
    <row r="131" spans="1:9">
      <c r="A131" s="3" t="s">
        <v>179</v>
      </c>
      <c r="B131" s="31">
        <f>B30+B83</f>
        <v>0</v>
      </c>
      <c r="C131" s="31">
        <f>C30+C83</f>
        <v>0</v>
      </c>
      <c r="D131" s="9"/>
      <c r="E131" s="39">
        <f>E30+E83</f>
        <v>0</v>
      </c>
      <c r="F131" s="9"/>
      <c r="G131" s="9"/>
      <c r="H131" s="9"/>
      <c r="I131" s="10"/>
    </row>
    <row r="132" spans="1:9">
      <c r="A132" s="3" t="s">
        <v>195</v>
      </c>
      <c r="B132" s="31">
        <f>B31+B84</f>
        <v>0</v>
      </c>
      <c r="C132" s="31">
        <f>C31+C84</f>
        <v>0</v>
      </c>
      <c r="D132" s="9"/>
      <c r="E132" s="39">
        <f>E31+E84</f>
        <v>0</v>
      </c>
      <c r="F132" s="9"/>
      <c r="G132" s="9"/>
      <c r="H132" s="9"/>
      <c r="I132" s="10"/>
    </row>
    <row r="133" spans="1:9">
      <c r="A133" s="3" t="s">
        <v>180</v>
      </c>
      <c r="B133" s="31">
        <f>B32+B85</f>
        <v>0</v>
      </c>
      <c r="C133" s="31">
        <f>C32+C85</f>
        <v>0</v>
      </c>
      <c r="D133" s="31">
        <f>D32+D85</f>
        <v>0</v>
      </c>
      <c r="E133" s="39">
        <f>E32+E85</f>
        <v>0</v>
      </c>
      <c r="F133" s="9"/>
      <c r="G133" s="9"/>
      <c r="H133" s="9"/>
      <c r="I133" s="10"/>
    </row>
    <row r="134" spans="1:9">
      <c r="A134" s="3" t="s">
        <v>181</v>
      </c>
      <c r="B134" s="31">
        <f>B33+B86</f>
        <v>0</v>
      </c>
      <c r="C134" s="31">
        <f>C33+C86</f>
        <v>0</v>
      </c>
      <c r="D134" s="31">
        <f>D33+D86</f>
        <v>0</v>
      </c>
      <c r="E134" s="39">
        <f>E33+E86</f>
        <v>0</v>
      </c>
      <c r="F134" s="9"/>
      <c r="G134" s="9"/>
      <c r="H134" s="9"/>
      <c r="I134" s="10"/>
    </row>
    <row r="135" spans="1:9">
      <c r="A135" s="3" t="s">
        <v>182</v>
      </c>
      <c r="B135" s="31">
        <f>B34+B87</f>
        <v>0</v>
      </c>
      <c r="C135" s="31">
        <f>C34+C87</f>
        <v>0</v>
      </c>
      <c r="D135" s="31">
        <f>D34+D87</f>
        <v>0</v>
      </c>
      <c r="E135" s="39">
        <f>E34+E87</f>
        <v>0</v>
      </c>
      <c r="F135" s="39">
        <f>F34+F87</f>
        <v>0</v>
      </c>
      <c r="G135" s="39">
        <f>G34+G87</f>
        <v>0</v>
      </c>
      <c r="H135" s="31">
        <f>H34+H87</f>
        <v>0</v>
      </c>
      <c r="I135" s="10"/>
    </row>
    <row r="136" spans="1:9">
      <c r="A136" s="3" t="s">
        <v>183</v>
      </c>
      <c r="B136" s="31">
        <f>B35+B88</f>
        <v>0</v>
      </c>
      <c r="C136" s="31">
        <f>C35+C88</f>
        <v>0</v>
      </c>
      <c r="D136" s="31">
        <f>D35+D88</f>
        <v>0</v>
      </c>
      <c r="E136" s="39">
        <f>E35+E88</f>
        <v>0</v>
      </c>
      <c r="F136" s="39">
        <f>F35+F88</f>
        <v>0</v>
      </c>
      <c r="G136" s="39">
        <f>G35+G88</f>
        <v>0</v>
      </c>
      <c r="H136" s="31">
        <f>H35+H88</f>
        <v>0</v>
      </c>
      <c r="I136" s="10"/>
    </row>
    <row r="137" spans="1:9">
      <c r="A137" s="3" t="s">
        <v>196</v>
      </c>
      <c r="B137" s="31">
        <f>B36+B89</f>
        <v>0</v>
      </c>
      <c r="C137" s="31">
        <f>C36+C89</f>
        <v>0</v>
      </c>
      <c r="D137" s="31">
        <f>D36+D89</f>
        <v>0</v>
      </c>
      <c r="E137" s="39">
        <f>E36+E89</f>
        <v>0</v>
      </c>
      <c r="F137" s="39">
        <f>F36+F89</f>
        <v>0</v>
      </c>
      <c r="G137" s="39">
        <f>G36+G89</f>
        <v>0</v>
      </c>
      <c r="H137" s="31">
        <f>H36+H89</f>
        <v>0</v>
      </c>
      <c r="I137" s="10"/>
    </row>
    <row r="138" spans="1:9">
      <c r="A138" s="3" t="s">
        <v>216</v>
      </c>
      <c r="B138" s="31">
        <f>B37+B90</f>
        <v>0</v>
      </c>
      <c r="C138" s="9"/>
      <c r="D138" s="9"/>
      <c r="E138" s="9"/>
      <c r="F138" s="9"/>
      <c r="G138" s="9"/>
      <c r="H138" s="9"/>
      <c r="I138" s="10"/>
    </row>
    <row r="139" spans="1:9">
      <c r="A139" s="3" t="s">
        <v>217</v>
      </c>
      <c r="B139" s="31">
        <f>B38+B91</f>
        <v>0</v>
      </c>
      <c r="C139" s="9"/>
      <c r="D139" s="9"/>
      <c r="E139" s="9"/>
      <c r="F139" s="9"/>
      <c r="G139" s="9"/>
      <c r="H139" s="9"/>
      <c r="I139" s="10"/>
    </row>
    <row r="140" spans="1:9">
      <c r="A140" s="3" t="s">
        <v>218</v>
      </c>
      <c r="B140" s="31">
        <f>B39+B92</f>
        <v>0</v>
      </c>
      <c r="C140" s="9"/>
      <c r="D140" s="9"/>
      <c r="E140" s="9"/>
      <c r="F140" s="9"/>
      <c r="G140" s="9"/>
      <c r="H140" s="9"/>
      <c r="I140" s="10"/>
    </row>
    <row r="141" spans="1:9">
      <c r="A141" s="3" t="s">
        <v>219</v>
      </c>
      <c r="B141" s="31">
        <f>B40+B93</f>
        <v>0</v>
      </c>
      <c r="C141" s="9"/>
      <c r="D141" s="9"/>
      <c r="E141" s="9"/>
      <c r="F141" s="9"/>
      <c r="G141" s="9"/>
      <c r="H141" s="9"/>
      <c r="I141" s="10"/>
    </row>
    <row r="142" spans="1:9">
      <c r="A142" s="3" t="s">
        <v>220</v>
      </c>
      <c r="B142" s="31">
        <f>B41+B94</f>
        <v>0</v>
      </c>
      <c r="C142" s="31">
        <f>C41+C94</f>
        <v>0</v>
      </c>
      <c r="D142" s="31">
        <f>D41+D94</f>
        <v>0</v>
      </c>
      <c r="E142" s="9"/>
      <c r="F142" s="9"/>
      <c r="G142" s="9"/>
      <c r="H142" s="9"/>
      <c r="I142" s="10"/>
    </row>
    <row r="143" spans="1:9">
      <c r="A143" s="3" t="s">
        <v>184</v>
      </c>
      <c r="B143" s="31">
        <f>B42+B95</f>
        <v>0</v>
      </c>
      <c r="C143" s="9"/>
      <c r="D143" s="9"/>
      <c r="E143" s="39">
        <f>E42+E95</f>
        <v>0</v>
      </c>
      <c r="F143" s="9"/>
      <c r="G143" s="9"/>
      <c r="H143" s="9"/>
      <c r="I143" s="10"/>
    </row>
    <row r="144" spans="1:9">
      <c r="A144" s="3" t="s">
        <v>185</v>
      </c>
      <c r="B144" s="31">
        <f>B43+B96</f>
        <v>0</v>
      </c>
      <c r="C144" s="9"/>
      <c r="D144" s="9"/>
      <c r="E144" s="39">
        <f>E43+E96</f>
        <v>0</v>
      </c>
      <c r="F144" s="9"/>
      <c r="G144" s="9"/>
      <c r="H144" s="9"/>
      <c r="I144" s="10"/>
    </row>
    <row r="145" spans="1:9">
      <c r="A145" s="3" t="s">
        <v>186</v>
      </c>
      <c r="B145" s="31">
        <f>B44+B97</f>
        <v>0</v>
      </c>
      <c r="C145" s="9"/>
      <c r="D145" s="9"/>
      <c r="E145" s="39">
        <f>E44+E97</f>
        <v>0</v>
      </c>
      <c r="F145" s="9"/>
      <c r="G145" s="9"/>
      <c r="H145" s="31">
        <f>H44+H97</f>
        <v>0</v>
      </c>
      <c r="I145" s="10"/>
    </row>
    <row r="146" spans="1:9">
      <c r="A146" s="3" t="s">
        <v>187</v>
      </c>
      <c r="B146" s="31">
        <f>B45+B98</f>
        <v>0</v>
      </c>
      <c r="C146" s="31">
        <f>C45+C98</f>
        <v>0</v>
      </c>
      <c r="D146" s="31">
        <f>D45+D98</f>
        <v>0</v>
      </c>
      <c r="E146" s="39">
        <f>E45+E98</f>
        <v>0</v>
      </c>
      <c r="F146" s="9"/>
      <c r="G146" s="9"/>
      <c r="H146" s="31">
        <f>H45+H98</f>
        <v>0</v>
      </c>
      <c r="I146" s="10"/>
    </row>
    <row r="147" spans="1:9">
      <c r="A147" s="3" t="s">
        <v>188</v>
      </c>
      <c r="B147" s="31">
        <f>B46+B99</f>
        <v>0</v>
      </c>
      <c r="C147" s="9"/>
      <c r="D147" s="9"/>
      <c r="E147" s="39">
        <f>E46+E99</f>
        <v>0</v>
      </c>
      <c r="F147" s="9"/>
      <c r="G147" s="9"/>
      <c r="H147" s="31">
        <f>H46+H99</f>
        <v>0</v>
      </c>
      <c r="I147" s="10"/>
    </row>
    <row r="148" spans="1:9">
      <c r="A148" s="3" t="s">
        <v>189</v>
      </c>
      <c r="B148" s="31">
        <f>B47+B100</f>
        <v>0</v>
      </c>
      <c r="C148" s="31">
        <f>C47+C100</f>
        <v>0</v>
      </c>
      <c r="D148" s="31">
        <f>D47+D100</f>
        <v>0</v>
      </c>
      <c r="E148" s="39">
        <f>E47+E100</f>
        <v>0</v>
      </c>
      <c r="F148" s="9"/>
      <c r="G148" s="9"/>
      <c r="H148" s="31">
        <f>H47+H100</f>
        <v>0</v>
      </c>
      <c r="I148" s="10"/>
    </row>
    <row r="149" spans="1:9">
      <c r="A149" s="3" t="s">
        <v>197</v>
      </c>
      <c r="B149" s="31">
        <f>B48+B101</f>
        <v>0</v>
      </c>
      <c r="C149" s="9"/>
      <c r="D149" s="9"/>
      <c r="E149" s="39">
        <f>E48+E101</f>
        <v>0</v>
      </c>
      <c r="F149" s="9"/>
      <c r="G149" s="9"/>
      <c r="H149" s="31">
        <f>H48+H101</f>
        <v>0</v>
      </c>
      <c r="I149" s="10"/>
    </row>
    <row r="150" spans="1:9">
      <c r="A150" s="3" t="s">
        <v>198</v>
      </c>
      <c r="B150" s="31">
        <f>B49+B102</f>
        <v>0</v>
      </c>
      <c r="C150" s="31">
        <f>C49+C102</f>
        <v>0</v>
      </c>
      <c r="D150" s="31">
        <f>D49+D102</f>
        <v>0</v>
      </c>
      <c r="E150" s="39">
        <f>E49+E102</f>
        <v>0</v>
      </c>
      <c r="F150" s="9"/>
      <c r="G150" s="9"/>
      <c r="H150" s="31">
        <f>H49+H102</f>
        <v>0</v>
      </c>
      <c r="I150" s="10"/>
    </row>
    <row r="152" spans="1:9" ht="21" customHeight="1">
      <c r="A152" s="1" t="s">
        <v>1593</v>
      </c>
    </row>
    <row r="153" spans="1:9">
      <c r="A153" s="2" t="s">
        <v>361</v>
      </c>
    </row>
    <row r="154" spans="1:9">
      <c r="A154" s="11" t="s">
        <v>490</v>
      </c>
    </row>
    <row r="155" spans="1:9">
      <c r="A155" s="11" t="s">
        <v>1594</v>
      </c>
    </row>
    <row r="156" spans="1:9">
      <c r="A156" s="11" t="s">
        <v>1123</v>
      </c>
    </row>
    <row r="157" spans="1:9">
      <c r="A157" s="11" t="s">
        <v>1595</v>
      </c>
    </row>
    <row r="158" spans="1:9">
      <c r="A158" s="11" t="s">
        <v>1125</v>
      </c>
    </row>
    <row r="159" spans="1:9">
      <c r="A159" s="11" t="s">
        <v>1596</v>
      </c>
    </row>
    <row r="160" spans="1:9">
      <c r="A160" s="11" t="s">
        <v>1127</v>
      </c>
    </row>
    <row r="161" spans="1:3">
      <c r="A161" s="11" t="s">
        <v>1597</v>
      </c>
    </row>
    <row r="162" spans="1:3">
      <c r="A162" s="11" t="s">
        <v>1129</v>
      </c>
    </row>
    <row r="163" spans="1:3">
      <c r="A163" s="11" t="s">
        <v>1598</v>
      </c>
    </row>
    <row r="164" spans="1:3">
      <c r="A164" s="11" t="s">
        <v>1131</v>
      </c>
    </row>
    <row r="165" spans="1:3">
      <c r="A165" s="11" t="s">
        <v>1599</v>
      </c>
    </row>
    <row r="166" spans="1:3">
      <c r="A166" s="11" t="s">
        <v>1133</v>
      </c>
    </row>
    <row r="167" spans="1:3">
      <c r="A167" s="11" t="s">
        <v>1592</v>
      </c>
    </row>
    <row r="168" spans="1:3">
      <c r="A168" s="11" t="s">
        <v>1135</v>
      </c>
    </row>
    <row r="169" spans="1:3">
      <c r="A169" s="2" t="s">
        <v>1136</v>
      </c>
    </row>
    <row r="171" spans="1:3">
      <c r="B171" s="12" t="s">
        <v>1600</v>
      </c>
    </row>
    <row r="172" spans="1:3">
      <c r="A172" s="3" t="s">
        <v>174</v>
      </c>
      <c r="B172" s="17">
        <f>0.01*'Input'!F$58*($E76*'Loads'!E304+$F76*'Loads'!F304+$G76*'Loads'!G304)+10*($B76*'Loads'!B304+$C76*'Loads'!C304+$D76*'Loads'!D304+$H76*'Loads'!H304)</f>
        <v>0</v>
      </c>
      <c r="C172" s="10"/>
    </row>
    <row r="173" spans="1:3">
      <c r="A173" s="3" t="s">
        <v>175</v>
      </c>
      <c r="B173" s="17">
        <f>0.01*'Input'!F$58*($E77*'Loads'!E305+$F77*'Loads'!F305+$G77*'Loads'!G305)+10*($B77*'Loads'!B305+$C77*'Loads'!C305+$D77*'Loads'!D305+$H77*'Loads'!H305)</f>
        <v>0</v>
      </c>
      <c r="C173" s="10"/>
    </row>
    <row r="174" spans="1:3">
      <c r="A174" s="3" t="s">
        <v>214</v>
      </c>
      <c r="B174" s="17">
        <f>0.01*'Input'!F$58*($E78*'Loads'!E306+$F78*'Loads'!F306+$G78*'Loads'!G306)+10*($B78*'Loads'!B306+$C78*'Loads'!C306+$D78*'Loads'!D306+$H78*'Loads'!H306)</f>
        <v>0</v>
      </c>
      <c r="C174" s="10"/>
    </row>
    <row r="175" spans="1:3">
      <c r="A175" s="3" t="s">
        <v>176</v>
      </c>
      <c r="B175" s="17">
        <f>0.01*'Input'!F$58*($E79*'Loads'!E307+$F79*'Loads'!F307+$G79*'Loads'!G307)+10*($B79*'Loads'!B307+$C79*'Loads'!C307+$D79*'Loads'!D307+$H79*'Loads'!H307)</f>
        <v>0</v>
      </c>
      <c r="C175" s="10"/>
    </row>
    <row r="176" spans="1:3">
      <c r="A176" s="3" t="s">
        <v>177</v>
      </c>
      <c r="B176" s="17">
        <f>0.01*'Input'!F$58*($E80*'Loads'!E308+$F80*'Loads'!F308+$G80*'Loads'!G308)+10*($B80*'Loads'!B308+$C80*'Loads'!C308+$D80*'Loads'!D308+$H80*'Loads'!H308)</f>
        <v>0</v>
      </c>
      <c r="C176" s="10"/>
    </row>
    <row r="177" spans="1:3">
      <c r="A177" s="3" t="s">
        <v>215</v>
      </c>
      <c r="B177" s="17">
        <f>0.01*'Input'!F$58*($E81*'Loads'!E309+$F81*'Loads'!F309+$G81*'Loads'!G309)+10*($B81*'Loads'!B309+$C81*'Loads'!C309+$D81*'Loads'!D309+$H81*'Loads'!H309)</f>
        <v>0</v>
      </c>
      <c r="C177" s="10"/>
    </row>
    <row r="178" spans="1:3">
      <c r="A178" s="3" t="s">
        <v>178</v>
      </c>
      <c r="B178" s="17">
        <f>0.01*'Input'!F$58*($E82*'Loads'!E310+$F82*'Loads'!F310+$G82*'Loads'!G310)+10*($B82*'Loads'!B310+$C82*'Loads'!C310+$D82*'Loads'!D310+$H82*'Loads'!H310)</f>
        <v>0</v>
      </c>
      <c r="C178" s="10"/>
    </row>
    <row r="179" spans="1:3">
      <c r="A179" s="3" t="s">
        <v>179</v>
      </c>
      <c r="B179" s="17">
        <f>0.01*'Input'!F$58*($E83*'Loads'!E311+$F83*'Loads'!F311+$G83*'Loads'!G311)+10*($B83*'Loads'!B311+$C83*'Loads'!C311+$D83*'Loads'!D311+$H83*'Loads'!H311)</f>
        <v>0</v>
      </c>
      <c r="C179" s="10"/>
    </row>
    <row r="180" spans="1:3">
      <c r="A180" s="3" t="s">
        <v>195</v>
      </c>
      <c r="B180" s="17">
        <f>0.01*'Input'!F$58*($E84*'Loads'!E312+$F84*'Loads'!F312+$G84*'Loads'!G312)+10*($B84*'Loads'!B312+$C84*'Loads'!C312+$D84*'Loads'!D312+$H84*'Loads'!H312)</f>
        <v>0</v>
      </c>
      <c r="C180" s="10"/>
    </row>
    <row r="181" spans="1:3">
      <c r="A181" s="3" t="s">
        <v>180</v>
      </c>
      <c r="B181" s="17">
        <f>0.01*'Input'!F$58*($E85*'Loads'!E313+$F85*'Loads'!F313+$G85*'Loads'!G313)+10*($B85*'Loads'!B313+$C85*'Loads'!C313+$D85*'Loads'!D313+$H85*'Loads'!H313)</f>
        <v>0</v>
      </c>
      <c r="C181" s="10"/>
    </row>
    <row r="182" spans="1:3">
      <c r="A182" s="3" t="s">
        <v>181</v>
      </c>
      <c r="B182" s="17">
        <f>0.01*'Input'!F$58*($E86*'Loads'!E314+$F86*'Loads'!F314+$G86*'Loads'!G314)+10*($B86*'Loads'!B314+$C86*'Loads'!C314+$D86*'Loads'!D314+$H86*'Loads'!H314)</f>
        <v>0</v>
      </c>
      <c r="C182" s="10"/>
    </row>
    <row r="183" spans="1:3">
      <c r="A183" s="3" t="s">
        <v>182</v>
      </c>
      <c r="B183" s="17">
        <f>0.01*'Input'!F$58*($E87*'Loads'!E315+$F87*'Loads'!F315+$G87*'Loads'!G315)+10*($B87*'Loads'!B315+$C87*'Loads'!C315+$D87*'Loads'!D315+$H87*'Loads'!H315)</f>
        <v>0</v>
      </c>
      <c r="C183" s="10"/>
    </row>
    <row r="184" spans="1:3">
      <c r="A184" s="3" t="s">
        <v>183</v>
      </c>
      <c r="B184" s="17">
        <f>0.01*'Input'!F$58*($E88*'Loads'!E316+$F88*'Loads'!F316+$G88*'Loads'!G316)+10*($B88*'Loads'!B316+$C88*'Loads'!C316+$D88*'Loads'!D316+$H88*'Loads'!H316)</f>
        <v>0</v>
      </c>
      <c r="C184" s="10"/>
    </row>
    <row r="185" spans="1:3">
      <c r="A185" s="3" t="s">
        <v>196</v>
      </c>
      <c r="B185" s="17">
        <f>0.01*'Input'!F$58*($E89*'Loads'!E317+$F89*'Loads'!F317+$G89*'Loads'!G317)+10*($B89*'Loads'!B317+$C89*'Loads'!C317+$D89*'Loads'!D317+$H89*'Loads'!H317)</f>
        <v>0</v>
      </c>
      <c r="C185" s="10"/>
    </row>
    <row r="186" spans="1:3">
      <c r="A186" s="3" t="s">
        <v>216</v>
      </c>
      <c r="B186" s="17">
        <f>0.01*'Input'!F$58*($E90*'Loads'!E318+$F90*'Loads'!F318+$G90*'Loads'!G318)+10*($B90*'Loads'!B318+$C90*'Loads'!C318+$D90*'Loads'!D318+$H90*'Loads'!H318)</f>
        <v>0</v>
      </c>
      <c r="C186" s="10"/>
    </row>
    <row r="187" spans="1:3">
      <c r="A187" s="3" t="s">
        <v>217</v>
      </c>
      <c r="B187" s="17">
        <f>0.01*'Input'!F$58*($E91*'Loads'!E319+$F91*'Loads'!F319+$G91*'Loads'!G319)+10*($B91*'Loads'!B319+$C91*'Loads'!C319+$D91*'Loads'!D319+$H91*'Loads'!H319)</f>
        <v>0</v>
      </c>
      <c r="C187" s="10"/>
    </row>
    <row r="188" spans="1:3">
      <c r="A188" s="3" t="s">
        <v>218</v>
      </c>
      <c r="B188" s="17">
        <f>0.01*'Input'!F$58*($E92*'Loads'!E320+$F92*'Loads'!F320+$G92*'Loads'!G320)+10*($B92*'Loads'!B320+$C92*'Loads'!C320+$D92*'Loads'!D320+$H92*'Loads'!H320)</f>
        <v>0</v>
      </c>
      <c r="C188" s="10"/>
    </row>
    <row r="189" spans="1:3">
      <c r="A189" s="3" t="s">
        <v>219</v>
      </c>
      <c r="B189" s="17">
        <f>0.01*'Input'!F$58*($E93*'Loads'!E321+$F93*'Loads'!F321+$G93*'Loads'!G321)+10*($B93*'Loads'!B321+$C93*'Loads'!C321+$D93*'Loads'!D321+$H93*'Loads'!H321)</f>
        <v>0</v>
      </c>
      <c r="C189" s="10"/>
    </row>
    <row r="190" spans="1:3">
      <c r="A190" s="3" t="s">
        <v>220</v>
      </c>
      <c r="B190" s="17">
        <f>0.01*'Input'!F$58*($E94*'Loads'!E322+$F94*'Loads'!F322+$G94*'Loads'!G322)+10*($B94*'Loads'!B322+$C94*'Loads'!C322+$D94*'Loads'!D322+$H94*'Loads'!H322)</f>
        <v>0</v>
      </c>
      <c r="C190" s="10"/>
    </row>
    <row r="191" spans="1:3">
      <c r="A191" s="3" t="s">
        <v>184</v>
      </c>
      <c r="B191" s="17">
        <f>0.01*'Input'!F$58*($E95*'Loads'!E323+$F95*'Loads'!F323+$G95*'Loads'!G323)+10*($B95*'Loads'!B323+$C95*'Loads'!C323+$D95*'Loads'!D323+$H95*'Loads'!H323)</f>
        <v>0</v>
      </c>
      <c r="C191" s="10"/>
    </row>
    <row r="192" spans="1:3">
      <c r="A192" s="3" t="s">
        <v>185</v>
      </c>
      <c r="B192" s="17">
        <f>0.01*'Input'!F$58*($E96*'Loads'!E324+$F96*'Loads'!F324+$G96*'Loads'!G324)+10*($B96*'Loads'!B324+$C96*'Loads'!C324+$D96*'Loads'!D324+$H96*'Loads'!H324)</f>
        <v>0</v>
      </c>
      <c r="C192" s="10"/>
    </row>
    <row r="193" spans="1:3">
      <c r="A193" s="3" t="s">
        <v>186</v>
      </c>
      <c r="B193" s="17">
        <f>0.01*'Input'!F$58*($E97*'Loads'!E325+$F97*'Loads'!F325+$G97*'Loads'!G325)+10*($B97*'Loads'!B325+$C97*'Loads'!C325+$D97*'Loads'!D325+$H97*'Loads'!H325)</f>
        <v>0</v>
      </c>
      <c r="C193" s="10"/>
    </row>
    <row r="194" spans="1:3">
      <c r="A194" s="3" t="s">
        <v>187</v>
      </c>
      <c r="B194" s="17">
        <f>0.01*'Input'!F$58*($E98*'Loads'!E326+$F98*'Loads'!F326+$G98*'Loads'!G326)+10*($B98*'Loads'!B326+$C98*'Loads'!C326+$D98*'Loads'!D326+$H98*'Loads'!H326)</f>
        <v>0</v>
      </c>
      <c r="C194" s="10"/>
    </row>
    <row r="195" spans="1:3">
      <c r="A195" s="3" t="s">
        <v>188</v>
      </c>
      <c r="B195" s="17">
        <f>0.01*'Input'!F$58*($E99*'Loads'!E327+$F99*'Loads'!F327+$G99*'Loads'!G327)+10*($B99*'Loads'!B327+$C99*'Loads'!C327+$D99*'Loads'!D327+$H99*'Loads'!H327)</f>
        <v>0</v>
      </c>
      <c r="C195" s="10"/>
    </row>
    <row r="196" spans="1:3">
      <c r="A196" s="3" t="s">
        <v>189</v>
      </c>
      <c r="B196" s="17">
        <f>0.01*'Input'!F$58*($E100*'Loads'!E328+$F100*'Loads'!F328+$G100*'Loads'!G328)+10*($B100*'Loads'!B328+$C100*'Loads'!C328+$D100*'Loads'!D328+$H100*'Loads'!H328)</f>
        <v>0</v>
      </c>
      <c r="C196" s="10"/>
    </row>
    <row r="197" spans="1:3">
      <c r="A197" s="3" t="s">
        <v>197</v>
      </c>
      <c r="B197" s="17">
        <f>0.01*'Input'!F$58*($E101*'Loads'!E329+$F101*'Loads'!F329+$G101*'Loads'!G329)+10*($B101*'Loads'!B329+$C101*'Loads'!C329+$D101*'Loads'!D329+$H101*'Loads'!H329)</f>
        <v>0</v>
      </c>
      <c r="C197" s="10"/>
    </row>
    <row r="198" spans="1:3">
      <c r="A198" s="3" t="s">
        <v>198</v>
      </c>
      <c r="B198" s="17">
        <f>0.01*'Input'!F$58*($E102*'Loads'!E330+$F102*'Loads'!F330+$G102*'Loads'!G330)+10*($B102*'Loads'!B330+$C102*'Loads'!C330+$D102*'Loads'!D330+$H102*'Loads'!H330)</f>
        <v>0</v>
      </c>
      <c r="C198" s="10"/>
    </row>
    <row r="200" spans="1:3" ht="21" customHeight="1">
      <c r="A200" s="1" t="s">
        <v>1601</v>
      </c>
    </row>
    <row r="201" spans="1:3">
      <c r="A201" s="2" t="s">
        <v>361</v>
      </c>
    </row>
    <row r="202" spans="1:3">
      <c r="A202" s="11" t="s">
        <v>1602</v>
      </c>
    </row>
    <row r="203" spans="1:3">
      <c r="A203" s="11" t="s">
        <v>1603</v>
      </c>
    </row>
    <row r="204" spans="1:3">
      <c r="A204" s="11" t="s">
        <v>1604</v>
      </c>
    </row>
    <row r="205" spans="1:3">
      <c r="A205" s="11" t="s">
        <v>1605</v>
      </c>
    </row>
    <row r="206" spans="1:3">
      <c r="A206" s="11" t="s">
        <v>1606</v>
      </c>
    </row>
    <row r="207" spans="1:3">
      <c r="A207" s="11" t="s">
        <v>1607</v>
      </c>
    </row>
    <row r="208" spans="1:3">
      <c r="A208" s="11" t="s">
        <v>1608</v>
      </c>
    </row>
    <row r="209" spans="1:7">
      <c r="A209" s="11" t="s">
        <v>1609</v>
      </c>
    </row>
    <row r="210" spans="1:7">
      <c r="A210" s="28" t="s">
        <v>364</v>
      </c>
      <c r="B210" s="28" t="s">
        <v>423</v>
      </c>
      <c r="C210" s="28" t="s">
        <v>495</v>
      </c>
      <c r="D210" s="28" t="s">
        <v>495</v>
      </c>
      <c r="E210" s="28" t="s">
        <v>494</v>
      </c>
      <c r="F210" s="28" t="s">
        <v>494</v>
      </c>
    </row>
    <row r="211" spans="1:7">
      <c r="A211" s="28" t="s">
        <v>367</v>
      </c>
      <c r="B211" s="28" t="s">
        <v>425</v>
      </c>
      <c r="C211" s="28" t="s">
        <v>549</v>
      </c>
      <c r="D211" s="28" t="s">
        <v>550</v>
      </c>
      <c r="E211" s="28" t="s">
        <v>1610</v>
      </c>
      <c r="F211" s="28" t="s">
        <v>1611</v>
      </c>
    </row>
    <row r="213" spans="1:7">
      <c r="B213" s="12" t="s">
        <v>1150</v>
      </c>
      <c r="C213" s="12" t="s">
        <v>1612</v>
      </c>
      <c r="D213" s="12" t="s">
        <v>1613</v>
      </c>
      <c r="E213" s="12" t="s">
        <v>1614</v>
      </c>
      <c r="F213" s="12" t="s">
        <v>1615</v>
      </c>
    </row>
    <row r="214" spans="1:7">
      <c r="A214" s="3" t="s">
        <v>1616</v>
      </c>
      <c r="B214" s="17">
        <f>'Revenue'!B71</f>
        <v>0</v>
      </c>
      <c r="C214" s="17">
        <f>SUM('Scaler'!$I$455:$I$481)</f>
        <v>0</v>
      </c>
      <c r="D214" s="17">
        <f>SUM(B$172:B$198)</f>
        <v>0</v>
      </c>
      <c r="E214" s="17">
        <f>B214+C214+D214</f>
        <v>0</v>
      </c>
      <c r="F214" s="17">
        <f>E214-'Revenue'!B$60</f>
        <v>0</v>
      </c>
      <c r="G214" s="10"/>
    </row>
    <row r="216" spans="1:7" ht="21" customHeight="1">
      <c r="A216" s="1" t="s">
        <v>1617</v>
      </c>
    </row>
    <row r="217" spans="1:7">
      <c r="A217" s="2" t="s">
        <v>361</v>
      </c>
    </row>
    <row r="218" spans="1:7">
      <c r="A218" s="11" t="s">
        <v>1618</v>
      </c>
    </row>
    <row r="219" spans="1:7">
      <c r="A219" s="11" t="s">
        <v>1619</v>
      </c>
    </row>
    <row r="220" spans="1:7">
      <c r="A220" s="11" t="s">
        <v>1620</v>
      </c>
    </row>
    <row r="221" spans="1:7">
      <c r="A221" s="11" t="s">
        <v>1621</v>
      </c>
    </row>
    <row r="222" spans="1:7">
      <c r="A222" s="11" t="s">
        <v>1622</v>
      </c>
    </row>
    <row r="223" spans="1:7">
      <c r="A223" s="11" t="s">
        <v>1623</v>
      </c>
    </row>
    <row r="224" spans="1:7">
      <c r="A224" s="11" t="s">
        <v>1624</v>
      </c>
    </row>
    <row r="225" spans="1:9">
      <c r="A225" s="11" t="s">
        <v>1625</v>
      </c>
    </row>
    <row r="226" spans="1:9">
      <c r="A226" s="11" t="s">
        <v>1626</v>
      </c>
    </row>
    <row r="227" spans="1:9">
      <c r="A227" s="28" t="s">
        <v>364</v>
      </c>
      <c r="B227" s="28" t="s">
        <v>494</v>
      </c>
      <c r="C227" s="28" t="s">
        <v>494</v>
      </c>
      <c r="D227" s="28" t="s">
        <v>494</v>
      </c>
      <c r="E227" s="28" t="s">
        <v>494</v>
      </c>
      <c r="F227" s="28" t="s">
        <v>494</v>
      </c>
      <c r="G227" s="28" t="s">
        <v>494</v>
      </c>
      <c r="H227" s="28" t="s">
        <v>494</v>
      </c>
    </row>
    <row r="228" spans="1:9">
      <c r="A228" s="28" t="s">
        <v>367</v>
      </c>
      <c r="B228" s="28" t="s">
        <v>1627</v>
      </c>
      <c r="C228" s="28" t="s">
        <v>1628</v>
      </c>
      <c r="D228" s="28" t="s">
        <v>1629</v>
      </c>
      <c r="E228" s="28" t="s">
        <v>1630</v>
      </c>
      <c r="F228" s="28" t="s">
        <v>1631</v>
      </c>
      <c r="G228" s="28" t="s">
        <v>1632</v>
      </c>
      <c r="H228" s="28" t="s">
        <v>1633</v>
      </c>
    </row>
    <row r="230" spans="1:9">
      <c r="B230" s="12" t="s">
        <v>1555</v>
      </c>
      <c r="C230" s="12" t="s">
        <v>1556</v>
      </c>
      <c r="D230" s="12" t="s">
        <v>1557</v>
      </c>
      <c r="E230" s="12" t="s">
        <v>1558</v>
      </c>
      <c r="F230" s="12" t="s">
        <v>1559</v>
      </c>
      <c r="G230" s="12" t="s">
        <v>1560</v>
      </c>
      <c r="H230" s="12" t="s">
        <v>1120</v>
      </c>
    </row>
    <row r="231" spans="1:9">
      <c r="A231" s="24" t="s">
        <v>232</v>
      </c>
      <c r="I231" s="10"/>
    </row>
    <row r="232" spans="1:9">
      <c r="A232" s="3" t="s">
        <v>174</v>
      </c>
      <c r="B232" s="31">
        <f>ROUND(B$124*(1-'Loads'!$B194),3)</f>
        <v>0</v>
      </c>
      <c r="C232" s="31">
        <f>ROUND(C$124*(1-'Loads'!$B194),3)</f>
        <v>0</v>
      </c>
      <c r="D232" s="31">
        <f>ROUND(D$124*(1-'Loads'!$B194),3)</f>
        <v>0</v>
      </c>
      <c r="E232" s="40">
        <f>ROUND(E$124*(1-'Loads'!$C194),2)</f>
        <v>0</v>
      </c>
      <c r="F232" s="40">
        <f>ROUND(F$124*(1-'Loads'!$B194),2)</f>
        <v>0</v>
      </c>
      <c r="G232" s="40">
        <f>ROUND(G$124*(1-'Loads'!$B194),2)</f>
        <v>0</v>
      </c>
      <c r="H232" s="31">
        <f>ROUND(H$124*(1-'Loads'!$B194),3)</f>
        <v>0</v>
      </c>
      <c r="I232" s="10"/>
    </row>
    <row r="233" spans="1:9">
      <c r="A233" s="3" t="s">
        <v>233</v>
      </c>
      <c r="B233" s="31">
        <f>ROUND(B$124*(1-'Loads'!$B195),3)</f>
        <v>0</v>
      </c>
      <c r="C233" s="31">
        <f>ROUND(C$124*(1-'Loads'!$B195),3)</f>
        <v>0</v>
      </c>
      <c r="D233" s="31">
        <f>ROUND(D$124*(1-'Loads'!$B195),3)</f>
        <v>0</v>
      </c>
      <c r="E233" s="40">
        <f>ROUND(E$124*(1-'Loads'!$C195),2)</f>
        <v>0</v>
      </c>
      <c r="F233" s="40">
        <f>ROUND(F$124*(1-'Loads'!$B195),2)</f>
        <v>0</v>
      </c>
      <c r="G233" s="40">
        <f>ROUND(G$124*(1-'Loads'!$B195),2)</f>
        <v>0</v>
      </c>
      <c r="H233" s="31">
        <f>ROUND(H$124*(1-'Loads'!$B195),3)</f>
        <v>0</v>
      </c>
      <c r="I233" s="10"/>
    </row>
    <row r="234" spans="1:9">
      <c r="A234" s="3" t="s">
        <v>234</v>
      </c>
      <c r="B234" s="31">
        <f>ROUND(B$124*(1-'Loads'!$B196),3)</f>
        <v>0</v>
      </c>
      <c r="C234" s="31">
        <f>ROUND(C$124*(1-'Loads'!$B196),3)</f>
        <v>0</v>
      </c>
      <c r="D234" s="31">
        <f>ROUND(D$124*(1-'Loads'!$B196),3)</f>
        <v>0</v>
      </c>
      <c r="E234" s="40">
        <f>ROUND(E$124*(1-'Loads'!$C196),2)</f>
        <v>0</v>
      </c>
      <c r="F234" s="40">
        <f>ROUND(F$124*(1-'Loads'!$B196),2)</f>
        <v>0</v>
      </c>
      <c r="G234" s="40">
        <f>ROUND(G$124*(1-'Loads'!$B196),2)</f>
        <v>0</v>
      </c>
      <c r="H234" s="31">
        <f>ROUND(H$124*(1-'Loads'!$B196),3)</f>
        <v>0</v>
      </c>
      <c r="I234" s="10"/>
    </row>
    <row r="235" spans="1:9">
      <c r="A235" s="24" t="s">
        <v>235</v>
      </c>
      <c r="I235" s="10"/>
    </row>
    <row r="236" spans="1:9">
      <c r="A236" s="3" t="s">
        <v>175</v>
      </c>
      <c r="B236" s="31">
        <f>ROUND(B$125*(1-'Loads'!$B198),3)</f>
        <v>0</v>
      </c>
      <c r="C236" s="31">
        <f>ROUND(C$125*(1-'Loads'!$B198),3)</f>
        <v>0</v>
      </c>
      <c r="D236" s="31">
        <f>ROUND(D$125*(1-'Loads'!$B198),3)</f>
        <v>0</v>
      </c>
      <c r="E236" s="40">
        <f>ROUND(E$125*(1-'Loads'!$C198),2)</f>
        <v>0</v>
      </c>
      <c r="F236" s="40">
        <f>ROUND(F$125*(1-'Loads'!$B198),2)</f>
        <v>0</v>
      </c>
      <c r="G236" s="40">
        <f>ROUND(G$125*(1-'Loads'!$B198),2)</f>
        <v>0</v>
      </c>
      <c r="H236" s="31">
        <f>ROUND(H$125*(1-'Loads'!$B198),3)</f>
        <v>0</v>
      </c>
      <c r="I236" s="10"/>
    </row>
    <row r="237" spans="1:9">
      <c r="A237" s="3" t="s">
        <v>236</v>
      </c>
      <c r="B237" s="31">
        <f>ROUND(B$125*(1-'Loads'!$B199),3)</f>
        <v>0</v>
      </c>
      <c r="C237" s="31">
        <f>ROUND(C$125*(1-'Loads'!$B199),3)</f>
        <v>0</v>
      </c>
      <c r="D237" s="31">
        <f>ROUND(D$125*(1-'Loads'!$B199),3)</f>
        <v>0</v>
      </c>
      <c r="E237" s="40">
        <f>ROUND(E$125*(1-'Loads'!$C199),2)</f>
        <v>0</v>
      </c>
      <c r="F237" s="40">
        <f>ROUND(F$125*(1-'Loads'!$B199),2)</f>
        <v>0</v>
      </c>
      <c r="G237" s="40">
        <f>ROUND(G$125*(1-'Loads'!$B199),2)</f>
        <v>0</v>
      </c>
      <c r="H237" s="31">
        <f>ROUND(H$125*(1-'Loads'!$B199),3)</f>
        <v>0</v>
      </c>
      <c r="I237" s="10"/>
    </row>
    <row r="238" spans="1:9">
      <c r="A238" s="3" t="s">
        <v>237</v>
      </c>
      <c r="B238" s="31">
        <f>ROUND(B$125*(1-'Loads'!$B200),3)</f>
        <v>0</v>
      </c>
      <c r="C238" s="31">
        <f>ROUND(C$125*(1-'Loads'!$B200),3)</f>
        <v>0</v>
      </c>
      <c r="D238" s="31">
        <f>ROUND(D$125*(1-'Loads'!$B200),3)</f>
        <v>0</v>
      </c>
      <c r="E238" s="40">
        <f>ROUND(E$125*(1-'Loads'!$C200),2)</f>
        <v>0</v>
      </c>
      <c r="F238" s="40">
        <f>ROUND(F$125*(1-'Loads'!$B200),2)</f>
        <v>0</v>
      </c>
      <c r="G238" s="40">
        <f>ROUND(G$125*(1-'Loads'!$B200),2)</f>
        <v>0</v>
      </c>
      <c r="H238" s="31">
        <f>ROUND(H$125*(1-'Loads'!$B200),3)</f>
        <v>0</v>
      </c>
      <c r="I238" s="10"/>
    </row>
    <row r="239" spans="1:9">
      <c r="A239" s="24" t="s">
        <v>238</v>
      </c>
      <c r="I239" s="10"/>
    </row>
    <row r="240" spans="1:9">
      <c r="A240" s="3" t="s">
        <v>214</v>
      </c>
      <c r="B240" s="31">
        <f>ROUND(B$126*(1-'Loads'!$B202),3)</f>
        <v>0</v>
      </c>
      <c r="C240" s="31">
        <f>ROUND(C$126*(1-'Loads'!$B202),3)</f>
        <v>0</v>
      </c>
      <c r="D240" s="31">
        <f>ROUND(D$126*(1-'Loads'!$B202),3)</f>
        <v>0</v>
      </c>
      <c r="E240" s="40">
        <f>ROUND(E$126*(1-'Loads'!$C202),2)</f>
        <v>0</v>
      </c>
      <c r="F240" s="40">
        <f>ROUND(F$126*(1-'Loads'!$B202),2)</f>
        <v>0</v>
      </c>
      <c r="G240" s="40">
        <f>ROUND(G$126*(1-'Loads'!$B202),2)</f>
        <v>0</v>
      </c>
      <c r="H240" s="31">
        <f>ROUND(H$126*(1-'Loads'!$B202),3)</f>
        <v>0</v>
      </c>
      <c r="I240" s="10"/>
    </row>
    <row r="241" spans="1:9">
      <c r="A241" s="3" t="s">
        <v>239</v>
      </c>
      <c r="B241" s="31">
        <f>ROUND(B$126*(1-'Loads'!$B203),3)</f>
        <v>0</v>
      </c>
      <c r="C241" s="31">
        <f>ROUND(C$126*(1-'Loads'!$B203),3)</f>
        <v>0</v>
      </c>
      <c r="D241" s="31">
        <f>ROUND(D$126*(1-'Loads'!$B203),3)</f>
        <v>0</v>
      </c>
      <c r="E241" s="40">
        <f>ROUND(E$126*(1-'Loads'!$C203),2)</f>
        <v>0</v>
      </c>
      <c r="F241" s="40">
        <f>ROUND(F$126*(1-'Loads'!$B203),2)</f>
        <v>0</v>
      </c>
      <c r="G241" s="40">
        <f>ROUND(G$126*(1-'Loads'!$B203),2)</f>
        <v>0</v>
      </c>
      <c r="H241" s="31">
        <f>ROUND(H$126*(1-'Loads'!$B203),3)</f>
        <v>0</v>
      </c>
      <c r="I241" s="10"/>
    </row>
    <row r="242" spans="1:9">
      <c r="A242" s="3" t="s">
        <v>240</v>
      </c>
      <c r="B242" s="31">
        <f>ROUND(B$126*(1-'Loads'!$B204),3)</f>
        <v>0</v>
      </c>
      <c r="C242" s="31">
        <f>ROUND(C$126*(1-'Loads'!$B204),3)</f>
        <v>0</v>
      </c>
      <c r="D242" s="31">
        <f>ROUND(D$126*(1-'Loads'!$B204),3)</f>
        <v>0</v>
      </c>
      <c r="E242" s="40">
        <f>ROUND(E$126*(1-'Loads'!$C204),2)</f>
        <v>0</v>
      </c>
      <c r="F242" s="40">
        <f>ROUND(F$126*(1-'Loads'!$B204),2)</f>
        <v>0</v>
      </c>
      <c r="G242" s="40">
        <f>ROUND(G$126*(1-'Loads'!$B204),2)</f>
        <v>0</v>
      </c>
      <c r="H242" s="31">
        <f>ROUND(H$126*(1-'Loads'!$B204),3)</f>
        <v>0</v>
      </c>
      <c r="I242" s="10"/>
    </row>
    <row r="243" spans="1:9">
      <c r="A243" s="24" t="s">
        <v>241</v>
      </c>
      <c r="I243" s="10"/>
    </row>
    <row r="244" spans="1:9">
      <c r="A244" s="3" t="s">
        <v>176</v>
      </c>
      <c r="B244" s="31">
        <f>ROUND(B$127*(1-'Loads'!$B206),3)</f>
        <v>0</v>
      </c>
      <c r="C244" s="31">
        <f>ROUND(C$127*(1-'Loads'!$B206),3)</f>
        <v>0</v>
      </c>
      <c r="D244" s="31">
        <f>ROUND(D$127*(1-'Loads'!$B206),3)</f>
        <v>0</v>
      </c>
      <c r="E244" s="40">
        <f>ROUND(E$127*(1-'Loads'!$C206),2)</f>
        <v>0</v>
      </c>
      <c r="F244" s="40">
        <f>ROUND(F$127*(1-'Loads'!$B206),2)</f>
        <v>0</v>
      </c>
      <c r="G244" s="40">
        <f>ROUND(G$127*(1-'Loads'!$B206),2)</f>
        <v>0</v>
      </c>
      <c r="H244" s="31">
        <f>ROUND(H$127*(1-'Loads'!$B206),3)</f>
        <v>0</v>
      </c>
      <c r="I244" s="10"/>
    </row>
    <row r="245" spans="1:9">
      <c r="A245" s="3" t="s">
        <v>242</v>
      </c>
      <c r="B245" s="31">
        <f>ROUND(B$127*(1-'Loads'!$B207),3)</f>
        <v>0</v>
      </c>
      <c r="C245" s="31">
        <f>ROUND(C$127*(1-'Loads'!$B207),3)</f>
        <v>0</v>
      </c>
      <c r="D245" s="31">
        <f>ROUND(D$127*(1-'Loads'!$B207),3)</f>
        <v>0</v>
      </c>
      <c r="E245" s="40">
        <f>ROUND(E$127*(1-'Loads'!$C207),2)</f>
        <v>0</v>
      </c>
      <c r="F245" s="40">
        <f>ROUND(F$127*(1-'Loads'!$B207),2)</f>
        <v>0</v>
      </c>
      <c r="G245" s="40">
        <f>ROUND(G$127*(1-'Loads'!$B207),2)</f>
        <v>0</v>
      </c>
      <c r="H245" s="31">
        <f>ROUND(H$127*(1-'Loads'!$B207),3)</f>
        <v>0</v>
      </c>
      <c r="I245" s="10"/>
    </row>
    <row r="246" spans="1:9">
      <c r="A246" s="3" t="s">
        <v>243</v>
      </c>
      <c r="B246" s="31">
        <f>ROUND(B$127*(1-'Loads'!$B208),3)</f>
        <v>0</v>
      </c>
      <c r="C246" s="31">
        <f>ROUND(C$127*(1-'Loads'!$B208),3)</f>
        <v>0</v>
      </c>
      <c r="D246" s="31">
        <f>ROUND(D$127*(1-'Loads'!$B208),3)</f>
        <v>0</v>
      </c>
      <c r="E246" s="40">
        <f>ROUND(E$127*(1-'Loads'!$C208),2)</f>
        <v>0</v>
      </c>
      <c r="F246" s="40">
        <f>ROUND(F$127*(1-'Loads'!$B208),2)</f>
        <v>0</v>
      </c>
      <c r="G246" s="40">
        <f>ROUND(G$127*(1-'Loads'!$B208),2)</f>
        <v>0</v>
      </c>
      <c r="H246" s="31">
        <f>ROUND(H$127*(1-'Loads'!$B208),3)</f>
        <v>0</v>
      </c>
      <c r="I246" s="10"/>
    </row>
    <row r="247" spans="1:9">
      <c r="A247" s="24" t="s">
        <v>244</v>
      </c>
      <c r="I247" s="10"/>
    </row>
    <row r="248" spans="1:9">
      <c r="A248" s="3" t="s">
        <v>177</v>
      </c>
      <c r="B248" s="31">
        <f>ROUND(B$128*(1-'Loads'!$B210),3)</f>
        <v>0</v>
      </c>
      <c r="C248" s="31">
        <f>ROUND(C$128*(1-'Loads'!$B210),3)</f>
        <v>0</v>
      </c>
      <c r="D248" s="31">
        <f>ROUND(D$128*(1-'Loads'!$B210),3)</f>
        <v>0</v>
      </c>
      <c r="E248" s="40">
        <f>ROUND(E$128*(1-'Loads'!$C210),2)</f>
        <v>0</v>
      </c>
      <c r="F248" s="40">
        <f>ROUND(F$128*(1-'Loads'!$B210),2)</f>
        <v>0</v>
      </c>
      <c r="G248" s="40">
        <f>ROUND(G$128*(1-'Loads'!$B210),2)</f>
        <v>0</v>
      </c>
      <c r="H248" s="31">
        <f>ROUND(H$128*(1-'Loads'!$B210),3)</f>
        <v>0</v>
      </c>
      <c r="I248" s="10"/>
    </row>
    <row r="249" spans="1:9">
      <c r="A249" s="3" t="s">
        <v>245</v>
      </c>
      <c r="B249" s="31">
        <f>ROUND(B$128*(1-'Loads'!$B211),3)</f>
        <v>0</v>
      </c>
      <c r="C249" s="31">
        <f>ROUND(C$128*(1-'Loads'!$B211),3)</f>
        <v>0</v>
      </c>
      <c r="D249" s="31">
        <f>ROUND(D$128*(1-'Loads'!$B211),3)</f>
        <v>0</v>
      </c>
      <c r="E249" s="40">
        <f>ROUND(E$128*(1-'Loads'!$C211),2)</f>
        <v>0</v>
      </c>
      <c r="F249" s="40">
        <f>ROUND(F$128*(1-'Loads'!$B211),2)</f>
        <v>0</v>
      </c>
      <c r="G249" s="40">
        <f>ROUND(G$128*(1-'Loads'!$B211),2)</f>
        <v>0</v>
      </c>
      <c r="H249" s="31">
        <f>ROUND(H$128*(1-'Loads'!$B211),3)</f>
        <v>0</v>
      </c>
      <c r="I249" s="10"/>
    </row>
    <row r="250" spans="1:9">
      <c r="A250" s="3" t="s">
        <v>246</v>
      </c>
      <c r="B250" s="31">
        <f>ROUND(B$128*(1-'Loads'!$B212),3)</f>
        <v>0</v>
      </c>
      <c r="C250" s="31">
        <f>ROUND(C$128*(1-'Loads'!$B212),3)</f>
        <v>0</v>
      </c>
      <c r="D250" s="31">
        <f>ROUND(D$128*(1-'Loads'!$B212),3)</f>
        <v>0</v>
      </c>
      <c r="E250" s="40">
        <f>ROUND(E$128*(1-'Loads'!$C212),2)</f>
        <v>0</v>
      </c>
      <c r="F250" s="40">
        <f>ROUND(F$128*(1-'Loads'!$B212),2)</f>
        <v>0</v>
      </c>
      <c r="G250" s="40">
        <f>ROUND(G$128*(1-'Loads'!$B212),2)</f>
        <v>0</v>
      </c>
      <c r="H250" s="31">
        <f>ROUND(H$128*(1-'Loads'!$B212),3)</f>
        <v>0</v>
      </c>
      <c r="I250" s="10"/>
    </row>
    <row r="251" spans="1:9">
      <c r="A251" s="24" t="s">
        <v>247</v>
      </c>
      <c r="I251" s="10"/>
    </row>
    <row r="252" spans="1:9">
      <c r="A252" s="3" t="s">
        <v>215</v>
      </c>
      <c r="B252" s="31">
        <f>ROUND(B$129*(1-'Loads'!$B214),3)</f>
        <v>0</v>
      </c>
      <c r="C252" s="31">
        <f>ROUND(C$129*(1-'Loads'!$B214),3)</f>
        <v>0</v>
      </c>
      <c r="D252" s="31">
        <f>ROUND(D$129*(1-'Loads'!$B214),3)</f>
        <v>0</v>
      </c>
      <c r="E252" s="40">
        <f>ROUND(E$129*(1-'Loads'!$C214),2)</f>
        <v>0</v>
      </c>
      <c r="F252" s="40">
        <f>ROUND(F$129*(1-'Loads'!$B214),2)</f>
        <v>0</v>
      </c>
      <c r="G252" s="40">
        <f>ROUND(G$129*(1-'Loads'!$B214),2)</f>
        <v>0</v>
      </c>
      <c r="H252" s="31">
        <f>ROUND(H$129*(1-'Loads'!$B214),3)</f>
        <v>0</v>
      </c>
      <c r="I252" s="10"/>
    </row>
    <row r="253" spans="1:9">
      <c r="A253" s="3" t="s">
        <v>248</v>
      </c>
      <c r="B253" s="31">
        <f>ROUND(B$129*(1-'Loads'!$B215),3)</f>
        <v>0</v>
      </c>
      <c r="C253" s="31">
        <f>ROUND(C$129*(1-'Loads'!$B215),3)</f>
        <v>0</v>
      </c>
      <c r="D253" s="31">
        <f>ROUND(D$129*(1-'Loads'!$B215),3)</f>
        <v>0</v>
      </c>
      <c r="E253" s="40">
        <f>ROUND(E$129*(1-'Loads'!$C215),2)</f>
        <v>0</v>
      </c>
      <c r="F253" s="40">
        <f>ROUND(F$129*(1-'Loads'!$B215),2)</f>
        <v>0</v>
      </c>
      <c r="G253" s="40">
        <f>ROUND(G$129*(1-'Loads'!$B215),2)</f>
        <v>0</v>
      </c>
      <c r="H253" s="31">
        <f>ROUND(H$129*(1-'Loads'!$B215),3)</f>
        <v>0</v>
      </c>
      <c r="I253" s="10"/>
    </row>
    <row r="254" spans="1:9">
      <c r="A254" s="3" t="s">
        <v>249</v>
      </c>
      <c r="B254" s="31">
        <f>ROUND(B$129*(1-'Loads'!$B216),3)</f>
        <v>0</v>
      </c>
      <c r="C254" s="31">
        <f>ROUND(C$129*(1-'Loads'!$B216),3)</f>
        <v>0</v>
      </c>
      <c r="D254" s="31">
        <f>ROUND(D$129*(1-'Loads'!$B216),3)</f>
        <v>0</v>
      </c>
      <c r="E254" s="40">
        <f>ROUND(E$129*(1-'Loads'!$C216),2)</f>
        <v>0</v>
      </c>
      <c r="F254" s="40">
        <f>ROUND(F$129*(1-'Loads'!$B216),2)</f>
        <v>0</v>
      </c>
      <c r="G254" s="40">
        <f>ROUND(G$129*(1-'Loads'!$B216),2)</f>
        <v>0</v>
      </c>
      <c r="H254" s="31">
        <f>ROUND(H$129*(1-'Loads'!$B216),3)</f>
        <v>0</v>
      </c>
      <c r="I254" s="10"/>
    </row>
    <row r="255" spans="1:9">
      <c r="A255" s="24" t="s">
        <v>250</v>
      </c>
      <c r="I255" s="10"/>
    </row>
    <row r="256" spans="1:9">
      <c r="A256" s="3" t="s">
        <v>178</v>
      </c>
      <c r="B256" s="31">
        <f>ROUND(B$130*(1-'Loads'!$B218),3)</f>
        <v>0</v>
      </c>
      <c r="C256" s="31">
        <f>ROUND(C$130*(1-'Loads'!$B218),3)</f>
        <v>0</v>
      </c>
      <c r="D256" s="31">
        <f>ROUND(D$130*(1-'Loads'!$B218),3)</f>
        <v>0</v>
      </c>
      <c r="E256" s="40">
        <f>ROUND(E$130*(1-'Loads'!$C218),2)</f>
        <v>0</v>
      </c>
      <c r="F256" s="40">
        <f>ROUND(F$130*(1-'Loads'!$B218),2)</f>
        <v>0</v>
      </c>
      <c r="G256" s="40">
        <f>ROUND(G$130*(1-'Loads'!$B218),2)</f>
        <v>0</v>
      </c>
      <c r="H256" s="31">
        <f>ROUND(H$130*(1-'Loads'!$B218),3)</f>
        <v>0</v>
      </c>
      <c r="I256" s="10"/>
    </row>
    <row r="257" spans="1:9">
      <c r="A257" s="3" t="s">
        <v>251</v>
      </c>
      <c r="B257" s="31">
        <f>ROUND(B$130*(1-'Loads'!$B219),3)</f>
        <v>0</v>
      </c>
      <c r="C257" s="31">
        <f>ROUND(C$130*(1-'Loads'!$B219),3)</f>
        <v>0</v>
      </c>
      <c r="D257" s="31">
        <f>ROUND(D$130*(1-'Loads'!$B219),3)</f>
        <v>0</v>
      </c>
      <c r="E257" s="40">
        <f>ROUND(E$130*(1-'Loads'!$C219),2)</f>
        <v>0</v>
      </c>
      <c r="F257" s="40">
        <f>ROUND(F$130*(1-'Loads'!$B219),2)</f>
        <v>0</v>
      </c>
      <c r="G257" s="40">
        <f>ROUND(G$130*(1-'Loads'!$B219),2)</f>
        <v>0</v>
      </c>
      <c r="H257" s="31">
        <f>ROUND(H$130*(1-'Loads'!$B219),3)</f>
        <v>0</v>
      </c>
      <c r="I257" s="10"/>
    </row>
    <row r="258" spans="1:9">
      <c r="A258" s="3" t="s">
        <v>252</v>
      </c>
      <c r="B258" s="31">
        <f>ROUND(B$130*(1-'Loads'!$B220),3)</f>
        <v>0</v>
      </c>
      <c r="C258" s="31">
        <f>ROUND(C$130*(1-'Loads'!$B220),3)</f>
        <v>0</v>
      </c>
      <c r="D258" s="31">
        <f>ROUND(D$130*(1-'Loads'!$B220),3)</f>
        <v>0</v>
      </c>
      <c r="E258" s="40">
        <f>ROUND(E$130*(1-'Loads'!$C220),2)</f>
        <v>0</v>
      </c>
      <c r="F258" s="40">
        <f>ROUND(F$130*(1-'Loads'!$B220),2)</f>
        <v>0</v>
      </c>
      <c r="G258" s="40">
        <f>ROUND(G$130*(1-'Loads'!$B220),2)</f>
        <v>0</v>
      </c>
      <c r="H258" s="31">
        <f>ROUND(H$130*(1-'Loads'!$B220),3)</f>
        <v>0</v>
      </c>
      <c r="I258" s="10"/>
    </row>
    <row r="259" spans="1:9">
      <c r="A259" s="24" t="s">
        <v>253</v>
      </c>
      <c r="I259" s="10"/>
    </row>
    <row r="260" spans="1:9">
      <c r="A260" s="3" t="s">
        <v>179</v>
      </c>
      <c r="B260" s="31">
        <f>ROUND(B$131*(1-'Loads'!$B222),3)</f>
        <v>0</v>
      </c>
      <c r="C260" s="31">
        <f>ROUND(C$131*(1-'Loads'!$B222),3)</f>
        <v>0</v>
      </c>
      <c r="D260" s="31">
        <f>ROUND(D$131*(1-'Loads'!$B222),3)</f>
        <v>0</v>
      </c>
      <c r="E260" s="40">
        <f>ROUND(E$131*(1-'Loads'!$C222),2)</f>
        <v>0</v>
      </c>
      <c r="F260" s="40">
        <f>ROUND(F$131*(1-'Loads'!$B222),2)</f>
        <v>0</v>
      </c>
      <c r="G260" s="40">
        <f>ROUND(G$131*(1-'Loads'!$B222),2)</f>
        <v>0</v>
      </c>
      <c r="H260" s="31">
        <f>ROUND(H$131*(1-'Loads'!$B222),3)</f>
        <v>0</v>
      </c>
      <c r="I260" s="10"/>
    </row>
    <row r="261" spans="1:9">
      <c r="A261" s="24" t="s">
        <v>254</v>
      </c>
      <c r="I261" s="10"/>
    </row>
    <row r="262" spans="1:9">
      <c r="A262" s="3" t="s">
        <v>195</v>
      </c>
      <c r="B262" s="31">
        <f>ROUND(B$132*(1-'Loads'!$B224),3)</f>
        <v>0</v>
      </c>
      <c r="C262" s="31">
        <f>ROUND(C$132*(1-'Loads'!$B224),3)</f>
        <v>0</v>
      </c>
      <c r="D262" s="31">
        <f>ROUND(D$132*(1-'Loads'!$B224),3)</f>
        <v>0</v>
      </c>
      <c r="E262" s="40">
        <f>ROUND(E$132*(1-'Loads'!$C224),2)</f>
        <v>0</v>
      </c>
      <c r="F262" s="40">
        <f>ROUND(F$132*(1-'Loads'!$B224),2)</f>
        <v>0</v>
      </c>
      <c r="G262" s="40">
        <f>ROUND(G$132*(1-'Loads'!$B224),2)</f>
        <v>0</v>
      </c>
      <c r="H262" s="31">
        <f>ROUND(H$132*(1-'Loads'!$B224),3)</f>
        <v>0</v>
      </c>
      <c r="I262" s="10"/>
    </row>
    <row r="263" spans="1:9">
      <c r="A263" s="24" t="s">
        <v>255</v>
      </c>
      <c r="I263" s="10"/>
    </row>
    <row r="264" spans="1:9">
      <c r="A264" s="3" t="s">
        <v>180</v>
      </c>
      <c r="B264" s="31">
        <f>ROUND(B$133*(1-'Loads'!$B226),3)</f>
        <v>0</v>
      </c>
      <c r="C264" s="31">
        <f>ROUND(C$133*(1-'Loads'!$B226),3)</f>
        <v>0</v>
      </c>
      <c r="D264" s="31">
        <f>ROUND(D$133*(1-'Loads'!$B226),3)</f>
        <v>0</v>
      </c>
      <c r="E264" s="40">
        <f>ROUND(E$133*(1-'Loads'!$C226),2)</f>
        <v>0</v>
      </c>
      <c r="F264" s="40">
        <f>ROUND(F$133*(1-'Loads'!$B226),2)</f>
        <v>0</v>
      </c>
      <c r="G264" s="40">
        <f>ROUND(G$133*(1-'Loads'!$B226),2)</f>
        <v>0</v>
      </c>
      <c r="H264" s="31">
        <f>ROUND(H$133*(1-'Loads'!$B226),3)</f>
        <v>0</v>
      </c>
      <c r="I264" s="10"/>
    </row>
    <row r="265" spans="1:9">
      <c r="A265" s="3" t="s">
        <v>256</v>
      </c>
      <c r="B265" s="31">
        <f>ROUND(B$133*(1-'Loads'!$B227),3)</f>
        <v>0</v>
      </c>
      <c r="C265" s="31">
        <f>ROUND(C$133*(1-'Loads'!$B227),3)</f>
        <v>0</v>
      </c>
      <c r="D265" s="31">
        <f>ROUND(D$133*(1-'Loads'!$B227),3)</f>
        <v>0</v>
      </c>
      <c r="E265" s="40">
        <f>ROUND(E$133*(1-'Loads'!$C227),2)</f>
        <v>0</v>
      </c>
      <c r="F265" s="40">
        <f>ROUND(F$133*(1-'Loads'!$B227),2)</f>
        <v>0</v>
      </c>
      <c r="G265" s="40">
        <f>ROUND(G$133*(1-'Loads'!$B227),2)</f>
        <v>0</v>
      </c>
      <c r="H265" s="31">
        <f>ROUND(H$133*(1-'Loads'!$B227),3)</f>
        <v>0</v>
      </c>
      <c r="I265" s="10"/>
    </row>
    <row r="266" spans="1:9">
      <c r="A266" s="3" t="s">
        <v>257</v>
      </c>
      <c r="B266" s="31">
        <f>ROUND(B$133*(1-'Loads'!$B228),3)</f>
        <v>0</v>
      </c>
      <c r="C266" s="31">
        <f>ROUND(C$133*(1-'Loads'!$B228),3)</f>
        <v>0</v>
      </c>
      <c r="D266" s="31">
        <f>ROUND(D$133*(1-'Loads'!$B228),3)</f>
        <v>0</v>
      </c>
      <c r="E266" s="40">
        <f>ROUND(E$133*(1-'Loads'!$C228),2)</f>
        <v>0</v>
      </c>
      <c r="F266" s="40">
        <f>ROUND(F$133*(1-'Loads'!$B228),2)</f>
        <v>0</v>
      </c>
      <c r="G266" s="40">
        <f>ROUND(G$133*(1-'Loads'!$B228),2)</f>
        <v>0</v>
      </c>
      <c r="H266" s="31">
        <f>ROUND(H$133*(1-'Loads'!$B228),3)</f>
        <v>0</v>
      </c>
      <c r="I266" s="10"/>
    </row>
    <row r="267" spans="1:9">
      <c r="A267" s="24" t="s">
        <v>258</v>
      </c>
      <c r="I267" s="10"/>
    </row>
    <row r="268" spans="1:9">
      <c r="A268" s="3" t="s">
        <v>181</v>
      </c>
      <c r="B268" s="31">
        <f>ROUND(B$134*(1-'Loads'!$B230),3)</f>
        <v>0</v>
      </c>
      <c r="C268" s="31">
        <f>ROUND(C$134*(1-'Loads'!$B230),3)</f>
        <v>0</v>
      </c>
      <c r="D268" s="31">
        <f>ROUND(D$134*(1-'Loads'!$B230),3)</f>
        <v>0</v>
      </c>
      <c r="E268" s="40">
        <f>ROUND(E$134*(1-'Loads'!$C230),2)</f>
        <v>0</v>
      </c>
      <c r="F268" s="40">
        <f>ROUND(F$134*(1-'Loads'!$B230),2)</f>
        <v>0</v>
      </c>
      <c r="G268" s="40">
        <f>ROUND(G$134*(1-'Loads'!$B230),2)</f>
        <v>0</v>
      </c>
      <c r="H268" s="31">
        <f>ROUND(H$134*(1-'Loads'!$B230),3)</f>
        <v>0</v>
      </c>
      <c r="I268" s="10"/>
    </row>
    <row r="269" spans="1:9">
      <c r="A269" s="3" t="s">
        <v>259</v>
      </c>
      <c r="B269" s="31">
        <f>ROUND(B$134*(1-'Loads'!$B231),3)</f>
        <v>0</v>
      </c>
      <c r="C269" s="31">
        <f>ROUND(C$134*(1-'Loads'!$B231),3)</f>
        <v>0</v>
      </c>
      <c r="D269" s="31">
        <f>ROUND(D$134*(1-'Loads'!$B231),3)</f>
        <v>0</v>
      </c>
      <c r="E269" s="40">
        <f>ROUND(E$134*(1-'Loads'!$C231),2)</f>
        <v>0</v>
      </c>
      <c r="F269" s="40">
        <f>ROUND(F$134*(1-'Loads'!$B231),2)</f>
        <v>0</v>
      </c>
      <c r="G269" s="40">
        <f>ROUND(G$134*(1-'Loads'!$B231),2)</f>
        <v>0</v>
      </c>
      <c r="H269" s="31">
        <f>ROUND(H$134*(1-'Loads'!$B231),3)</f>
        <v>0</v>
      </c>
      <c r="I269" s="10"/>
    </row>
    <row r="270" spans="1:9">
      <c r="A270" s="3" t="s">
        <v>260</v>
      </c>
      <c r="B270" s="31">
        <f>ROUND(B$134*(1-'Loads'!$B232),3)</f>
        <v>0</v>
      </c>
      <c r="C270" s="31">
        <f>ROUND(C$134*(1-'Loads'!$B232),3)</f>
        <v>0</v>
      </c>
      <c r="D270" s="31">
        <f>ROUND(D$134*(1-'Loads'!$B232),3)</f>
        <v>0</v>
      </c>
      <c r="E270" s="40">
        <f>ROUND(E$134*(1-'Loads'!$C232),2)</f>
        <v>0</v>
      </c>
      <c r="F270" s="40">
        <f>ROUND(F$134*(1-'Loads'!$B232),2)</f>
        <v>0</v>
      </c>
      <c r="G270" s="40">
        <f>ROUND(G$134*(1-'Loads'!$B232),2)</f>
        <v>0</v>
      </c>
      <c r="H270" s="31">
        <f>ROUND(H$134*(1-'Loads'!$B232),3)</f>
        <v>0</v>
      </c>
      <c r="I270" s="10"/>
    </row>
    <row r="271" spans="1:9">
      <c r="A271" s="24" t="s">
        <v>261</v>
      </c>
      <c r="I271" s="10"/>
    </row>
    <row r="272" spans="1:9">
      <c r="A272" s="3" t="s">
        <v>182</v>
      </c>
      <c r="B272" s="31">
        <f>ROUND(B$135*(1-'Loads'!$B234),3)</f>
        <v>0</v>
      </c>
      <c r="C272" s="31">
        <f>ROUND(C$135*(1-'Loads'!$B234),3)</f>
        <v>0</v>
      </c>
      <c r="D272" s="31">
        <f>ROUND(D$135*(1-'Loads'!$B234),3)</f>
        <v>0</v>
      </c>
      <c r="E272" s="40">
        <f>ROUND(E$135*(1-'Loads'!$C234),2)</f>
        <v>0</v>
      </c>
      <c r="F272" s="40">
        <f>ROUND(F$135*(1-'Loads'!$B234),2)</f>
        <v>0</v>
      </c>
      <c r="G272" s="40">
        <f>ROUND(G$135*(1-'Loads'!$B234),2)</f>
        <v>0</v>
      </c>
      <c r="H272" s="31">
        <f>ROUND(H$135*(1-'Loads'!$B234),3)</f>
        <v>0</v>
      </c>
      <c r="I272" s="10"/>
    </row>
    <row r="273" spans="1:9">
      <c r="A273" s="3" t="s">
        <v>262</v>
      </c>
      <c r="B273" s="31">
        <f>ROUND(B$135*(1-'Loads'!$B235),3)</f>
        <v>0</v>
      </c>
      <c r="C273" s="31">
        <f>ROUND(C$135*(1-'Loads'!$B235),3)</f>
        <v>0</v>
      </c>
      <c r="D273" s="31">
        <f>ROUND(D$135*(1-'Loads'!$B235),3)</f>
        <v>0</v>
      </c>
      <c r="E273" s="40">
        <f>ROUND(E$135*(1-'Loads'!$C235),2)</f>
        <v>0</v>
      </c>
      <c r="F273" s="40">
        <f>ROUND(F$135*(1-'Loads'!$B235),2)</f>
        <v>0</v>
      </c>
      <c r="G273" s="40">
        <f>ROUND(G$135*(1-'Loads'!$B235),2)</f>
        <v>0</v>
      </c>
      <c r="H273" s="31">
        <f>ROUND(H$135*(1-'Loads'!$B235),3)</f>
        <v>0</v>
      </c>
      <c r="I273" s="10"/>
    </row>
    <row r="274" spans="1:9">
      <c r="A274" s="3" t="s">
        <v>263</v>
      </c>
      <c r="B274" s="31">
        <f>ROUND(B$135*(1-'Loads'!$B236),3)</f>
        <v>0</v>
      </c>
      <c r="C274" s="31">
        <f>ROUND(C$135*(1-'Loads'!$B236),3)</f>
        <v>0</v>
      </c>
      <c r="D274" s="31">
        <f>ROUND(D$135*(1-'Loads'!$B236),3)</f>
        <v>0</v>
      </c>
      <c r="E274" s="40">
        <f>ROUND(E$135*(1-'Loads'!$C236),2)</f>
        <v>0</v>
      </c>
      <c r="F274" s="40">
        <f>ROUND(F$135*(1-'Loads'!$B236),2)</f>
        <v>0</v>
      </c>
      <c r="G274" s="40">
        <f>ROUND(G$135*(1-'Loads'!$B236),2)</f>
        <v>0</v>
      </c>
      <c r="H274" s="31">
        <f>ROUND(H$135*(1-'Loads'!$B236),3)</f>
        <v>0</v>
      </c>
      <c r="I274" s="10"/>
    </row>
    <row r="275" spans="1:9">
      <c r="A275" s="24" t="s">
        <v>264</v>
      </c>
      <c r="I275" s="10"/>
    </row>
    <row r="276" spans="1:9">
      <c r="A276" s="3" t="s">
        <v>183</v>
      </c>
      <c r="B276" s="31">
        <f>ROUND(B$136*(1-'Loads'!$B238),3)</f>
        <v>0</v>
      </c>
      <c r="C276" s="31">
        <f>ROUND(C$136*(1-'Loads'!$B238),3)</f>
        <v>0</v>
      </c>
      <c r="D276" s="31">
        <f>ROUND(D$136*(1-'Loads'!$B238),3)</f>
        <v>0</v>
      </c>
      <c r="E276" s="40">
        <f>ROUND(E$136*(1-'Loads'!$C238),2)</f>
        <v>0</v>
      </c>
      <c r="F276" s="40">
        <f>ROUND(F$136*(1-'Loads'!$B238),2)</f>
        <v>0</v>
      </c>
      <c r="G276" s="40">
        <f>ROUND(G$136*(1-'Loads'!$B238),2)</f>
        <v>0</v>
      </c>
      <c r="H276" s="31">
        <f>ROUND(H$136*(1-'Loads'!$B238),3)</f>
        <v>0</v>
      </c>
      <c r="I276" s="10"/>
    </row>
    <row r="277" spans="1:9">
      <c r="A277" s="3" t="s">
        <v>265</v>
      </c>
      <c r="B277" s="31">
        <f>ROUND(B$136*(1-'Loads'!$B239),3)</f>
        <v>0</v>
      </c>
      <c r="C277" s="31">
        <f>ROUND(C$136*(1-'Loads'!$B239),3)</f>
        <v>0</v>
      </c>
      <c r="D277" s="31">
        <f>ROUND(D$136*(1-'Loads'!$B239),3)</f>
        <v>0</v>
      </c>
      <c r="E277" s="40">
        <f>ROUND(E$136*(1-'Loads'!$C239),2)</f>
        <v>0</v>
      </c>
      <c r="F277" s="40">
        <f>ROUND(F$136*(1-'Loads'!$B239),2)</f>
        <v>0</v>
      </c>
      <c r="G277" s="40">
        <f>ROUND(G$136*(1-'Loads'!$B239),2)</f>
        <v>0</v>
      </c>
      <c r="H277" s="31">
        <f>ROUND(H$136*(1-'Loads'!$B239),3)</f>
        <v>0</v>
      </c>
      <c r="I277" s="10"/>
    </row>
    <row r="278" spans="1:9">
      <c r="A278" s="24" t="s">
        <v>266</v>
      </c>
      <c r="I278" s="10"/>
    </row>
    <row r="279" spans="1:9">
      <c r="A279" s="3" t="s">
        <v>196</v>
      </c>
      <c r="B279" s="31">
        <f>ROUND(B$137*(1-'Loads'!$B241),3)</f>
        <v>0</v>
      </c>
      <c r="C279" s="31">
        <f>ROUND(C$137*(1-'Loads'!$B241),3)</f>
        <v>0</v>
      </c>
      <c r="D279" s="31">
        <f>ROUND(D$137*(1-'Loads'!$B241),3)</f>
        <v>0</v>
      </c>
      <c r="E279" s="40">
        <f>ROUND(E$137*(1-'Loads'!$C241),2)</f>
        <v>0</v>
      </c>
      <c r="F279" s="40">
        <f>ROUND(F$137*(1-'Loads'!$B241),2)</f>
        <v>0</v>
      </c>
      <c r="G279" s="40">
        <f>ROUND(G$137*(1-'Loads'!$B241),2)</f>
        <v>0</v>
      </c>
      <c r="H279" s="31">
        <f>ROUND(H$137*(1-'Loads'!$B241),3)</f>
        <v>0</v>
      </c>
      <c r="I279" s="10"/>
    </row>
    <row r="280" spans="1:9">
      <c r="A280" s="3" t="s">
        <v>267</v>
      </c>
      <c r="B280" s="31">
        <f>ROUND(B$137*(1-'Loads'!$B242),3)</f>
        <v>0</v>
      </c>
      <c r="C280" s="31">
        <f>ROUND(C$137*(1-'Loads'!$B242),3)</f>
        <v>0</v>
      </c>
      <c r="D280" s="31">
        <f>ROUND(D$137*(1-'Loads'!$B242),3)</f>
        <v>0</v>
      </c>
      <c r="E280" s="40">
        <f>ROUND(E$137*(1-'Loads'!$C242),2)</f>
        <v>0</v>
      </c>
      <c r="F280" s="40">
        <f>ROUND(F$137*(1-'Loads'!$B242),2)</f>
        <v>0</v>
      </c>
      <c r="G280" s="40">
        <f>ROUND(G$137*(1-'Loads'!$B242),2)</f>
        <v>0</v>
      </c>
      <c r="H280" s="31">
        <f>ROUND(H$137*(1-'Loads'!$B242),3)</f>
        <v>0</v>
      </c>
      <c r="I280" s="10"/>
    </row>
    <row r="281" spans="1:9">
      <c r="A281" s="24" t="s">
        <v>268</v>
      </c>
      <c r="I281" s="10"/>
    </row>
    <row r="282" spans="1:9">
      <c r="A282" s="3" t="s">
        <v>216</v>
      </c>
      <c r="B282" s="31">
        <f>ROUND(B$138*(1-'Loads'!$B244),3)</f>
        <v>0</v>
      </c>
      <c r="C282" s="31">
        <f>ROUND(C$138*(1-'Loads'!$B244),3)</f>
        <v>0</v>
      </c>
      <c r="D282" s="31">
        <f>ROUND(D$138*(1-'Loads'!$B244),3)</f>
        <v>0</v>
      </c>
      <c r="E282" s="40">
        <f>ROUND(E$138*(1-'Loads'!$C244),2)</f>
        <v>0</v>
      </c>
      <c r="F282" s="40">
        <f>ROUND(F$138*(1-'Loads'!$B244),2)</f>
        <v>0</v>
      </c>
      <c r="G282" s="40">
        <f>ROUND(G$138*(1-'Loads'!$B244),2)</f>
        <v>0</v>
      </c>
      <c r="H282" s="31">
        <f>ROUND(H$138*(1-'Loads'!$B244),3)</f>
        <v>0</v>
      </c>
      <c r="I282" s="10"/>
    </row>
    <row r="283" spans="1:9">
      <c r="A283" s="3" t="s">
        <v>269</v>
      </c>
      <c r="B283" s="31">
        <f>ROUND(B$138*(1-'Loads'!$B245),3)</f>
        <v>0</v>
      </c>
      <c r="C283" s="31">
        <f>ROUND(C$138*(1-'Loads'!$B245),3)</f>
        <v>0</v>
      </c>
      <c r="D283" s="31">
        <f>ROUND(D$138*(1-'Loads'!$B245),3)</f>
        <v>0</v>
      </c>
      <c r="E283" s="40">
        <f>ROUND(E$138*(1-'Loads'!$C245),2)</f>
        <v>0</v>
      </c>
      <c r="F283" s="40">
        <f>ROUND(F$138*(1-'Loads'!$B245),2)</f>
        <v>0</v>
      </c>
      <c r="G283" s="40">
        <f>ROUND(G$138*(1-'Loads'!$B245),2)</f>
        <v>0</v>
      </c>
      <c r="H283" s="31">
        <f>ROUND(H$138*(1-'Loads'!$B245),3)</f>
        <v>0</v>
      </c>
      <c r="I283" s="10"/>
    </row>
    <row r="284" spans="1:9">
      <c r="A284" s="3" t="s">
        <v>270</v>
      </c>
      <c r="B284" s="31">
        <f>ROUND(B$138*(1-'Loads'!$B246),3)</f>
        <v>0</v>
      </c>
      <c r="C284" s="31">
        <f>ROUND(C$138*(1-'Loads'!$B246),3)</f>
        <v>0</v>
      </c>
      <c r="D284" s="31">
        <f>ROUND(D$138*(1-'Loads'!$B246),3)</f>
        <v>0</v>
      </c>
      <c r="E284" s="40">
        <f>ROUND(E$138*(1-'Loads'!$C246),2)</f>
        <v>0</v>
      </c>
      <c r="F284" s="40">
        <f>ROUND(F$138*(1-'Loads'!$B246),2)</f>
        <v>0</v>
      </c>
      <c r="G284" s="40">
        <f>ROUND(G$138*(1-'Loads'!$B246),2)</f>
        <v>0</v>
      </c>
      <c r="H284" s="31">
        <f>ROUND(H$138*(1-'Loads'!$B246),3)</f>
        <v>0</v>
      </c>
      <c r="I284" s="10"/>
    </row>
    <row r="285" spans="1:9">
      <c r="A285" s="24" t="s">
        <v>271</v>
      </c>
      <c r="I285" s="10"/>
    </row>
    <row r="286" spans="1:9">
      <c r="A286" s="3" t="s">
        <v>217</v>
      </c>
      <c r="B286" s="31">
        <f>ROUND(B$139*(1-'Loads'!$B248),3)</f>
        <v>0</v>
      </c>
      <c r="C286" s="31">
        <f>ROUND(C$139*(1-'Loads'!$B248),3)</f>
        <v>0</v>
      </c>
      <c r="D286" s="31">
        <f>ROUND(D$139*(1-'Loads'!$B248),3)</f>
        <v>0</v>
      </c>
      <c r="E286" s="40">
        <f>ROUND(E$139*(1-'Loads'!$C248),2)</f>
        <v>0</v>
      </c>
      <c r="F286" s="40">
        <f>ROUND(F$139*(1-'Loads'!$B248),2)</f>
        <v>0</v>
      </c>
      <c r="G286" s="40">
        <f>ROUND(G$139*(1-'Loads'!$B248),2)</f>
        <v>0</v>
      </c>
      <c r="H286" s="31">
        <f>ROUND(H$139*(1-'Loads'!$B248),3)</f>
        <v>0</v>
      </c>
      <c r="I286" s="10"/>
    </row>
    <row r="287" spans="1:9">
      <c r="A287" s="3" t="s">
        <v>272</v>
      </c>
      <c r="B287" s="31">
        <f>ROUND(B$139*(1-'Loads'!$B249),3)</f>
        <v>0</v>
      </c>
      <c r="C287" s="31">
        <f>ROUND(C$139*(1-'Loads'!$B249),3)</f>
        <v>0</v>
      </c>
      <c r="D287" s="31">
        <f>ROUND(D$139*(1-'Loads'!$B249),3)</f>
        <v>0</v>
      </c>
      <c r="E287" s="40">
        <f>ROUND(E$139*(1-'Loads'!$C249),2)</f>
        <v>0</v>
      </c>
      <c r="F287" s="40">
        <f>ROUND(F$139*(1-'Loads'!$B249),2)</f>
        <v>0</v>
      </c>
      <c r="G287" s="40">
        <f>ROUND(G$139*(1-'Loads'!$B249),2)</f>
        <v>0</v>
      </c>
      <c r="H287" s="31">
        <f>ROUND(H$139*(1-'Loads'!$B249),3)</f>
        <v>0</v>
      </c>
      <c r="I287" s="10"/>
    </row>
    <row r="288" spans="1:9">
      <c r="A288" s="3" t="s">
        <v>273</v>
      </c>
      <c r="B288" s="31">
        <f>ROUND(B$139*(1-'Loads'!$B250),3)</f>
        <v>0</v>
      </c>
      <c r="C288" s="31">
        <f>ROUND(C$139*(1-'Loads'!$B250),3)</f>
        <v>0</v>
      </c>
      <c r="D288" s="31">
        <f>ROUND(D$139*(1-'Loads'!$B250),3)</f>
        <v>0</v>
      </c>
      <c r="E288" s="40">
        <f>ROUND(E$139*(1-'Loads'!$C250),2)</f>
        <v>0</v>
      </c>
      <c r="F288" s="40">
        <f>ROUND(F$139*(1-'Loads'!$B250),2)</f>
        <v>0</v>
      </c>
      <c r="G288" s="40">
        <f>ROUND(G$139*(1-'Loads'!$B250),2)</f>
        <v>0</v>
      </c>
      <c r="H288" s="31">
        <f>ROUND(H$139*(1-'Loads'!$B250),3)</f>
        <v>0</v>
      </c>
      <c r="I288" s="10"/>
    </row>
    <row r="289" spans="1:9">
      <c r="A289" s="24" t="s">
        <v>274</v>
      </c>
      <c r="I289" s="10"/>
    </row>
    <row r="290" spans="1:9">
      <c r="A290" s="3" t="s">
        <v>218</v>
      </c>
      <c r="B290" s="31">
        <f>ROUND(B$140*(1-'Loads'!$B252),3)</f>
        <v>0</v>
      </c>
      <c r="C290" s="31">
        <f>ROUND(C$140*(1-'Loads'!$B252),3)</f>
        <v>0</v>
      </c>
      <c r="D290" s="31">
        <f>ROUND(D$140*(1-'Loads'!$B252),3)</f>
        <v>0</v>
      </c>
      <c r="E290" s="40">
        <f>ROUND(E$140*(1-'Loads'!$C252),2)</f>
        <v>0</v>
      </c>
      <c r="F290" s="40">
        <f>ROUND(F$140*(1-'Loads'!$B252),2)</f>
        <v>0</v>
      </c>
      <c r="G290" s="40">
        <f>ROUND(G$140*(1-'Loads'!$B252),2)</f>
        <v>0</v>
      </c>
      <c r="H290" s="31">
        <f>ROUND(H$140*(1-'Loads'!$B252),3)</f>
        <v>0</v>
      </c>
      <c r="I290" s="10"/>
    </row>
    <row r="291" spans="1:9">
      <c r="A291" s="3" t="s">
        <v>275</v>
      </c>
      <c r="B291" s="31">
        <f>ROUND(B$140*(1-'Loads'!$B253),3)</f>
        <v>0</v>
      </c>
      <c r="C291" s="31">
        <f>ROUND(C$140*(1-'Loads'!$B253),3)</f>
        <v>0</v>
      </c>
      <c r="D291" s="31">
        <f>ROUND(D$140*(1-'Loads'!$B253),3)</f>
        <v>0</v>
      </c>
      <c r="E291" s="40">
        <f>ROUND(E$140*(1-'Loads'!$C253),2)</f>
        <v>0</v>
      </c>
      <c r="F291" s="40">
        <f>ROUND(F$140*(1-'Loads'!$B253),2)</f>
        <v>0</v>
      </c>
      <c r="G291" s="40">
        <f>ROUND(G$140*(1-'Loads'!$B253),2)</f>
        <v>0</v>
      </c>
      <c r="H291" s="31">
        <f>ROUND(H$140*(1-'Loads'!$B253),3)</f>
        <v>0</v>
      </c>
      <c r="I291" s="10"/>
    </row>
    <row r="292" spans="1:9">
      <c r="A292" s="3" t="s">
        <v>276</v>
      </c>
      <c r="B292" s="31">
        <f>ROUND(B$140*(1-'Loads'!$B254),3)</f>
        <v>0</v>
      </c>
      <c r="C292" s="31">
        <f>ROUND(C$140*(1-'Loads'!$B254),3)</f>
        <v>0</v>
      </c>
      <c r="D292" s="31">
        <f>ROUND(D$140*(1-'Loads'!$B254),3)</f>
        <v>0</v>
      </c>
      <c r="E292" s="40">
        <f>ROUND(E$140*(1-'Loads'!$C254),2)</f>
        <v>0</v>
      </c>
      <c r="F292" s="40">
        <f>ROUND(F$140*(1-'Loads'!$B254),2)</f>
        <v>0</v>
      </c>
      <c r="G292" s="40">
        <f>ROUND(G$140*(1-'Loads'!$B254),2)</f>
        <v>0</v>
      </c>
      <c r="H292" s="31">
        <f>ROUND(H$140*(1-'Loads'!$B254),3)</f>
        <v>0</v>
      </c>
      <c r="I292" s="10"/>
    </row>
    <row r="293" spans="1:9">
      <c r="A293" s="24" t="s">
        <v>277</v>
      </c>
      <c r="I293" s="10"/>
    </row>
    <row r="294" spans="1:9">
      <c r="A294" s="3" t="s">
        <v>219</v>
      </c>
      <c r="B294" s="31">
        <f>ROUND(B$141*(1-'Loads'!$B256),3)</f>
        <v>0</v>
      </c>
      <c r="C294" s="31">
        <f>ROUND(C$141*(1-'Loads'!$B256),3)</f>
        <v>0</v>
      </c>
      <c r="D294" s="31">
        <f>ROUND(D$141*(1-'Loads'!$B256),3)</f>
        <v>0</v>
      </c>
      <c r="E294" s="40">
        <f>ROUND(E$141*(1-'Loads'!$C256),2)</f>
        <v>0</v>
      </c>
      <c r="F294" s="40">
        <f>ROUND(F$141*(1-'Loads'!$B256),2)</f>
        <v>0</v>
      </c>
      <c r="G294" s="40">
        <f>ROUND(G$141*(1-'Loads'!$B256),2)</f>
        <v>0</v>
      </c>
      <c r="H294" s="31">
        <f>ROUND(H$141*(1-'Loads'!$B256),3)</f>
        <v>0</v>
      </c>
      <c r="I294" s="10"/>
    </row>
    <row r="295" spans="1:9">
      <c r="A295" s="3" t="s">
        <v>278</v>
      </c>
      <c r="B295" s="31">
        <f>ROUND(B$141*(1-'Loads'!$B257),3)</f>
        <v>0</v>
      </c>
      <c r="C295" s="31">
        <f>ROUND(C$141*(1-'Loads'!$B257),3)</f>
        <v>0</v>
      </c>
      <c r="D295" s="31">
        <f>ROUND(D$141*(1-'Loads'!$B257),3)</f>
        <v>0</v>
      </c>
      <c r="E295" s="40">
        <f>ROUND(E$141*(1-'Loads'!$C257),2)</f>
        <v>0</v>
      </c>
      <c r="F295" s="40">
        <f>ROUND(F$141*(1-'Loads'!$B257),2)</f>
        <v>0</v>
      </c>
      <c r="G295" s="40">
        <f>ROUND(G$141*(1-'Loads'!$B257),2)</f>
        <v>0</v>
      </c>
      <c r="H295" s="31">
        <f>ROUND(H$141*(1-'Loads'!$B257),3)</f>
        <v>0</v>
      </c>
      <c r="I295" s="10"/>
    </row>
    <row r="296" spans="1:9">
      <c r="A296" s="3" t="s">
        <v>279</v>
      </c>
      <c r="B296" s="31">
        <f>ROUND(B$141*(1-'Loads'!$B258),3)</f>
        <v>0</v>
      </c>
      <c r="C296" s="31">
        <f>ROUND(C$141*(1-'Loads'!$B258),3)</f>
        <v>0</v>
      </c>
      <c r="D296" s="31">
        <f>ROUND(D$141*(1-'Loads'!$B258),3)</f>
        <v>0</v>
      </c>
      <c r="E296" s="40">
        <f>ROUND(E$141*(1-'Loads'!$C258),2)</f>
        <v>0</v>
      </c>
      <c r="F296" s="40">
        <f>ROUND(F$141*(1-'Loads'!$B258),2)</f>
        <v>0</v>
      </c>
      <c r="G296" s="40">
        <f>ROUND(G$141*(1-'Loads'!$B258),2)</f>
        <v>0</v>
      </c>
      <c r="H296" s="31">
        <f>ROUND(H$141*(1-'Loads'!$B258),3)</f>
        <v>0</v>
      </c>
      <c r="I296" s="10"/>
    </row>
    <row r="297" spans="1:9">
      <c r="A297" s="24" t="s">
        <v>280</v>
      </c>
      <c r="I297" s="10"/>
    </row>
    <row r="298" spans="1:9">
      <c r="A298" s="3" t="s">
        <v>220</v>
      </c>
      <c r="B298" s="31">
        <f>ROUND(B$142*(1-'Loads'!$B260),3)</f>
        <v>0</v>
      </c>
      <c r="C298" s="31">
        <f>ROUND(C$142*(1-'Loads'!$B260),3)</f>
        <v>0</v>
      </c>
      <c r="D298" s="31">
        <f>ROUND(D$142*(1-'Loads'!$B260),3)</f>
        <v>0</v>
      </c>
      <c r="E298" s="40">
        <f>ROUND(E$142*(1-'Loads'!$C260),2)</f>
        <v>0</v>
      </c>
      <c r="F298" s="40">
        <f>ROUND(F$142*(1-'Loads'!$B260),2)</f>
        <v>0</v>
      </c>
      <c r="G298" s="40">
        <f>ROUND(G$142*(1-'Loads'!$B260),2)</f>
        <v>0</v>
      </c>
      <c r="H298" s="31">
        <f>ROUND(H$142*(1-'Loads'!$B260),3)</f>
        <v>0</v>
      </c>
      <c r="I298" s="10"/>
    </row>
    <row r="299" spans="1:9">
      <c r="A299" s="3" t="s">
        <v>281</v>
      </c>
      <c r="B299" s="31">
        <f>ROUND(B$142*(1-'Loads'!$B261),3)</f>
        <v>0</v>
      </c>
      <c r="C299" s="31">
        <f>ROUND(C$142*(1-'Loads'!$B261),3)</f>
        <v>0</v>
      </c>
      <c r="D299" s="31">
        <f>ROUND(D$142*(1-'Loads'!$B261),3)</f>
        <v>0</v>
      </c>
      <c r="E299" s="40">
        <f>ROUND(E$142*(1-'Loads'!$C261),2)</f>
        <v>0</v>
      </c>
      <c r="F299" s="40">
        <f>ROUND(F$142*(1-'Loads'!$B261),2)</f>
        <v>0</v>
      </c>
      <c r="G299" s="40">
        <f>ROUND(G$142*(1-'Loads'!$B261),2)</f>
        <v>0</v>
      </c>
      <c r="H299" s="31">
        <f>ROUND(H$142*(1-'Loads'!$B261),3)</f>
        <v>0</v>
      </c>
      <c r="I299" s="10"/>
    </row>
    <row r="300" spans="1:9">
      <c r="A300" s="3" t="s">
        <v>282</v>
      </c>
      <c r="B300" s="31">
        <f>ROUND(B$142*(1-'Loads'!$B262),3)</f>
        <v>0</v>
      </c>
      <c r="C300" s="31">
        <f>ROUND(C$142*(1-'Loads'!$B262),3)</f>
        <v>0</v>
      </c>
      <c r="D300" s="31">
        <f>ROUND(D$142*(1-'Loads'!$B262),3)</f>
        <v>0</v>
      </c>
      <c r="E300" s="40">
        <f>ROUND(E$142*(1-'Loads'!$C262),2)</f>
        <v>0</v>
      </c>
      <c r="F300" s="40">
        <f>ROUND(F$142*(1-'Loads'!$B262),2)</f>
        <v>0</v>
      </c>
      <c r="G300" s="40">
        <f>ROUND(G$142*(1-'Loads'!$B262),2)</f>
        <v>0</v>
      </c>
      <c r="H300" s="31">
        <f>ROUND(H$142*(1-'Loads'!$B262),3)</f>
        <v>0</v>
      </c>
      <c r="I300" s="10"/>
    </row>
    <row r="301" spans="1:9">
      <c r="A301" s="24" t="s">
        <v>283</v>
      </c>
      <c r="I301" s="10"/>
    </row>
    <row r="302" spans="1:9">
      <c r="A302" s="3" t="s">
        <v>184</v>
      </c>
      <c r="B302" s="31">
        <f>ROUND(B$143*(1-'Loads'!$B264),3)</f>
        <v>0</v>
      </c>
      <c r="C302" s="31">
        <f>ROUND(C$143*(1-'Loads'!$B264),3)</f>
        <v>0</v>
      </c>
      <c r="D302" s="31">
        <f>ROUND(D$143*(1-'Loads'!$B264),3)</f>
        <v>0</v>
      </c>
      <c r="E302" s="40">
        <f>ROUND(E$143*(1-'Loads'!$C264),2)</f>
        <v>0</v>
      </c>
      <c r="F302" s="40">
        <f>ROUND(F$143*(1-'Loads'!$B264),2)</f>
        <v>0</v>
      </c>
      <c r="G302" s="40">
        <f>ROUND(G$143*(1-'Loads'!$B264),2)</f>
        <v>0</v>
      </c>
      <c r="H302" s="31">
        <f>ROUND(H$143*(1-'Loads'!$B264),3)</f>
        <v>0</v>
      </c>
      <c r="I302" s="10"/>
    </row>
    <row r="303" spans="1:9">
      <c r="A303" s="3" t="s">
        <v>284</v>
      </c>
      <c r="B303" s="31">
        <f>ROUND(B$143*(1-'Loads'!$B265),3)</f>
        <v>0</v>
      </c>
      <c r="C303" s="31">
        <f>ROUND(C$143*(1-'Loads'!$B265),3)</f>
        <v>0</v>
      </c>
      <c r="D303" s="31">
        <f>ROUND(D$143*(1-'Loads'!$B265),3)</f>
        <v>0</v>
      </c>
      <c r="E303" s="40">
        <f>ROUND(E$143*(1-'Loads'!$C265),2)</f>
        <v>0</v>
      </c>
      <c r="F303" s="40">
        <f>ROUND(F$143*(1-'Loads'!$B265),2)</f>
        <v>0</v>
      </c>
      <c r="G303" s="40">
        <f>ROUND(G$143*(1-'Loads'!$B265),2)</f>
        <v>0</v>
      </c>
      <c r="H303" s="31">
        <f>ROUND(H$143*(1-'Loads'!$B265),3)</f>
        <v>0</v>
      </c>
      <c r="I303" s="10"/>
    </row>
    <row r="304" spans="1:9">
      <c r="A304" s="3" t="s">
        <v>285</v>
      </c>
      <c r="B304" s="31">
        <f>ROUND(B$143*(1-'Loads'!$B266),3)</f>
        <v>0</v>
      </c>
      <c r="C304" s="31">
        <f>ROUND(C$143*(1-'Loads'!$B266),3)</f>
        <v>0</v>
      </c>
      <c r="D304" s="31">
        <f>ROUND(D$143*(1-'Loads'!$B266),3)</f>
        <v>0</v>
      </c>
      <c r="E304" s="40">
        <f>ROUND(E$143*(1-'Loads'!$C266),2)</f>
        <v>0</v>
      </c>
      <c r="F304" s="40">
        <f>ROUND(F$143*(1-'Loads'!$B266),2)</f>
        <v>0</v>
      </c>
      <c r="G304" s="40">
        <f>ROUND(G$143*(1-'Loads'!$B266),2)</f>
        <v>0</v>
      </c>
      <c r="H304" s="31">
        <f>ROUND(H$143*(1-'Loads'!$B266),3)</f>
        <v>0</v>
      </c>
      <c r="I304" s="10"/>
    </row>
    <row r="305" spans="1:9">
      <c r="A305" s="24" t="s">
        <v>286</v>
      </c>
      <c r="I305" s="10"/>
    </row>
    <row r="306" spans="1:9">
      <c r="A306" s="3" t="s">
        <v>185</v>
      </c>
      <c r="B306" s="31">
        <f>ROUND(B$144*(1-'Loads'!$B268),3)</f>
        <v>0</v>
      </c>
      <c r="C306" s="31">
        <f>ROUND(C$144*(1-'Loads'!$B268),3)</f>
        <v>0</v>
      </c>
      <c r="D306" s="31">
        <f>ROUND(D$144*(1-'Loads'!$B268),3)</f>
        <v>0</v>
      </c>
      <c r="E306" s="40">
        <f>ROUND(E$144*(1-'Loads'!$C268),2)</f>
        <v>0</v>
      </c>
      <c r="F306" s="40">
        <f>ROUND(F$144*(1-'Loads'!$B268),2)</f>
        <v>0</v>
      </c>
      <c r="G306" s="40">
        <f>ROUND(G$144*(1-'Loads'!$B268),2)</f>
        <v>0</v>
      </c>
      <c r="H306" s="31">
        <f>ROUND(H$144*(1-'Loads'!$B268),3)</f>
        <v>0</v>
      </c>
      <c r="I306" s="10"/>
    </row>
    <row r="307" spans="1:9">
      <c r="A307" s="3" t="s">
        <v>287</v>
      </c>
      <c r="B307" s="31">
        <f>ROUND(B$144*(1-'Loads'!$B269),3)</f>
        <v>0</v>
      </c>
      <c r="C307" s="31">
        <f>ROUND(C$144*(1-'Loads'!$B269),3)</f>
        <v>0</v>
      </c>
      <c r="D307" s="31">
        <f>ROUND(D$144*(1-'Loads'!$B269),3)</f>
        <v>0</v>
      </c>
      <c r="E307" s="40">
        <f>ROUND(E$144*(1-'Loads'!$C269),2)</f>
        <v>0</v>
      </c>
      <c r="F307" s="40">
        <f>ROUND(F$144*(1-'Loads'!$B269),2)</f>
        <v>0</v>
      </c>
      <c r="G307" s="40">
        <f>ROUND(G$144*(1-'Loads'!$B269),2)</f>
        <v>0</v>
      </c>
      <c r="H307" s="31">
        <f>ROUND(H$144*(1-'Loads'!$B269),3)</f>
        <v>0</v>
      </c>
      <c r="I307" s="10"/>
    </row>
    <row r="308" spans="1:9">
      <c r="A308" s="24" t="s">
        <v>288</v>
      </c>
      <c r="I308" s="10"/>
    </row>
    <row r="309" spans="1:9">
      <c r="A309" s="3" t="s">
        <v>186</v>
      </c>
      <c r="B309" s="31">
        <f>ROUND(B$145*(1-'Loads'!$B271),3)</f>
        <v>0</v>
      </c>
      <c r="C309" s="31">
        <f>ROUND(C$145*(1-'Loads'!$B271),3)</f>
        <v>0</v>
      </c>
      <c r="D309" s="31">
        <f>ROUND(D$145*(1-'Loads'!$B271),3)</f>
        <v>0</v>
      </c>
      <c r="E309" s="40">
        <f>ROUND(E$145*(1-'Loads'!$C271),2)</f>
        <v>0</v>
      </c>
      <c r="F309" s="40">
        <f>ROUND(F$145*(1-'Loads'!$B271),2)</f>
        <v>0</v>
      </c>
      <c r="G309" s="40">
        <f>ROUND(G$145*(1-'Loads'!$B271),2)</f>
        <v>0</v>
      </c>
      <c r="H309" s="31">
        <f>ROUND(H$145*(1-'Loads'!$B271),3)</f>
        <v>0</v>
      </c>
      <c r="I309" s="10"/>
    </row>
    <row r="310" spans="1:9">
      <c r="A310" s="3" t="s">
        <v>289</v>
      </c>
      <c r="B310" s="31">
        <f>ROUND(B$145*(1-'Loads'!$B272),3)</f>
        <v>0</v>
      </c>
      <c r="C310" s="31">
        <f>ROUND(C$145*(1-'Loads'!$B272),3)</f>
        <v>0</v>
      </c>
      <c r="D310" s="31">
        <f>ROUND(D$145*(1-'Loads'!$B272),3)</f>
        <v>0</v>
      </c>
      <c r="E310" s="40">
        <f>ROUND(E$145*(1-'Loads'!$C272),2)</f>
        <v>0</v>
      </c>
      <c r="F310" s="40">
        <f>ROUND(F$145*(1-'Loads'!$B272),2)</f>
        <v>0</v>
      </c>
      <c r="G310" s="40">
        <f>ROUND(G$145*(1-'Loads'!$B272),2)</f>
        <v>0</v>
      </c>
      <c r="H310" s="31">
        <f>ROUND(H$145*(1-'Loads'!$B272),3)</f>
        <v>0</v>
      </c>
      <c r="I310" s="10"/>
    </row>
    <row r="311" spans="1:9">
      <c r="A311" s="3" t="s">
        <v>290</v>
      </c>
      <c r="B311" s="31">
        <f>ROUND(B$145*(1-'Loads'!$B273),3)</f>
        <v>0</v>
      </c>
      <c r="C311" s="31">
        <f>ROUND(C$145*(1-'Loads'!$B273),3)</f>
        <v>0</v>
      </c>
      <c r="D311" s="31">
        <f>ROUND(D$145*(1-'Loads'!$B273),3)</f>
        <v>0</v>
      </c>
      <c r="E311" s="40">
        <f>ROUND(E$145*(1-'Loads'!$C273),2)</f>
        <v>0</v>
      </c>
      <c r="F311" s="40">
        <f>ROUND(F$145*(1-'Loads'!$B273),2)</f>
        <v>0</v>
      </c>
      <c r="G311" s="40">
        <f>ROUND(G$145*(1-'Loads'!$B273),2)</f>
        <v>0</v>
      </c>
      <c r="H311" s="31">
        <f>ROUND(H$145*(1-'Loads'!$B273),3)</f>
        <v>0</v>
      </c>
      <c r="I311" s="10"/>
    </row>
    <row r="312" spans="1:9">
      <c r="A312" s="24" t="s">
        <v>291</v>
      </c>
      <c r="I312" s="10"/>
    </row>
    <row r="313" spans="1:9">
      <c r="A313" s="3" t="s">
        <v>187</v>
      </c>
      <c r="B313" s="31">
        <f>ROUND(B$146*(1-'Loads'!$B275),3)</f>
        <v>0</v>
      </c>
      <c r="C313" s="31">
        <f>ROUND(C$146*(1-'Loads'!$B275),3)</f>
        <v>0</v>
      </c>
      <c r="D313" s="31">
        <f>ROUND(D$146*(1-'Loads'!$B275),3)</f>
        <v>0</v>
      </c>
      <c r="E313" s="40">
        <f>ROUND(E$146*(1-'Loads'!$C275),2)</f>
        <v>0</v>
      </c>
      <c r="F313" s="40">
        <f>ROUND(F$146*(1-'Loads'!$B275),2)</f>
        <v>0</v>
      </c>
      <c r="G313" s="40">
        <f>ROUND(G$146*(1-'Loads'!$B275),2)</f>
        <v>0</v>
      </c>
      <c r="H313" s="31">
        <f>ROUND(H$146*(1-'Loads'!$B275),3)</f>
        <v>0</v>
      </c>
      <c r="I313" s="10"/>
    </row>
    <row r="314" spans="1:9">
      <c r="A314" s="3" t="s">
        <v>292</v>
      </c>
      <c r="B314" s="31">
        <f>ROUND(B$146*(1-'Loads'!$B276),3)</f>
        <v>0</v>
      </c>
      <c r="C314" s="31">
        <f>ROUND(C$146*(1-'Loads'!$B276),3)</f>
        <v>0</v>
      </c>
      <c r="D314" s="31">
        <f>ROUND(D$146*(1-'Loads'!$B276),3)</f>
        <v>0</v>
      </c>
      <c r="E314" s="40">
        <f>ROUND(E$146*(1-'Loads'!$C276),2)</f>
        <v>0</v>
      </c>
      <c r="F314" s="40">
        <f>ROUND(F$146*(1-'Loads'!$B276),2)</f>
        <v>0</v>
      </c>
      <c r="G314" s="40">
        <f>ROUND(G$146*(1-'Loads'!$B276),2)</f>
        <v>0</v>
      </c>
      <c r="H314" s="31">
        <f>ROUND(H$146*(1-'Loads'!$B276),3)</f>
        <v>0</v>
      </c>
      <c r="I314" s="10"/>
    </row>
    <row r="315" spans="1:9">
      <c r="A315" s="3" t="s">
        <v>293</v>
      </c>
      <c r="B315" s="31">
        <f>ROUND(B$146*(1-'Loads'!$B277),3)</f>
        <v>0</v>
      </c>
      <c r="C315" s="31">
        <f>ROUND(C$146*(1-'Loads'!$B277),3)</f>
        <v>0</v>
      </c>
      <c r="D315" s="31">
        <f>ROUND(D$146*(1-'Loads'!$B277),3)</f>
        <v>0</v>
      </c>
      <c r="E315" s="40">
        <f>ROUND(E$146*(1-'Loads'!$C277),2)</f>
        <v>0</v>
      </c>
      <c r="F315" s="40">
        <f>ROUND(F$146*(1-'Loads'!$B277),2)</f>
        <v>0</v>
      </c>
      <c r="G315" s="40">
        <f>ROUND(G$146*(1-'Loads'!$B277),2)</f>
        <v>0</v>
      </c>
      <c r="H315" s="31">
        <f>ROUND(H$146*(1-'Loads'!$B277),3)</f>
        <v>0</v>
      </c>
      <c r="I315" s="10"/>
    </row>
    <row r="316" spans="1:9">
      <c r="A316" s="24" t="s">
        <v>294</v>
      </c>
      <c r="I316" s="10"/>
    </row>
    <row r="317" spans="1:9">
      <c r="A317" s="3" t="s">
        <v>188</v>
      </c>
      <c r="B317" s="31">
        <f>ROUND(B$147*(1-'Loads'!$B279),3)</f>
        <v>0</v>
      </c>
      <c r="C317" s="31">
        <f>ROUND(C$147*(1-'Loads'!$B279),3)</f>
        <v>0</v>
      </c>
      <c r="D317" s="31">
        <f>ROUND(D$147*(1-'Loads'!$B279),3)</f>
        <v>0</v>
      </c>
      <c r="E317" s="40">
        <f>ROUND(E$147*(1-'Loads'!$C279),2)</f>
        <v>0</v>
      </c>
      <c r="F317" s="40">
        <f>ROUND(F$147*(1-'Loads'!$B279),2)</f>
        <v>0</v>
      </c>
      <c r="G317" s="40">
        <f>ROUND(G$147*(1-'Loads'!$B279),2)</f>
        <v>0</v>
      </c>
      <c r="H317" s="31">
        <f>ROUND(H$147*(1-'Loads'!$B279),3)</f>
        <v>0</v>
      </c>
      <c r="I317" s="10"/>
    </row>
    <row r="318" spans="1:9">
      <c r="A318" s="3" t="s">
        <v>295</v>
      </c>
      <c r="B318" s="31">
        <f>ROUND(B$147*(1-'Loads'!$B280),3)</f>
        <v>0</v>
      </c>
      <c r="C318" s="31">
        <f>ROUND(C$147*(1-'Loads'!$B280),3)</f>
        <v>0</v>
      </c>
      <c r="D318" s="31">
        <f>ROUND(D$147*(1-'Loads'!$B280),3)</f>
        <v>0</v>
      </c>
      <c r="E318" s="40">
        <f>ROUND(E$147*(1-'Loads'!$C280),2)</f>
        <v>0</v>
      </c>
      <c r="F318" s="40">
        <f>ROUND(F$147*(1-'Loads'!$B280),2)</f>
        <v>0</v>
      </c>
      <c r="G318" s="40">
        <f>ROUND(G$147*(1-'Loads'!$B280),2)</f>
        <v>0</v>
      </c>
      <c r="H318" s="31">
        <f>ROUND(H$147*(1-'Loads'!$B280),3)</f>
        <v>0</v>
      </c>
      <c r="I318" s="10"/>
    </row>
    <row r="319" spans="1:9">
      <c r="A319" s="24" t="s">
        <v>296</v>
      </c>
      <c r="I319" s="10"/>
    </row>
    <row r="320" spans="1:9">
      <c r="A320" s="3" t="s">
        <v>189</v>
      </c>
      <c r="B320" s="31">
        <f>ROUND(B$148*(1-'Loads'!$B282),3)</f>
        <v>0</v>
      </c>
      <c r="C320" s="31">
        <f>ROUND(C$148*(1-'Loads'!$B282),3)</f>
        <v>0</v>
      </c>
      <c r="D320" s="31">
        <f>ROUND(D$148*(1-'Loads'!$B282),3)</f>
        <v>0</v>
      </c>
      <c r="E320" s="40">
        <f>ROUND(E$148*(1-'Loads'!$C282),2)</f>
        <v>0</v>
      </c>
      <c r="F320" s="40">
        <f>ROUND(F$148*(1-'Loads'!$B282),2)</f>
        <v>0</v>
      </c>
      <c r="G320" s="40">
        <f>ROUND(G$148*(1-'Loads'!$B282),2)</f>
        <v>0</v>
      </c>
      <c r="H320" s="31">
        <f>ROUND(H$148*(1-'Loads'!$B282),3)</f>
        <v>0</v>
      </c>
      <c r="I320" s="10"/>
    </row>
    <row r="321" spans="1:9">
      <c r="A321" s="3" t="s">
        <v>297</v>
      </c>
      <c r="B321" s="31">
        <f>ROUND(B$148*(1-'Loads'!$B283),3)</f>
        <v>0</v>
      </c>
      <c r="C321" s="31">
        <f>ROUND(C$148*(1-'Loads'!$B283),3)</f>
        <v>0</v>
      </c>
      <c r="D321" s="31">
        <f>ROUND(D$148*(1-'Loads'!$B283),3)</f>
        <v>0</v>
      </c>
      <c r="E321" s="40">
        <f>ROUND(E$148*(1-'Loads'!$C283),2)</f>
        <v>0</v>
      </c>
      <c r="F321" s="40">
        <f>ROUND(F$148*(1-'Loads'!$B283),2)</f>
        <v>0</v>
      </c>
      <c r="G321" s="40">
        <f>ROUND(G$148*(1-'Loads'!$B283),2)</f>
        <v>0</v>
      </c>
      <c r="H321" s="31">
        <f>ROUND(H$148*(1-'Loads'!$B283),3)</f>
        <v>0</v>
      </c>
      <c r="I321" s="10"/>
    </row>
    <row r="322" spans="1:9">
      <c r="A322" s="24" t="s">
        <v>298</v>
      </c>
      <c r="I322" s="10"/>
    </row>
    <row r="323" spans="1:9">
      <c r="A323" s="3" t="s">
        <v>197</v>
      </c>
      <c r="B323" s="31">
        <f>ROUND(B$149*(1-'Loads'!$B285),3)</f>
        <v>0</v>
      </c>
      <c r="C323" s="31">
        <f>ROUND(C$149*(1-'Loads'!$B285),3)</f>
        <v>0</v>
      </c>
      <c r="D323" s="31">
        <f>ROUND(D$149*(1-'Loads'!$B285),3)</f>
        <v>0</v>
      </c>
      <c r="E323" s="40">
        <f>ROUND(E$149*(1-'Loads'!$C285),2)</f>
        <v>0</v>
      </c>
      <c r="F323" s="40">
        <f>ROUND(F$149*(1-'Loads'!$B285),2)</f>
        <v>0</v>
      </c>
      <c r="G323" s="40">
        <f>ROUND(G$149*(1-'Loads'!$B285),2)</f>
        <v>0</v>
      </c>
      <c r="H323" s="31">
        <f>ROUND(H$149*(1-'Loads'!$B285),3)</f>
        <v>0</v>
      </c>
      <c r="I323" s="10"/>
    </row>
    <row r="324" spans="1:9">
      <c r="A324" s="3" t="s">
        <v>299</v>
      </c>
      <c r="B324" s="31">
        <f>ROUND(B$149*(1-'Loads'!$B286),3)</f>
        <v>0</v>
      </c>
      <c r="C324" s="31">
        <f>ROUND(C$149*(1-'Loads'!$B286),3)</f>
        <v>0</v>
      </c>
      <c r="D324" s="31">
        <f>ROUND(D$149*(1-'Loads'!$B286),3)</f>
        <v>0</v>
      </c>
      <c r="E324" s="40">
        <f>ROUND(E$149*(1-'Loads'!$C286),2)</f>
        <v>0</v>
      </c>
      <c r="F324" s="40">
        <f>ROUND(F$149*(1-'Loads'!$B286),2)</f>
        <v>0</v>
      </c>
      <c r="G324" s="40">
        <f>ROUND(G$149*(1-'Loads'!$B286),2)</f>
        <v>0</v>
      </c>
      <c r="H324" s="31">
        <f>ROUND(H$149*(1-'Loads'!$B286),3)</f>
        <v>0</v>
      </c>
      <c r="I324" s="10"/>
    </row>
    <row r="325" spans="1:9">
      <c r="A325" s="24" t="s">
        <v>300</v>
      </c>
      <c r="I325" s="10"/>
    </row>
    <row r="326" spans="1:9">
      <c r="A326" s="3" t="s">
        <v>198</v>
      </c>
      <c r="B326" s="31">
        <f>ROUND(B$150*(1-'Loads'!$B288),3)</f>
        <v>0</v>
      </c>
      <c r="C326" s="31">
        <f>ROUND(C$150*(1-'Loads'!$B288),3)</f>
        <v>0</v>
      </c>
      <c r="D326" s="31">
        <f>ROUND(D$150*(1-'Loads'!$B288),3)</f>
        <v>0</v>
      </c>
      <c r="E326" s="40">
        <f>ROUND(E$150*(1-'Loads'!$C288),2)</f>
        <v>0</v>
      </c>
      <c r="F326" s="40">
        <f>ROUND(F$150*(1-'Loads'!$B288),2)</f>
        <v>0</v>
      </c>
      <c r="G326" s="40">
        <f>ROUND(G$150*(1-'Loads'!$B288),2)</f>
        <v>0</v>
      </c>
      <c r="H326" s="31">
        <f>ROUND(H$150*(1-'Loads'!$B288),3)</f>
        <v>0</v>
      </c>
      <c r="I326" s="10"/>
    </row>
    <row r="327" spans="1:9">
      <c r="A327" s="3" t="s">
        <v>301</v>
      </c>
      <c r="B327" s="31">
        <f>ROUND(B$150*(1-'Loads'!$B289),3)</f>
        <v>0</v>
      </c>
      <c r="C327" s="31">
        <f>ROUND(C$150*(1-'Loads'!$B289),3)</f>
        <v>0</v>
      </c>
      <c r="D327" s="31">
        <f>ROUND(D$150*(1-'Loads'!$B289),3)</f>
        <v>0</v>
      </c>
      <c r="E327" s="40">
        <f>ROUND(E$150*(1-'Loads'!$C289),2)</f>
        <v>0</v>
      </c>
      <c r="F327" s="40">
        <f>ROUND(F$150*(1-'Loads'!$B289),2)</f>
        <v>0</v>
      </c>
      <c r="G327" s="40">
        <f>ROUND(G$150*(1-'Loads'!$B289),2)</f>
        <v>0</v>
      </c>
      <c r="H327" s="31">
        <f>ROUND(H$150*(1-'Loads'!$B289),3)</f>
        <v>0</v>
      </c>
      <c r="I327" s="10"/>
    </row>
  </sheetData>
  <sheetProtection sheet="1" objects="1" scenarios="1"/>
  <hyperlinks>
    <hyperlink ref="A5" location="'Aggreg'!B272" display="x1 = 3308. Unit rate 1 p/kWh (total) (in Summary of charges before revenue matching)"/>
    <hyperlink ref="A6" location="'Scaler'!B454" display="x2 = 3510. Unit rate 1 p/kWh scaler (in Scaler)"/>
    <hyperlink ref="A7" location="'Aggreg'!C272" display="x3 = 3308. Unit rate 2 p/kWh (total) (in Summary of charges before revenue matching)"/>
    <hyperlink ref="A8" location="'Scaler'!C454" display="x4 = 3510. Unit rate 2 p/kWh scaler (in Scaler)"/>
    <hyperlink ref="A9" location="'Aggreg'!D272" display="x5 = 3308. Unit rate 3 p/kWh (total) (in Summary of charges before revenue matching)"/>
    <hyperlink ref="A10" location="'Scaler'!D454" display="x6 = 3510. Unit rate 3 p/kWh scaler (in Scaler)"/>
    <hyperlink ref="A11" location="'Aggreg'!E272" display="x7 = 3308. Fixed charge p/MPAN/day (total) (in Summary of charges before revenue matching)"/>
    <hyperlink ref="A12" location="'Scaler'!E454" display="x8 = 3510. Fixed charge p/MPAN/day scaler (in Scaler)"/>
    <hyperlink ref="A13" location="'Aggreg'!F272" display="x9 = 3308. Capacity charge p/kVA/day (total) (in Summary of charges before revenue matching)"/>
    <hyperlink ref="A14" location="'Scaler'!F454" display="x10 = 3510. Capacity charge p/kVA/day scaler (in Scaler)"/>
    <hyperlink ref="A15" location="'Aggreg'!G272" display="x11 = 3308. Exceeded capacity charge p/kVA/day (total) (in Summary of charges before revenue matching)"/>
    <hyperlink ref="A16" location="'Scaler'!G454" display="x12 = 3510. Exceeded capacity charge p/kVA/day scaler (in Scaler)"/>
    <hyperlink ref="A17" location="'Aggreg'!H272" display="x13 = 3308. Reactive power charge p/kVArh (in Summary of charges before revenue matching)"/>
    <hyperlink ref="A18" location="'Scaler'!H454" display="x14 = 3510. Reactive power charge p/kVArh scaler (in Scaler)"/>
    <hyperlink ref="A58" location="'Adjust'!B22" display="x1 = 3601. Unit rate 1 p/kWh before rounding (in Tariffs before rounding)"/>
    <hyperlink ref="A59" location="'Adjust'!B53" display="x2 = 3602. Unit rate 1 p/kWh decimal places (in Decimal places)"/>
    <hyperlink ref="A60" location="'Adjust'!C22" display="x3 = 3601. Unit rate 2 p/kWh before rounding (in Tariffs before rounding)"/>
    <hyperlink ref="A61" location="'Adjust'!C53" display="x4 = 3602. Unit rate 2 p/kWh decimal places (in Decimal places)"/>
    <hyperlink ref="A62" location="'Adjust'!D22" display="x5 = 3601. Unit rate 3 p/kWh before rounding (in Tariffs before rounding)"/>
    <hyperlink ref="A63" location="'Adjust'!D53" display="x6 = 3602. Unit rate 3 p/kWh decimal places (in Decimal places)"/>
    <hyperlink ref="A64" location="'Adjust'!E22" display="x7 = 3601. Fixed charge p/MPAN/day before rounding (in Tariffs before rounding)"/>
    <hyperlink ref="A65" location="'Adjust'!E53" display="x8 = 3602. Fixed charge p/MPAN/day decimal places (in Decimal places)"/>
    <hyperlink ref="A66" location="'Adjust'!F22" display="x9 = 3601. Capacity charge p/kVA/day before rounding (in Tariffs before rounding)"/>
    <hyperlink ref="A67" location="'Adjust'!F53" display="x10 = 3602. Capacity charge p/kVA/day decimal places (in Decimal places)"/>
    <hyperlink ref="A68" location="'Adjust'!G22" display="x11 = 3601. Exceeded capacity charge p/kVA/day before rounding (in Tariffs before rounding)"/>
    <hyperlink ref="A69" location="'Adjust'!G53" display="x12 = 3602. Exceeded capacity charge p/kVA/day decimal places (in Decimal places)"/>
    <hyperlink ref="A70" location="'Adjust'!H22" display="x13 = 3601. Reactive power charge p/kVArh before rounding (in Tariffs before rounding)"/>
    <hyperlink ref="A71" location="'Adjust'!H53" display="x14 = 3602. Reactive power charge p/kVArh decimal places (in Decimal places)"/>
    <hyperlink ref="A106" location="'Adjust'!B22" display="x1 = 3601. Unit rate 1 p/kWh before rounding (in Tariffs before rounding)"/>
    <hyperlink ref="A107" location="'Adjust'!B75" display="x2 = 3603. Unit rate 1 p/kWh rounding (in Tariff rounding)"/>
    <hyperlink ref="A108" location="'Adjust'!C22" display="x3 = 3601. Unit rate 2 p/kWh before rounding (in Tariffs before rounding)"/>
    <hyperlink ref="A109" location="'Adjust'!C75" display="x4 = 3603. Unit rate 2 p/kWh rounding (in Tariff rounding)"/>
    <hyperlink ref="A110" location="'Adjust'!D22" display="x5 = 3601. Unit rate 3 p/kWh before rounding (in Tariffs before rounding)"/>
    <hyperlink ref="A111" location="'Adjust'!D75" display="x6 = 3603. Unit rate 3 p/kWh rounding (in Tariff rounding)"/>
    <hyperlink ref="A112" location="'Adjust'!E22" display="x7 = 3601. Fixed charge p/MPAN/day before rounding (in Tariffs before rounding)"/>
    <hyperlink ref="A113" location="'Adjust'!E75" display="x8 = 3603. Fixed charge p/MPAN/day rounding (in Tariff rounding)"/>
    <hyperlink ref="A114" location="'Adjust'!F22" display="x9 = 3601. Capacity charge p/kVA/day before rounding (in Tariffs before rounding)"/>
    <hyperlink ref="A115" location="'Adjust'!F75" display="x10 = 3603. Capacity charge p/kVA/day rounding (in Tariff rounding)"/>
    <hyperlink ref="A116" location="'Adjust'!G22" display="x11 = 3601. Exceeded capacity charge p/kVA/day before rounding (in Tariffs before rounding)"/>
    <hyperlink ref="A117" location="'Adjust'!G75" display="x12 = 3603. Exceeded capacity charge p/kVA/day rounding (in Tariff rounding)"/>
    <hyperlink ref="A118" location="'Adjust'!H22" display="x13 = 3601. Reactive power charge p/kVArh before rounding (in Tariffs before rounding)"/>
    <hyperlink ref="A119" location="'Adjust'!H75" display="x14 = 3603. Reactive power charge p/kVArh rounding (in Tariff rounding)"/>
    <hyperlink ref="A154" location="'Input'!F57" display="x1 = 1010. Days in the charging year (in Financial and general assumptions)"/>
    <hyperlink ref="A155" location="'Adjust'!E75" display="x2 = 3603. Fixed charge p/MPAN/day rounding (in Tariff rounding)"/>
    <hyperlink ref="A156" location="'Loads'!E303" display="x3 = 2305. MPANs (in Equivalent volume for each end user)"/>
    <hyperlink ref="A157" location="'Adjust'!F75" display="x4 = 3603. Capacity charge p/kVA/day rounding (in Tariff rounding)"/>
    <hyperlink ref="A158" location="'Loads'!F303" display="x5 = 2305. Import capacity (kVA) (in Equivalent volume for each end user)"/>
    <hyperlink ref="A159" location="'Adjust'!G75" display="x6 = 3603. Exceeded capacity charge p/kVA/day rounding (in Tariff rounding)"/>
    <hyperlink ref="A160" location="'Loads'!G303" display="x7 = 2305. Exceeded capacity (kVA) (in Equivalent volume for each end user)"/>
    <hyperlink ref="A161" location="'Adjust'!B75" display="x8 = 3603. Unit rate 1 p/kWh rounding (in Tariff rounding)"/>
    <hyperlink ref="A162" location="'Loads'!B303" display="x9 = 2305. Rate 1 units (MWh) (in Equivalent volume for each end user)"/>
    <hyperlink ref="A163" location="'Adjust'!C75" display="x10 = 3603. Unit rate 2 p/kWh rounding (in Tariff rounding)"/>
    <hyperlink ref="A164" location="'Loads'!C303" display="x11 = 2305. Rate 2 units (MWh) (in Equivalent volume for each end user)"/>
    <hyperlink ref="A165" location="'Adjust'!D75" display="x12 = 3603. Unit rate 3 p/kWh rounding (in Tariff rounding)"/>
    <hyperlink ref="A166" location="'Loads'!D303" display="x13 = 2305. Rate 3 units (MWh) (in Equivalent volume for each end user)"/>
    <hyperlink ref="A167" location="'Adjust'!H75" display="x14 = 3603. Reactive power charge p/kVArh rounding (in Tariff rounding)"/>
    <hyperlink ref="A168" location="'Loads'!H303" display="x15 = 2305. Reactive power units (MVArh) (in Equivalent volume for each end user)"/>
    <hyperlink ref="A202" location="'Revenue'!B70" display="x1 = 3403. Total net revenues before matching (£) (in Revenue surplus or shortfall)"/>
    <hyperlink ref="A203" location="'Scaler'!I454" display="x2 = 3510. Net revenues by tariff from scaler (in Scaler)"/>
    <hyperlink ref="A204" location="'Adjust'!B171" display="x3 = 3605. Net revenues by tariff from rounding"/>
    <hyperlink ref="A205" location="'Adjust'!B213" display="x4 = Total net revenues before matching (£) (in Revenue forecast summary)"/>
    <hyperlink ref="A206" location="'Adjust'!C213" display="x5 = Total net revenues from scaler (£) (in Revenue forecast summary)"/>
    <hyperlink ref="A207" location="'Adjust'!D213" display="x6 = Total net revenues from rounding (£) (in Revenue forecast summary)"/>
    <hyperlink ref="A208" location="'Adjust'!E213" display="x7 = Total net revenues (£) (in Revenue forecast summary)"/>
    <hyperlink ref="A209" location="'Revenue'!B59" display="x8 = 3402. Target CDCM revenue (£/year) (in Target CDCM revenue)"/>
    <hyperlink ref="A218" location="'Adjust'!B123" display="x1 = 3604. Unit rate 1 p/kWh (in All the way tariffs)"/>
    <hyperlink ref="A219" location="'Loads'!B192" display="x2 = 2304. Discount for each tariff (except for fixed charges) (in LDNO discounts and volumes adjusted for discount)"/>
    <hyperlink ref="A220" location="'Adjust'!C123" display="x3 = 3604. Unit rate 2 p/kWh (in All the way tariffs)"/>
    <hyperlink ref="A221" location="'Adjust'!D123" display="x4 = 3604. Unit rate 3 p/kWh (in All the way tariffs)"/>
    <hyperlink ref="A222" location="'Adjust'!E123" display="x5 = 3604. Fixed charge p/MPAN/day (in All the way tariffs)"/>
    <hyperlink ref="A223" location="'Loads'!C192" display="x6 = 2304. Discount for each tariff for fixed charges only (in LDNO discounts and volumes adjusted for discount)"/>
    <hyperlink ref="A224" location="'Adjust'!F123" display="x7 = 3604. Capacity charge p/kVA/day (in All the way tariffs)"/>
    <hyperlink ref="A225" location="'Adjust'!G123" display="x8 = 3604. Exceeded capacity charge p/kVA/day (in All the way tariffs)"/>
    <hyperlink ref="A226" location="'Adjust'!H123" display="x9 = 3604. Reactive power charge p/kVArh (in All the way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64.7109375" customWidth="1"/>
    <col min="2" max="251" width="24.7109375" customWidth="1"/>
  </cols>
  <sheetData>
    <row r="1" spans="1:7" ht="21" customHeight="1">
      <c r="A1" s="1">
        <f>"Input data for "&amp;'Input'!B7&amp;" in "&amp;'Input'!C7&amp;" ("&amp;'Input'!D7&amp;")"</f>
        <v>0</v>
      </c>
    </row>
    <row r="2" spans="1:7">
      <c r="A2" s="2" t="s">
        <v>357</v>
      </c>
    </row>
    <row r="4" spans="1:7" ht="21" customHeight="1">
      <c r="A4" s="1" t="s">
        <v>0</v>
      </c>
    </row>
    <row r="6" spans="1:7">
      <c r="B6" s="12" t="s">
        <v>1</v>
      </c>
      <c r="C6" s="12" t="s">
        <v>2</v>
      </c>
      <c r="D6" s="12" t="s">
        <v>3</v>
      </c>
    </row>
    <row r="7" spans="1:7">
      <c r="A7" s="3" t="s">
        <v>4</v>
      </c>
      <c r="B7" s="13" t="s">
        <v>5</v>
      </c>
      <c r="C7" s="13" t="s">
        <v>6</v>
      </c>
      <c r="D7" s="13" t="s">
        <v>7</v>
      </c>
      <c r="E7" s="10"/>
    </row>
    <row r="9" spans="1:7" ht="21" customHeight="1">
      <c r="A9" s="1" t="s">
        <v>8</v>
      </c>
    </row>
    <row r="11" spans="1:7">
      <c r="B11" s="12" t="s">
        <v>9</v>
      </c>
      <c r="C11" s="12" t="s">
        <v>10</v>
      </c>
      <c r="D11" s="12" t="s">
        <v>11</v>
      </c>
      <c r="E11" s="12" t="s">
        <v>12</v>
      </c>
      <c r="F11" s="12" t="s">
        <v>13</v>
      </c>
    </row>
    <row r="12" spans="1:7">
      <c r="A12" s="3" t="s">
        <v>14</v>
      </c>
      <c r="B12" s="14" t="s">
        <v>53</v>
      </c>
      <c r="C12" s="15" t="s">
        <v>87</v>
      </c>
      <c r="D12" s="15" t="s">
        <v>115</v>
      </c>
      <c r="E12" s="16">
        <f>#VALUE!</f>
        <v>0</v>
      </c>
      <c r="F12" s="17">
        <f>E12</f>
        <v>0</v>
      </c>
      <c r="G12" s="10"/>
    </row>
    <row r="13" spans="1:7">
      <c r="A13" s="3" t="s">
        <v>15</v>
      </c>
      <c r="B13" s="14" t="s">
        <v>54</v>
      </c>
      <c r="C13" s="15" t="s">
        <v>88</v>
      </c>
      <c r="D13" s="15" t="s">
        <v>115</v>
      </c>
      <c r="E13" s="18">
        <f>#VALUE!</f>
        <v>0</v>
      </c>
      <c r="F13" s="17">
        <f>E12*(E13-1)</f>
        <v>0</v>
      </c>
      <c r="G13" s="10"/>
    </row>
    <row r="14" spans="1:7">
      <c r="A14" s="3" t="s">
        <v>16</v>
      </c>
      <c r="B14" s="14" t="s">
        <v>55</v>
      </c>
      <c r="C14" s="15" t="s">
        <v>89</v>
      </c>
      <c r="D14" s="15" t="s">
        <v>115</v>
      </c>
      <c r="E14" s="16">
        <f>#VALUE!</f>
        <v>0</v>
      </c>
      <c r="F14" s="17">
        <f>0-E14</f>
        <v>0</v>
      </c>
      <c r="G14" s="10"/>
    </row>
    <row r="15" spans="1:7">
      <c r="A15" s="3" t="s">
        <v>17</v>
      </c>
      <c r="B15" s="19" t="s">
        <v>56</v>
      </c>
      <c r="C15" s="20" t="s">
        <v>90</v>
      </c>
      <c r="D15" s="20" t="s">
        <v>115</v>
      </c>
      <c r="E15" s="8"/>
      <c r="F15" s="21">
        <f>SUBTOTAL(9,F12:F14)</f>
        <v>0</v>
      </c>
      <c r="G15" s="10"/>
    </row>
    <row r="16" spans="1:7">
      <c r="A16" s="3" t="s">
        <v>18</v>
      </c>
      <c r="B16" s="14" t="s">
        <v>57</v>
      </c>
      <c r="C16" s="15" t="s">
        <v>91</v>
      </c>
      <c r="D16" s="15" t="s">
        <v>116</v>
      </c>
      <c r="E16" s="16">
        <f>#VALUE!</f>
        <v>0</v>
      </c>
      <c r="F16" s="17">
        <f>E16</f>
        <v>0</v>
      </c>
      <c r="G16" s="10"/>
    </row>
    <row r="17" spans="1:7">
      <c r="A17" s="3" t="s">
        <v>19</v>
      </c>
      <c r="B17" s="14" t="s">
        <v>58</v>
      </c>
      <c r="C17" s="15" t="s">
        <v>92</v>
      </c>
      <c r="D17" s="15" t="s">
        <v>116</v>
      </c>
      <c r="E17" s="16">
        <f>#VALUE!</f>
        <v>0</v>
      </c>
      <c r="F17" s="17">
        <f>E17</f>
        <v>0</v>
      </c>
      <c r="G17" s="10"/>
    </row>
    <row r="18" spans="1:7">
      <c r="A18" s="3" t="s">
        <v>20</v>
      </c>
      <c r="B18" s="14" t="s">
        <v>59</v>
      </c>
      <c r="C18" s="15" t="s">
        <v>93</v>
      </c>
      <c r="D18" s="15" t="s">
        <v>116</v>
      </c>
      <c r="E18" s="16">
        <f>#VALUE!</f>
        <v>0</v>
      </c>
      <c r="F18" s="17">
        <f>E18</f>
        <v>0</v>
      </c>
      <c r="G18" s="10"/>
    </row>
    <row r="19" spans="1:7">
      <c r="A19" s="3" t="s">
        <v>21</v>
      </c>
      <c r="B19" s="14" t="s">
        <v>60</v>
      </c>
      <c r="C19" s="15" t="s">
        <v>94</v>
      </c>
      <c r="D19" s="15" t="s">
        <v>116</v>
      </c>
      <c r="E19" s="16">
        <f>#VALUE!</f>
        <v>0</v>
      </c>
      <c r="F19" s="17">
        <f>E19</f>
        <v>0</v>
      </c>
      <c r="G19" s="10"/>
    </row>
    <row r="20" spans="1:7">
      <c r="A20" s="3" t="s">
        <v>22</v>
      </c>
      <c r="B20" s="14" t="s">
        <v>61</v>
      </c>
      <c r="C20" s="15" t="s">
        <v>95</v>
      </c>
      <c r="D20" s="15" t="s">
        <v>116</v>
      </c>
      <c r="E20" s="16">
        <f>#VALUE!</f>
        <v>0</v>
      </c>
      <c r="F20" s="17">
        <f>E20</f>
        <v>0</v>
      </c>
      <c r="G20" s="10"/>
    </row>
    <row r="21" spans="1:7">
      <c r="A21" s="3" t="s">
        <v>23</v>
      </c>
      <c r="B21" s="19" t="s">
        <v>62</v>
      </c>
      <c r="C21" s="20" t="s">
        <v>96</v>
      </c>
      <c r="D21" s="20" t="s">
        <v>115</v>
      </c>
      <c r="E21" s="8"/>
      <c r="F21" s="21">
        <f>SUBTOTAL(9,F16:F20)</f>
        <v>0</v>
      </c>
      <c r="G21" s="10"/>
    </row>
    <row r="22" spans="1:7">
      <c r="A22" s="3" t="s">
        <v>24</v>
      </c>
      <c r="B22" s="14" t="s">
        <v>63</v>
      </c>
      <c r="C22" s="15" t="s">
        <v>97</v>
      </c>
      <c r="D22" s="15" t="s">
        <v>117</v>
      </c>
      <c r="E22" s="16">
        <f>#VALUE!</f>
        <v>0</v>
      </c>
      <c r="F22" s="17">
        <f>E22</f>
        <v>0</v>
      </c>
      <c r="G22" s="10"/>
    </row>
    <row r="23" spans="1:7">
      <c r="A23" s="3" t="s">
        <v>25</v>
      </c>
      <c r="B23" s="14" t="s">
        <v>63</v>
      </c>
      <c r="C23" s="15" t="s">
        <v>98</v>
      </c>
      <c r="D23" s="15" t="s">
        <v>117</v>
      </c>
      <c r="E23" s="16">
        <f>#VALUE!</f>
        <v>0</v>
      </c>
      <c r="F23" s="17">
        <f>E23</f>
        <v>0</v>
      </c>
      <c r="G23" s="10"/>
    </row>
    <row r="24" spans="1:7">
      <c r="A24" s="3" t="s">
        <v>26</v>
      </c>
      <c r="B24" s="14" t="s">
        <v>63</v>
      </c>
      <c r="C24" s="15" t="s">
        <v>99</v>
      </c>
      <c r="D24" s="15" t="s">
        <v>117</v>
      </c>
      <c r="E24" s="16">
        <f>#VALUE!</f>
        <v>0</v>
      </c>
      <c r="F24" s="17">
        <f>E24</f>
        <v>0</v>
      </c>
      <c r="G24" s="10"/>
    </row>
    <row r="25" spans="1:7">
      <c r="A25" s="3" t="s">
        <v>27</v>
      </c>
      <c r="B25" s="14" t="s">
        <v>63</v>
      </c>
      <c r="C25" s="15" t="s">
        <v>100</v>
      </c>
      <c r="D25" s="15" t="s">
        <v>117</v>
      </c>
      <c r="E25" s="16">
        <f>#VALUE!</f>
        <v>0</v>
      </c>
      <c r="F25" s="17">
        <f>E25</f>
        <v>0</v>
      </c>
      <c r="G25" s="10"/>
    </row>
    <row r="26" spans="1:7">
      <c r="A26" s="3" t="s">
        <v>28</v>
      </c>
      <c r="B26" s="14" t="s">
        <v>64</v>
      </c>
      <c r="C26" s="15" t="s">
        <v>101</v>
      </c>
      <c r="D26" s="15" t="s">
        <v>118</v>
      </c>
      <c r="E26" s="16">
        <f>#VALUE!</f>
        <v>0</v>
      </c>
      <c r="F26" s="17">
        <f>E26</f>
        <v>0</v>
      </c>
      <c r="G26" s="10"/>
    </row>
    <row r="27" spans="1:7">
      <c r="A27" s="3" t="s">
        <v>29</v>
      </c>
      <c r="B27" s="14" t="s">
        <v>65</v>
      </c>
      <c r="C27" s="15" t="s">
        <v>102</v>
      </c>
      <c r="D27" s="15" t="s">
        <v>119</v>
      </c>
      <c r="E27" s="16">
        <f>#VALUE!</f>
        <v>0</v>
      </c>
      <c r="F27" s="17">
        <f>E27</f>
        <v>0</v>
      </c>
      <c r="G27" s="10"/>
    </row>
    <row r="28" spans="1:7">
      <c r="A28" s="3" t="s">
        <v>30</v>
      </c>
      <c r="B28" s="14" t="s">
        <v>66</v>
      </c>
      <c r="C28" s="15" t="s">
        <v>103</v>
      </c>
      <c r="D28" s="15" t="s">
        <v>120</v>
      </c>
      <c r="E28" s="16">
        <f>#VALUE!</f>
        <v>0</v>
      </c>
      <c r="F28" s="17">
        <f>E28</f>
        <v>0</v>
      </c>
      <c r="G28" s="10"/>
    </row>
    <row r="29" spans="1:7">
      <c r="A29" s="3" t="s">
        <v>31</v>
      </c>
      <c r="B29" s="14" t="s">
        <v>67</v>
      </c>
      <c r="C29" s="15" t="s">
        <v>104</v>
      </c>
      <c r="D29" s="15" t="s">
        <v>121</v>
      </c>
      <c r="E29" s="16">
        <f>#VALUE!</f>
        <v>0</v>
      </c>
      <c r="F29" s="17">
        <f>E29</f>
        <v>0</v>
      </c>
      <c r="G29" s="10"/>
    </row>
    <row r="30" spans="1:7">
      <c r="A30" s="3" t="s">
        <v>32</v>
      </c>
      <c r="B30" s="14" t="s">
        <v>68</v>
      </c>
      <c r="C30" s="15" t="s">
        <v>105</v>
      </c>
      <c r="D30" s="15" t="s">
        <v>122</v>
      </c>
      <c r="E30" s="16">
        <f>#VALUE!</f>
        <v>0</v>
      </c>
      <c r="F30" s="17">
        <f>E30</f>
        <v>0</v>
      </c>
      <c r="G30" s="10"/>
    </row>
    <row r="31" spans="1:7">
      <c r="A31" s="3" t="s">
        <v>33</v>
      </c>
      <c r="B31" s="14" t="s">
        <v>69</v>
      </c>
      <c r="C31" s="15" t="s">
        <v>106</v>
      </c>
      <c r="D31" s="15" t="s">
        <v>123</v>
      </c>
      <c r="E31" s="16">
        <f>#VALUE!</f>
        <v>0</v>
      </c>
      <c r="F31" s="17">
        <f>E31</f>
        <v>0</v>
      </c>
      <c r="G31" s="10"/>
    </row>
    <row r="32" spans="1:7">
      <c r="A32" s="3" t="s">
        <v>34</v>
      </c>
      <c r="B32" s="14" t="s">
        <v>69</v>
      </c>
      <c r="C32" s="15" t="s">
        <v>107</v>
      </c>
      <c r="D32" s="15" t="s">
        <v>123</v>
      </c>
      <c r="E32" s="16">
        <f>#VALUE!</f>
        <v>0</v>
      </c>
      <c r="F32" s="17">
        <f>E32</f>
        <v>0</v>
      </c>
      <c r="G32" s="10"/>
    </row>
    <row r="33" spans="1:7">
      <c r="A33" s="3" t="s">
        <v>35</v>
      </c>
      <c r="B33" s="14" t="s">
        <v>69</v>
      </c>
      <c r="C33" s="15" t="s">
        <v>108</v>
      </c>
      <c r="D33" s="15" t="s">
        <v>123</v>
      </c>
      <c r="E33" s="16">
        <f>#VALUE!</f>
        <v>0</v>
      </c>
      <c r="F33" s="17">
        <f>E33</f>
        <v>0</v>
      </c>
      <c r="G33" s="10"/>
    </row>
    <row r="34" spans="1:7">
      <c r="A34" s="3" t="s">
        <v>36</v>
      </c>
      <c r="B34" s="19" t="s">
        <v>70</v>
      </c>
      <c r="C34" s="20"/>
      <c r="D34" s="20"/>
      <c r="E34" s="8"/>
      <c r="F34" s="21">
        <f>SUBTOTAL(9,F22:F33)</f>
        <v>0</v>
      </c>
      <c r="G34" s="10"/>
    </row>
    <row r="35" spans="1:7">
      <c r="A35" s="3" t="s">
        <v>37</v>
      </c>
      <c r="B35" s="14" t="s">
        <v>71</v>
      </c>
      <c r="C35" s="15" t="s">
        <v>109</v>
      </c>
      <c r="D35" s="15" t="s">
        <v>115</v>
      </c>
      <c r="E35" s="16">
        <f>#VALUE!</f>
        <v>0</v>
      </c>
      <c r="F35" s="17">
        <f>E35</f>
        <v>0</v>
      </c>
      <c r="G35" s="10"/>
    </row>
    <row r="36" spans="1:7">
      <c r="A36" s="3" t="s">
        <v>38</v>
      </c>
      <c r="B36" s="14" t="s">
        <v>72</v>
      </c>
      <c r="C36" s="15" t="s">
        <v>110</v>
      </c>
      <c r="D36" s="15" t="s">
        <v>115</v>
      </c>
      <c r="E36" s="16">
        <f>#VALUE!</f>
        <v>0</v>
      </c>
      <c r="F36" s="17">
        <f>E36</f>
        <v>0</v>
      </c>
      <c r="G36" s="10"/>
    </row>
    <row r="37" spans="1:7">
      <c r="A37" s="3" t="s">
        <v>39</v>
      </c>
      <c r="B37" s="19" t="s">
        <v>73</v>
      </c>
      <c r="C37" s="20" t="s">
        <v>111</v>
      </c>
      <c r="D37" s="20"/>
      <c r="E37" s="8"/>
      <c r="F37" s="21">
        <f>SUBTOTAL(9,F12:F36)</f>
        <v>0</v>
      </c>
      <c r="G37" s="10"/>
    </row>
    <row r="38" spans="1:7">
      <c r="A38" s="3" t="s">
        <v>40</v>
      </c>
      <c r="B38" s="14" t="s">
        <v>74</v>
      </c>
      <c r="C38" s="15" t="s">
        <v>112</v>
      </c>
      <c r="D38" s="15" t="s">
        <v>124</v>
      </c>
      <c r="E38" s="16">
        <f>#VALUE!</f>
        <v>0</v>
      </c>
      <c r="F38" s="17">
        <f>E38</f>
        <v>0</v>
      </c>
      <c r="G38" s="10"/>
    </row>
    <row r="39" spans="1:7">
      <c r="A39" s="3" t="s">
        <v>41</v>
      </c>
      <c r="B39" s="14" t="s">
        <v>75</v>
      </c>
      <c r="C39" s="15" t="s">
        <v>113</v>
      </c>
      <c r="D39" s="15" t="s">
        <v>124</v>
      </c>
      <c r="E39" s="16">
        <f>#VALUE!</f>
        <v>0</v>
      </c>
      <c r="F39" s="17">
        <f>E39</f>
        <v>0</v>
      </c>
      <c r="G39" s="10"/>
    </row>
    <row r="40" spans="1:7">
      <c r="A40" s="3" t="s">
        <v>42</v>
      </c>
      <c r="B40" s="14" t="s">
        <v>76</v>
      </c>
      <c r="C40" s="15" t="s">
        <v>114</v>
      </c>
      <c r="D40" s="15" t="s">
        <v>124</v>
      </c>
      <c r="E40" s="16">
        <f>#VALUE!</f>
        <v>0</v>
      </c>
      <c r="F40" s="17">
        <f>E40</f>
        <v>0</v>
      </c>
      <c r="G40" s="10"/>
    </row>
    <row r="41" spans="1:7">
      <c r="A41" s="3" t="s">
        <v>43</v>
      </c>
      <c r="B41" s="14" t="s">
        <v>77</v>
      </c>
      <c r="C41" s="15"/>
      <c r="D41" s="15"/>
      <c r="E41" s="16">
        <f>#VALUE!</f>
        <v>0</v>
      </c>
      <c r="F41" s="17">
        <f>E41</f>
        <v>0</v>
      </c>
      <c r="G41" s="10"/>
    </row>
    <row r="42" spans="1:7">
      <c r="A42" s="3" t="s">
        <v>44</v>
      </c>
      <c r="B42" s="14" t="s">
        <v>78</v>
      </c>
      <c r="C42" s="15"/>
      <c r="D42" s="15"/>
      <c r="E42" s="16">
        <f>#VALUE!</f>
        <v>0</v>
      </c>
      <c r="F42" s="17">
        <f>E42</f>
        <v>0</v>
      </c>
      <c r="G42" s="10"/>
    </row>
    <row r="43" spans="1:7">
      <c r="A43" s="3" t="s">
        <v>45</v>
      </c>
      <c r="B43" s="19" t="s">
        <v>79</v>
      </c>
      <c r="C43" s="20"/>
      <c r="D43" s="20"/>
      <c r="E43" s="8"/>
      <c r="F43" s="21">
        <f>SUBTOTAL(9,F38:F42)</f>
        <v>0</v>
      </c>
      <c r="G43" s="10"/>
    </row>
    <row r="44" spans="1:7">
      <c r="A44" s="3" t="s">
        <v>46</v>
      </c>
      <c r="B44" s="19" t="s">
        <v>80</v>
      </c>
      <c r="C44" s="20"/>
      <c r="D44" s="20"/>
      <c r="E44" s="8"/>
      <c r="F44" s="21">
        <f>SUBTOTAL(9,F12:F43)</f>
        <v>0</v>
      </c>
      <c r="G44" s="10"/>
    </row>
    <row r="45" spans="1:7">
      <c r="A45" s="3" t="s">
        <v>47</v>
      </c>
      <c r="B45" s="14" t="s">
        <v>81</v>
      </c>
      <c r="C45" s="15"/>
      <c r="D45" s="15"/>
      <c r="E45" s="16">
        <f>#VALUE!</f>
        <v>0</v>
      </c>
      <c r="F45" s="17">
        <f>0-E45</f>
        <v>0</v>
      </c>
      <c r="G45" s="10"/>
    </row>
    <row r="46" spans="1:7">
      <c r="A46" s="3" t="s">
        <v>48</v>
      </c>
      <c r="B46" s="14" t="s">
        <v>82</v>
      </c>
      <c r="C46" s="15"/>
      <c r="D46" s="15"/>
      <c r="E46" s="16">
        <f>#VALUE!</f>
        <v>0</v>
      </c>
      <c r="F46" s="17">
        <f>0-E46</f>
        <v>0</v>
      </c>
      <c r="G46" s="10"/>
    </row>
    <row r="47" spans="1:7">
      <c r="A47" s="3" t="s">
        <v>49</v>
      </c>
      <c r="B47" s="14" t="s">
        <v>83</v>
      </c>
      <c r="C47" s="15"/>
      <c r="D47" s="15"/>
      <c r="E47" s="16">
        <f>#VALUE!</f>
        <v>0</v>
      </c>
      <c r="F47" s="17">
        <f>0-E47</f>
        <v>0</v>
      </c>
      <c r="G47" s="10"/>
    </row>
    <row r="48" spans="1:7">
      <c r="A48" s="3" t="s">
        <v>50</v>
      </c>
      <c r="B48" s="14" t="s">
        <v>84</v>
      </c>
      <c r="C48" s="15"/>
      <c r="D48" s="15"/>
      <c r="E48" s="16">
        <f>#VALUE!</f>
        <v>0</v>
      </c>
      <c r="F48" s="17">
        <f>0-E48</f>
        <v>0</v>
      </c>
      <c r="G48" s="10"/>
    </row>
    <row r="49" spans="1:7">
      <c r="A49" s="3" t="s">
        <v>51</v>
      </c>
      <c r="B49" s="19" t="s">
        <v>85</v>
      </c>
      <c r="C49" s="20"/>
      <c r="D49" s="20"/>
      <c r="E49" s="8"/>
      <c r="F49" s="21">
        <f>SUBTOTAL(9,F45:F48)</f>
        <v>0</v>
      </c>
      <c r="G49" s="10"/>
    </row>
    <row r="50" spans="1:7">
      <c r="A50" s="3" t="s">
        <v>52</v>
      </c>
      <c r="B50" s="19" t="s">
        <v>86</v>
      </c>
      <c r="C50" s="20"/>
      <c r="D50" s="20"/>
      <c r="E50" s="8"/>
      <c r="F50" s="21">
        <f>SUBTOTAL(9,F12:F49)</f>
        <v>0</v>
      </c>
      <c r="G50" s="10"/>
    </row>
    <row r="51" spans="1:7">
      <c r="A51" s="2" t="s">
        <v>125</v>
      </c>
    </row>
    <row r="53" spans="1:7" ht="21" customHeight="1">
      <c r="A53" s="1" t="s">
        <v>126</v>
      </c>
    </row>
    <row r="54" spans="1:7">
      <c r="A54" s="2" t="s">
        <v>127</v>
      </c>
    </row>
    <row r="55" spans="1:7">
      <c r="A55" s="2" t="s">
        <v>128</v>
      </c>
    </row>
    <row r="57" spans="1:7">
      <c r="B57" s="12" t="s">
        <v>129</v>
      </c>
      <c r="C57" s="12" t="s">
        <v>130</v>
      </c>
      <c r="D57" s="12" t="s">
        <v>131</v>
      </c>
      <c r="E57" s="12" t="s">
        <v>132</v>
      </c>
      <c r="F57" s="12" t="s">
        <v>133</v>
      </c>
    </row>
    <row r="58" spans="1:7">
      <c r="A58" s="3" t="s">
        <v>134</v>
      </c>
      <c r="B58" s="22">
        <f>#VALUE!</f>
        <v>0</v>
      </c>
      <c r="C58" s="16">
        <f>#VALUE!</f>
        <v>0</v>
      </c>
      <c r="D58" s="23">
        <v>0</v>
      </c>
      <c r="E58" s="18">
        <f>#VALUE!</f>
        <v>0</v>
      </c>
      <c r="F58" s="16">
        <f>#VALUE!</f>
        <v>0</v>
      </c>
      <c r="G58" s="10"/>
    </row>
    <row r="60" spans="1:7" ht="21" customHeight="1">
      <c r="A60" s="1" t="s">
        <v>135</v>
      </c>
    </row>
    <row r="61" spans="1:7">
      <c r="A61" s="2" t="s">
        <v>136</v>
      </c>
    </row>
    <row r="62" spans="1:7">
      <c r="A62" s="2" t="s">
        <v>137</v>
      </c>
    </row>
    <row r="63" spans="1:7">
      <c r="A63" s="2" t="s">
        <v>138</v>
      </c>
    </row>
    <row r="64" spans="1:7">
      <c r="A64" s="2" t="s">
        <v>139</v>
      </c>
    </row>
    <row r="65" spans="1:3">
      <c r="A65" s="2" t="s">
        <v>140</v>
      </c>
    </row>
    <row r="67" spans="1:3">
      <c r="B67" s="12" t="s">
        <v>141</v>
      </c>
    </row>
    <row r="68" spans="1:3">
      <c r="A68" s="3" t="s">
        <v>142</v>
      </c>
      <c r="B68" s="22">
        <f>#VALUE!</f>
        <v>0</v>
      </c>
      <c r="C68" s="10"/>
    </row>
    <row r="69" spans="1:3">
      <c r="A69" s="3" t="s">
        <v>143</v>
      </c>
      <c r="B69" s="22">
        <f>#VALUE!</f>
        <v>0</v>
      </c>
      <c r="C69" s="10"/>
    </row>
    <row r="70" spans="1:3">
      <c r="A70" s="3" t="s">
        <v>144</v>
      </c>
      <c r="B70" s="8"/>
      <c r="C70" s="10"/>
    </row>
    <row r="71" spans="1:3">
      <c r="A71" s="3" t="s">
        <v>145</v>
      </c>
      <c r="B71" s="22">
        <f>#VALUE!</f>
        <v>0</v>
      </c>
      <c r="C71" s="10"/>
    </row>
    <row r="72" spans="1:3">
      <c r="A72" s="3" t="s">
        <v>146</v>
      </c>
      <c r="B72" s="8"/>
      <c r="C72" s="10"/>
    </row>
    <row r="73" spans="1:3">
      <c r="A73" s="3" t="s">
        <v>147</v>
      </c>
      <c r="B73" s="22">
        <f>#VALUE!</f>
        <v>0</v>
      </c>
      <c r="C73" s="10"/>
    </row>
    <row r="74" spans="1:3">
      <c r="A74" s="3" t="s">
        <v>148</v>
      </c>
      <c r="B74" s="8"/>
      <c r="C74" s="10"/>
    </row>
    <row r="75" spans="1:3">
      <c r="A75" s="3" t="s">
        <v>149</v>
      </c>
      <c r="B75" s="8"/>
      <c r="C75" s="10"/>
    </row>
    <row r="77" spans="1:3" ht="21" customHeight="1">
      <c r="A77" s="1" t="s">
        <v>150</v>
      </c>
    </row>
    <row r="79" spans="1:3">
      <c r="B79" s="12" t="s">
        <v>151</v>
      </c>
    </row>
    <row r="80" spans="1:3">
      <c r="A80" s="3" t="s">
        <v>146</v>
      </c>
      <c r="B80" s="22">
        <f>#VALUE!</f>
        <v>0</v>
      </c>
      <c r="C80" s="10"/>
    </row>
    <row r="82" spans="1:3" ht="21" customHeight="1">
      <c r="A82" s="1" t="s">
        <v>152</v>
      </c>
    </row>
    <row r="84" spans="1:3">
      <c r="B84" s="12" t="s">
        <v>153</v>
      </c>
    </row>
    <row r="85" spans="1:3">
      <c r="A85" s="3" t="s">
        <v>153</v>
      </c>
      <c r="B85" s="16">
        <f>#VALUE!</f>
        <v>0</v>
      </c>
      <c r="C85" s="10"/>
    </row>
    <row r="87" spans="1:3" ht="21" customHeight="1">
      <c r="A87" s="1" t="s">
        <v>154</v>
      </c>
    </row>
    <row r="89" spans="1:3">
      <c r="B89" s="12" t="s">
        <v>155</v>
      </c>
    </row>
    <row r="90" spans="1:3">
      <c r="A90" s="3" t="s">
        <v>143</v>
      </c>
      <c r="B90" s="16">
        <f>#VALUE!</f>
        <v>0</v>
      </c>
      <c r="C90" s="10"/>
    </row>
    <row r="91" spans="1:3">
      <c r="A91" s="3" t="s">
        <v>144</v>
      </c>
      <c r="B91" s="16">
        <f>#VALUE!</f>
        <v>0</v>
      </c>
      <c r="C91" s="10"/>
    </row>
    <row r="92" spans="1:3">
      <c r="A92" s="3" t="s">
        <v>145</v>
      </c>
      <c r="B92" s="16">
        <f>#VALUE!</f>
        <v>0</v>
      </c>
      <c r="C92" s="10"/>
    </row>
    <row r="93" spans="1:3">
      <c r="A93" s="3" t="s">
        <v>146</v>
      </c>
      <c r="B93" s="16">
        <f>#VALUE!</f>
        <v>0</v>
      </c>
      <c r="C93" s="10"/>
    </row>
    <row r="94" spans="1:3">
      <c r="A94" s="3" t="s">
        <v>151</v>
      </c>
      <c r="B94" s="16">
        <f>#VALUE!</f>
        <v>0</v>
      </c>
      <c r="C94" s="10"/>
    </row>
    <row r="95" spans="1:3">
      <c r="A95" s="3" t="s">
        <v>147</v>
      </c>
      <c r="B95" s="16">
        <f>#VALUE!</f>
        <v>0</v>
      </c>
      <c r="C95" s="10"/>
    </row>
    <row r="96" spans="1:3">
      <c r="A96" s="3" t="s">
        <v>148</v>
      </c>
      <c r="B96" s="16">
        <f>#VALUE!</f>
        <v>0</v>
      </c>
      <c r="C96" s="10"/>
    </row>
    <row r="97" spans="1:10">
      <c r="A97" s="3" t="s">
        <v>149</v>
      </c>
      <c r="B97" s="16">
        <f>#VALUE!</f>
        <v>0</v>
      </c>
      <c r="C97" s="10"/>
    </row>
    <row r="99" spans="1:10" ht="21" customHeight="1">
      <c r="A99" s="1" t="s">
        <v>156</v>
      </c>
    </row>
    <row r="101" spans="1:10">
      <c r="B101" s="12" t="s">
        <v>157</v>
      </c>
      <c r="C101" s="12" t="s">
        <v>158</v>
      </c>
      <c r="D101" s="12" t="s">
        <v>159</v>
      </c>
      <c r="E101" s="12" t="s">
        <v>160</v>
      </c>
      <c r="F101" s="12" t="s">
        <v>161</v>
      </c>
      <c r="G101" s="12" t="s">
        <v>162</v>
      </c>
      <c r="H101" s="12" t="s">
        <v>163</v>
      </c>
      <c r="I101" s="12" t="s">
        <v>164</v>
      </c>
    </row>
    <row r="102" spans="1:10">
      <c r="A102" s="3" t="s">
        <v>165</v>
      </c>
      <c r="B102" s="16">
        <f>#VALUE!</f>
        <v>0</v>
      </c>
      <c r="C102" s="16">
        <f>#VALUE!</f>
        <v>0</v>
      </c>
      <c r="D102" s="16">
        <f>#VALUE!</f>
        <v>0</v>
      </c>
      <c r="E102" s="16">
        <f>#VALUE!</f>
        <v>0</v>
      </c>
      <c r="F102" s="16">
        <f>#VALUE!</f>
        <v>0</v>
      </c>
      <c r="G102" s="16">
        <f>#VALUE!</f>
        <v>0</v>
      </c>
      <c r="H102" s="16">
        <f>#VALUE!</f>
        <v>0</v>
      </c>
      <c r="I102" s="16">
        <f>#VALUE!</f>
        <v>0</v>
      </c>
      <c r="J102" s="10"/>
    </row>
    <row r="104" spans="1:10" ht="21" customHeight="1">
      <c r="A104" s="1" t="s">
        <v>166</v>
      </c>
    </row>
    <row r="106" spans="1:10">
      <c r="B106" s="12" t="s">
        <v>167</v>
      </c>
      <c r="C106" s="12" t="s">
        <v>168</v>
      </c>
      <c r="D106" s="12" t="s">
        <v>169</v>
      </c>
      <c r="E106" s="12" t="s">
        <v>170</v>
      </c>
      <c r="F106" s="12" t="s">
        <v>171</v>
      </c>
    </row>
    <row r="107" spans="1:10">
      <c r="A107" s="3" t="s">
        <v>172</v>
      </c>
      <c r="B107" s="16">
        <f>#VALUE!</f>
        <v>0</v>
      </c>
      <c r="C107" s="16">
        <f>#VALUE!</f>
        <v>0</v>
      </c>
      <c r="D107" s="16">
        <f>#VALUE!</f>
        <v>0</v>
      </c>
      <c r="E107" s="16">
        <f>#VALUE!</f>
        <v>0</v>
      </c>
      <c r="F107" s="16">
        <f>#VALUE!</f>
        <v>0</v>
      </c>
      <c r="G107" s="10"/>
    </row>
    <row r="109" spans="1:10" ht="21" customHeight="1">
      <c r="A109" s="1" t="s">
        <v>173</v>
      </c>
    </row>
    <row r="111" spans="1:10">
      <c r="B111" s="12" t="s">
        <v>157</v>
      </c>
      <c r="C111" s="12" t="s">
        <v>158</v>
      </c>
      <c r="D111" s="12" t="s">
        <v>159</v>
      </c>
      <c r="E111" s="12" t="s">
        <v>160</v>
      </c>
      <c r="F111" s="12" t="s">
        <v>161</v>
      </c>
      <c r="G111" s="12" t="s">
        <v>162</v>
      </c>
      <c r="H111" s="12" t="s">
        <v>163</v>
      </c>
      <c r="I111" s="12" t="s">
        <v>164</v>
      </c>
    </row>
    <row r="112" spans="1:10">
      <c r="A112" s="3" t="s">
        <v>174</v>
      </c>
      <c r="B112" s="22">
        <f>#VALUE!</f>
        <v>0</v>
      </c>
      <c r="C112" s="22">
        <f>#VALUE!</f>
        <v>0</v>
      </c>
      <c r="D112" s="22">
        <f>#VALUE!</f>
        <v>0</v>
      </c>
      <c r="E112" s="22">
        <f>#VALUE!</f>
        <v>0</v>
      </c>
      <c r="F112" s="22">
        <f>#VALUE!</f>
        <v>0</v>
      </c>
      <c r="G112" s="22">
        <f>#VALUE!</f>
        <v>0</v>
      </c>
      <c r="H112" s="22">
        <f>#VALUE!</f>
        <v>0</v>
      </c>
      <c r="I112" s="22">
        <f>#VALUE!</f>
        <v>0</v>
      </c>
      <c r="J112" s="10"/>
    </row>
    <row r="113" spans="1:10">
      <c r="A113" s="3" t="s">
        <v>175</v>
      </c>
      <c r="B113" s="22">
        <f>#VALUE!</f>
        <v>0</v>
      </c>
      <c r="C113" s="22">
        <f>#VALUE!</f>
        <v>0</v>
      </c>
      <c r="D113" s="22">
        <f>#VALUE!</f>
        <v>0</v>
      </c>
      <c r="E113" s="22">
        <f>#VALUE!</f>
        <v>0</v>
      </c>
      <c r="F113" s="22">
        <f>#VALUE!</f>
        <v>0</v>
      </c>
      <c r="G113" s="22">
        <f>#VALUE!</f>
        <v>0</v>
      </c>
      <c r="H113" s="22">
        <f>#VALUE!</f>
        <v>0</v>
      </c>
      <c r="I113" s="22">
        <f>#VALUE!</f>
        <v>0</v>
      </c>
      <c r="J113" s="10"/>
    </row>
    <row r="114" spans="1:10">
      <c r="A114" s="3" t="s">
        <v>176</v>
      </c>
      <c r="B114" s="22">
        <f>#VALUE!</f>
        <v>0</v>
      </c>
      <c r="C114" s="22">
        <f>#VALUE!</f>
        <v>0</v>
      </c>
      <c r="D114" s="22">
        <f>#VALUE!</f>
        <v>0</v>
      </c>
      <c r="E114" s="22">
        <f>#VALUE!</f>
        <v>0</v>
      </c>
      <c r="F114" s="22">
        <f>#VALUE!</f>
        <v>0</v>
      </c>
      <c r="G114" s="22">
        <f>#VALUE!</f>
        <v>0</v>
      </c>
      <c r="H114" s="22">
        <f>#VALUE!</f>
        <v>0</v>
      </c>
      <c r="I114" s="22">
        <f>#VALUE!</f>
        <v>0</v>
      </c>
      <c r="J114" s="10"/>
    </row>
    <row r="115" spans="1:10">
      <c r="A115" s="3" t="s">
        <v>177</v>
      </c>
      <c r="B115" s="22">
        <f>#VALUE!</f>
        <v>0</v>
      </c>
      <c r="C115" s="22">
        <f>#VALUE!</f>
        <v>0</v>
      </c>
      <c r="D115" s="22">
        <f>#VALUE!</f>
        <v>0</v>
      </c>
      <c r="E115" s="22">
        <f>#VALUE!</f>
        <v>0</v>
      </c>
      <c r="F115" s="22">
        <f>#VALUE!</f>
        <v>0</v>
      </c>
      <c r="G115" s="22">
        <f>#VALUE!</f>
        <v>0</v>
      </c>
      <c r="H115" s="22">
        <f>#VALUE!</f>
        <v>0</v>
      </c>
      <c r="I115" s="22">
        <f>#VALUE!</f>
        <v>0</v>
      </c>
      <c r="J115" s="10"/>
    </row>
    <row r="116" spans="1:10">
      <c r="A116" s="3" t="s">
        <v>178</v>
      </c>
      <c r="B116" s="22">
        <f>#VALUE!</f>
        <v>0</v>
      </c>
      <c r="C116" s="22">
        <f>#VALUE!</f>
        <v>0</v>
      </c>
      <c r="D116" s="22">
        <f>#VALUE!</f>
        <v>0</v>
      </c>
      <c r="E116" s="22">
        <f>#VALUE!</f>
        <v>0</v>
      </c>
      <c r="F116" s="22">
        <f>#VALUE!</f>
        <v>0</v>
      </c>
      <c r="G116" s="22">
        <f>#VALUE!</f>
        <v>0</v>
      </c>
      <c r="H116" s="22">
        <f>#VALUE!</f>
        <v>0</v>
      </c>
      <c r="I116" s="22">
        <f>#VALUE!</f>
        <v>0</v>
      </c>
      <c r="J116" s="10"/>
    </row>
    <row r="117" spans="1:10">
      <c r="A117" s="3" t="s">
        <v>179</v>
      </c>
      <c r="B117" s="22">
        <f>#VALUE!</f>
        <v>0</v>
      </c>
      <c r="C117" s="22">
        <f>#VALUE!</f>
        <v>0</v>
      </c>
      <c r="D117" s="22">
        <f>#VALUE!</f>
        <v>0</v>
      </c>
      <c r="E117" s="22">
        <f>#VALUE!</f>
        <v>0</v>
      </c>
      <c r="F117" s="22">
        <f>#VALUE!</f>
        <v>0</v>
      </c>
      <c r="G117" s="22">
        <f>#VALUE!</f>
        <v>0</v>
      </c>
      <c r="H117" s="22">
        <f>#VALUE!</f>
        <v>0</v>
      </c>
      <c r="I117" s="22">
        <f>#VALUE!</f>
        <v>0</v>
      </c>
      <c r="J117" s="10"/>
    </row>
    <row r="118" spans="1:10">
      <c r="A118" s="3" t="s">
        <v>180</v>
      </c>
      <c r="B118" s="22">
        <f>#VALUE!</f>
        <v>0</v>
      </c>
      <c r="C118" s="22">
        <f>#VALUE!</f>
        <v>0</v>
      </c>
      <c r="D118" s="22">
        <f>#VALUE!</f>
        <v>0</v>
      </c>
      <c r="E118" s="22">
        <f>#VALUE!</f>
        <v>0</v>
      </c>
      <c r="F118" s="22">
        <f>#VALUE!</f>
        <v>0</v>
      </c>
      <c r="G118" s="22">
        <f>#VALUE!</f>
        <v>0</v>
      </c>
      <c r="H118" s="22">
        <f>#VALUE!</f>
        <v>0</v>
      </c>
      <c r="I118" s="22">
        <f>#VALUE!</f>
        <v>0</v>
      </c>
      <c r="J118" s="10"/>
    </row>
    <row r="119" spans="1:10">
      <c r="A119" s="3" t="s">
        <v>181</v>
      </c>
      <c r="B119" s="22">
        <f>#VALUE!</f>
        <v>0</v>
      </c>
      <c r="C119" s="22">
        <f>#VALUE!</f>
        <v>0</v>
      </c>
      <c r="D119" s="22">
        <f>#VALUE!</f>
        <v>0</v>
      </c>
      <c r="E119" s="22">
        <f>#VALUE!</f>
        <v>0</v>
      </c>
      <c r="F119" s="22">
        <f>#VALUE!</f>
        <v>0</v>
      </c>
      <c r="G119" s="22">
        <f>#VALUE!</f>
        <v>0</v>
      </c>
      <c r="H119" s="22">
        <f>#VALUE!</f>
        <v>0</v>
      </c>
      <c r="I119" s="22">
        <f>#VALUE!</f>
        <v>0</v>
      </c>
      <c r="J119" s="10"/>
    </row>
    <row r="120" spans="1:10">
      <c r="A120" s="3" t="s">
        <v>182</v>
      </c>
      <c r="B120" s="22">
        <f>#VALUE!</f>
        <v>0</v>
      </c>
      <c r="C120" s="22">
        <f>#VALUE!</f>
        <v>0</v>
      </c>
      <c r="D120" s="22">
        <f>#VALUE!</f>
        <v>0</v>
      </c>
      <c r="E120" s="22">
        <f>#VALUE!</f>
        <v>0</v>
      </c>
      <c r="F120" s="22">
        <f>#VALUE!</f>
        <v>0</v>
      </c>
      <c r="G120" s="22">
        <f>#VALUE!</f>
        <v>0</v>
      </c>
      <c r="H120" s="22">
        <f>#VALUE!</f>
        <v>0</v>
      </c>
      <c r="I120" s="22">
        <f>#VALUE!</f>
        <v>0</v>
      </c>
      <c r="J120" s="10"/>
    </row>
    <row r="121" spans="1:10">
      <c r="A121" s="3" t="s">
        <v>183</v>
      </c>
      <c r="B121" s="22">
        <f>#VALUE!</f>
        <v>0</v>
      </c>
      <c r="C121" s="22">
        <f>#VALUE!</f>
        <v>0</v>
      </c>
      <c r="D121" s="22">
        <f>#VALUE!</f>
        <v>0</v>
      </c>
      <c r="E121" s="22">
        <f>#VALUE!</f>
        <v>0</v>
      </c>
      <c r="F121" s="22">
        <f>#VALUE!</f>
        <v>0</v>
      </c>
      <c r="G121" s="22">
        <f>#VALUE!</f>
        <v>0</v>
      </c>
      <c r="H121" s="22">
        <f>#VALUE!</f>
        <v>0</v>
      </c>
      <c r="I121" s="22">
        <f>#VALUE!</f>
        <v>0</v>
      </c>
      <c r="J121" s="10"/>
    </row>
    <row r="122" spans="1:10">
      <c r="A122" s="3" t="s">
        <v>184</v>
      </c>
      <c r="B122" s="22">
        <f>#VALUE!</f>
        <v>0</v>
      </c>
      <c r="C122" s="22">
        <f>#VALUE!</f>
        <v>0</v>
      </c>
      <c r="D122" s="22">
        <f>#VALUE!</f>
        <v>0</v>
      </c>
      <c r="E122" s="22">
        <f>#VALUE!</f>
        <v>0</v>
      </c>
      <c r="F122" s="22">
        <f>#VALUE!</f>
        <v>0</v>
      </c>
      <c r="G122" s="22">
        <f>#VALUE!</f>
        <v>0</v>
      </c>
      <c r="H122" s="22">
        <f>#VALUE!</f>
        <v>0</v>
      </c>
      <c r="I122" s="22">
        <f>#VALUE!</f>
        <v>0</v>
      </c>
      <c r="J122" s="10"/>
    </row>
    <row r="123" spans="1:10">
      <c r="A123" s="3" t="s">
        <v>185</v>
      </c>
      <c r="B123" s="22">
        <f>#VALUE!</f>
        <v>0</v>
      </c>
      <c r="C123" s="22">
        <f>#VALUE!</f>
        <v>0</v>
      </c>
      <c r="D123" s="22">
        <f>#VALUE!</f>
        <v>0</v>
      </c>
      <c r="E123" s="22">
        <f>#VALUE!</f>
        <v>0</v>
      </c>
      <c r="F123" s="22">
        <f>#VALUE!</f>
        <v>0</v>
      </c>
      <c r="G123" s="22">
        <f>#VALUE!</f>
        <v>0</v>
      </c>
      <c r="H123" s="22">
        <f>#VALUE!</f>
        <v>0</v>
      </c>
      <c r="I123" s="22">
        <f>#VALUE!</f>
        <v>0</v>
      </c>
      <c r="J123" s="10"/>
    </row>
    <row r="124" spans="1:10">
      <c r="A124" s="3" t="s">
        <v>186</v>
      </c>
      <c r="B124" s="22">
        <f>#VALUE!</f>
        <v>0</v>
      </c>
      <c r="C124" s="22">
        <f>#VALUE!</f>
        <v>0</v>
      </c>
      <c r="D124" s="22">
        <f>#VALUE!</f>
        <v>0</v>
      </c>
      <c r="E124" s="22">
        <f>#VALUE!</f>
        <v>0</v>
      </c>
      <c r="F124" s="22">
        <f>#VALUE!</f>
        <v>0</v>
      </c>
      <c r="G124" s="22">
        <f>#VALUE!</f>
        <v>0</v>
      </c>
      <c r="H124" s="22">
        <f>#VALUE!</f>
        <v>0</v>
      </c>
      <c r="I124" s="22">
        <f>#VALUE!</f>
        <v>0</v>
      </c>
      <c r="J124" s="10"/>
    </row>
    <row r="125" spans="1:10">
      <c r="A125" s="3" t="s">
        <v>187</v>
      </c>
      <c r="B125" s="22">
        <f>#VALUE!</f>
        <v>0</v>
      </c>
      <c r="C125" s="22">
        <f>#VALUE!</f>
        <v>0</v>
      </c>
      <c r="D125" s="22">
        <f>#VALUE!</f>
        <v>0</v>
      </c>
      <c r="E125" s="22">
        <f>#VALUE!</f>
        <v>0</v>
      </c>
      <c r="F125" s="22">
        <f>#VALUE!</f>
        <v>0</v>
      </c>
      <c r="G125" s="22">
        <f>#VALUE!</f>
        <v>0</v>
      </c>
      <c r="H125" s="22">
        <f>#VALUE!</f>
        <v>0</v>
      </c>
      <c r="I125" s="22">
        <f>#VALUE!</f>
        <v>0</v>
      </c>
      <c r="J125" s="10"/>
    </row>
    <row r="126" spans="1:10">
      <c r="A126" s="3" t="s">
        <v>188</v>
      </c>
      <c r="B126" s="22">
        <f>#VALUE!</f>
        <v>0</v>
      </c>
      <c r="C126" s="22">
        <f>#VALUE!</f>
        <v>0</v>
      </c>
      <c r="D126" s="22">
        <f>#VALUE!</f>
        <v>0</v>
      </c>
      <c r="E126" s="22">
        <f>#VALUE!</f>
        <v>0</v>
      </c>
      <c r="F126" s="22">
        <f>#VALUE!</f>
        <v>0</v>
      </c>
      <c r="G126" s="22">
        <f>#VALUE!</f>
        <v>0</v>
      </c>
      <c r="H126" s="22">
        <f>#VALUE!</f>
        <v>0</v>
      </c>
      <c r="I126" s="22">
        <f>#VALUE!</f>
        <v>0</v>
      </c>
      <c r="J126" s="10"/>
    </row>
    <row r="127" spans="1:10">
      <c r="A127" s="3" t="s">
        <v>189</v>
      </c>
      <c r="B127" s="22">
        <f>#VALUE!</f>
        <v>0</v>
      </c>
      <c r="C127" s="22">
        <f>#VALUE!</f>
        <v>0</v>
      </c>
      <c r="D127" s="22">
        <f>#VALUE!</f>
        <v>0</v>
      </c>
      <c r="E127" s="22">
        <f>#VALUE!</f>
        <v>0</v>
      </c>
      <c r="F127" s="22">
        <f>#VALUE!</f>
        <v>0</v>
      </c>
      <c r="G127" s="22">
        <f>#VALUE!</f>
        <v>0</v>
      </c>
      <c r="H127" s="22">
        <f>#VALUE!</f>
        <v>0</v>
      </c>
      <c r="I127" s="22">
        <f>#VALUE!</f>
        <v>0</v>
      </c>
      <c r="J127" s="10"/>
    </row>
    <row r="129" spans="1:10" ht="21" customHeight="1">
      <c r="A129" s="1" t="s">
        <v>190</v>
      </c>
    </row>
    <row r="130" spans="1:10">
      <c r="A130" s="2" t="s">
        <v>191</v>
      </c>
    </row>
    <row r="131" spans="1:10">
      <c r="A131" s="2" t="s">
        <v>192</v>
      </c>
    </row>
    <row r="133" spans="1:10">
      <c r="B133" s="12" t="s">
        <v>157</v>
      </c>
      <c r="C133" s="12" t="s">
        <v>158</v>
      </c>
      <c r="D133" s="12" t="s">
        <v>159</v>
      </c>
      <c r="E133" s="12" t="s">
        <v>160</v>
      </c>
      <c r="F133" s="12" t="s">
        <v>161</v>
      </c>
      <c r="G133" s="12" t="s">
        <v>162</v>
      </c>
      <c r="H133" s="12" t="s">
        <v>163</v>
      </c>
      <c r="I133" s="12" t="s">
        <v>164</v>
      </c>
    </row>
    <row r="134" spans="1:10">
      <c r="A134" s="3" t="s">
        <v>193</v>
      </c>
      <c r="B134" s="18">
        <f>#VALUE!</f>
        <v>0</v>
      </c>
      <c r="C134" s="18">
        <f>#VALUE!</f>
        <v>0</v>
      </c>
      <c r="D134" s="18">
        <f>#VALUE!</f>
        <v>0</v>
      </c>
      <c r="E134" s="18">
        <f>#VALUE!</f>
        <v>0</v>
      </c>
      <c r="F134" s="18">
        <f>#VALUE!</f>
        <v>0</v>
      </c>
      <c r="G134" s="18">
        <f>#VALUE!</f>
        <v>0</v>
      </c>
      <c r="H134" s="18">
        <f>#VALUE!</f>
        <v>0</v>
      </c>
      <c r="I134" s="18">
        <f>#VALUE!</f>
        <v>0</v>
      </c>
      <c r="J134" s="10"/>
    </row>
    <row r="136" spans="1:10" ht="21" customHeight="1">
      <c r="A136" s="1" t="s">
        <v>194</v>
      </c>
    </row>
    <row r="138" spans="1:10">
      <c r="B138" s="12" t="s">
        <v>167</v>
      </c>
      <c r="C138" s="12" t="s">
        <v>168</v>
      </c>
      <c r="D138" s="12" t="s">
        <v>169</v>
      </c>
      <c r="E138" s="12" t="s">
        <v>170</v>
      </c>
      <c r="F138" s="12" t="s">
        <v>171</v>
      </c>
    </row>
    <row r="139" spans="1:10">
      <c r="A139" s="3" t="s">
        <v>195</v>
      </c>
      <c r="B139" s="22">
        <f>#VALUE!</f>
        <v>0</v>
      </c>
      <c r="C139" s="22">
        <f>#VALUE!</f>
        <v>0</v>
      </c>
      <c r="D139" s="22">
        <f>#VALUE!</f>
        <v>0</v>
      </c>
      <c r="E139" s="22">
        <f>#VALUE!</f>
        <v>0</v>
      </c>
      <c r="F139" s="22">
        <f>#VALUE!</f>
        <v>0</v>
      </c>
      <c r="G139" s="10"/>
    </row>
    <row r="140" spans="1:10">
      <c r="A140" s="3" t="s">
        <v>196</v>
      </c>
      <c r="B140" s="22">
        <f>#VALUE!</f>
        <v>0</v>
      </c>
      <c r="C140" s="22">
        <f>#VALUE!</f>
        <v>0</v>
      </c>
      <c r="D140" s="22">
        <f>#VALUE!</f>
        <v>0</v>
      </c>
      <c r="E140" s="22">
        <f>#VALUE!</f>
        <v>0</v>
      </c>
      <c r="F140" s="22">
        <f>#VALUE!</f>
        <v>0</v>
      </c>
      <c r="G140" s="10"/>
    </row>
    <row r="141" spans="1:10">
      <c r="A141" s="3" t="s">
        <v>197</v>
      </c>
      <c r="B141" s="22">
        <f>#VALUE!</f>
        <v>0</v>
      </c>
      <c r="C141" s="22">
        <f>#VALUE!</f>
        <v>0</v>
      </c>
      <c r="D141" s="22">
        <f>#VALUE!</f>
        <v>0</v>
      </c>
      <c r="E141" s="22">
        <f>#VALUE!</f>
        <v>0</v>
      </c>
      <c r="F141" s="22">
        <f>#VALUE!</f>
        <v>0</v>
      </c>
      <c r="G141" s="10"/>
    </row>
    <row r="142" spans="1:10">
      <c r="A142" s="3" t="s">
        <v>198</v>
      </c>
      <c r="B142" s="22">
        <f>#VALUE!</f>
        <v>0</v>
      </c>
      <c r="C142" s="22">
        <f>#VALUE!</f>
        <v>0</v>
      </c>
      <c r="D142" s="22">
        <f>#VALUE!</f>
        <v>0</v>
      </c>
      <c r="E142" s="22">
        <f>#VALUE!</f>
        <v>0</v>
      </c>
      <c r="F142" s="22">
        <f>#VALUE!</f>
        <v>0</v>
      </c>
      <c r="G142" s="10"/>
    </row>
    <row r="144" spans="1:10" ht="21" customHeight="1">
      <c r="A144" s="1" t="s">
        <v>199</v>
      </c>
    </row>
    <row r="145" spans="1:9">
      <c r="A145" s="2" t="s">
        <v>200</v>
      </c>
    </row>
    <row r="147" spans="1:9">
      <c r="B147" s="12" t="s">
        <v>143</v>
      </c>
      <c r="C147" s="12" t="s">
        <v>144</v>
      </c>
      <c r="D147" s="12" t="s">
        <v>145</v>
      </c>
      <c r="E147" s="12" t="s">
        <v>146</v>
      </c>
      <c r="F147" s="12" t="s">
        <v>147</v>
      </c>
      <c r="G147" s="12" t="s">
        <v>148</v>
      </c>
      <c r="H147" s="12" t="s">
        <v>149</v>
      </c>
    </row>
    <row r="148" spans="1:9">
      <c r="A148" s="3" t="s">
        <v>201</v>
      </c>
      <c r="B148" s="18">
        <f>#VALUE!</f>
        <v>0</v>
      </c>
      <c r="C148" s="18">
        <f>#VALUE!</f>
        <v>0</v>
      </c>
      <c r="D148" s="18">
        <f>#VALUE!</f>
        <v>0</v>
      </c>
      <c r="E148" s="18">
        <f>#VALUE!</f>
        <v>0</v>
      </c>
      <c r="F148" s="18">
        <f>#VALUE!</f>
        <v>0</v>
      </c>
      <c r="G148" s="18">
        <f>#VALUE!</f>
        <v>0</v>
      </c>
      <c r="H148" s="18">
        <f>#VALUE!</f>
        <v>0</v>
      </c>
      <c r="I148" s="10"/>
    </row>
    <row r="150" spans="1:9" ht="21" customHeight="1">
      <c r="A150" s="1" t="s">
        <v>202</v>
      </c>
    </row>
    <row r="151" spans="1:9">
      <c r="A151" s="2" t="s">
        <v>203</v>
      </c>
    </row>
    <row r="153" spans="1:9">
      <c r="B153" s="12" t="s">
        <v>204</v>
      </c>
      <c r="C153" s="12" t="s">
        <v>205</v>
      </c>
      <c r="D153" s="12" t="s">
        <v>206</v>
      </c>
      <c r="E153" s="12" t="s">
        <v>207</v>
      </c>
      <c r="F153" s="12" t="s">
        <v>208</v>
      </c>
    </row>
    <row r="154" spans="1:9">
      <c r="A154" s="3" t="s">
        <v>209</v>
      </c>
      <c r="B154" s="8"/>
      <c r="C154" s="22">
        <f>#VALUE!</f>
        <v>0</v>
      </c>
      <c r="D154" s="22">
        <f>#VALUE!</f>
        <v>0</v>
      </c>
      <c r="E154" s="22">
        <f>#VALUE!</f>
        <v>0</v>
      </c>
      <c r="F154" s="22">
        <f>#VALUE!</f>
        <v>0</v>
      </c>
      <c r="G154" s="10"/>
    </row>
    <row r="156" spans="1:9" ht="21" customHeight="1">
      <c r="A156" s="1" t="s">
        <v>210</v>
      </c>
    </row>
    <row r="157" spans="1:9">
      <c r="A157" s="2" t="s">
        <v>211</v>
      </c>
    </row>
    <row r="159" spans="1:9">
      <c r="B159" s="12" t="s">
        <v>212</v>
      </c>
      <c r="C159" s="12" t="s">
        <v>213</v>
      </c>
    </row>
    <row r="160" spans="1:9">
      <c r="A160" s="3" t="s">
        <v>174</v>
      </c>
      <c r="B160" s="18">
        <f>#VALUE!</f>
        <v>0</v>
      </c>
      <c r="C160" s="18">
        <f>#VALUE!</f>
        <v>0</v>
      </c>
      <c r="D160" s="10"/>
    </row>
    <row r="161" spans="1:4">
      <c r="A161" s="3" t="s">
        <v>175</v>
      </c>
      <c r="B161" s="18">
        <f>#VALUE!</f>
        <v>0</v>
      </c>
      <c r="C161" s="18">
        <f>#VALUE!</f>
        <v>0</v>
      </c>
      <c r="D161" s="10"/>
    </row>
    <row r="162" spans="1:4">
      <c r="A162" s="3" t="s">
        <v>214</v>
      </c>
      <c r="B162" s="8"/>
      <c r="C162" s="18">
        <f>#VALUE!</f>
        <v>0</v>
      </c>
      <c r="D162" s="10"/>
    </row>
    <row r="163" spans="1:4">
      <c r="A163" s="3" t="s">
        <v>176</v>
      </c>
      <c r="B163" s="18">
        <f>#VALUE!</f>
        <v>0</v>
      </c>
      <c r="C163" s="18">
        <f>#VALUE!</f>
        <v>0</v>
      </c>
      <c r="D163" s="10"/>
    </row>
    <row r="164" spans="1:4">
      <c r="A164" s="3" t="s">
        <v>177</v>
      </c>
      <c r="B164" s="18">
        <f>#VALUE!</f>
        <v>0</v>
      </c>
      <c r="C164" s="18">
        <f>#VALUE!</f>
        <v>0</v>
      </c>
      <c r="D164" s="10"/>
    </row>
    <row r="165" spans="1:4">
      <c r="A165" s="3" t="s">
        <v>215</v>
      </c>
      <c r="B165" s="8"/>
      <c r="C165" s="18">
        <f>#VALUE!</f>
        <v>0</v>
      </c>
      <c r="D165" s="10"/>
    </row>
    <row r="166" spans="1:4">
      <c r="A166" s="3" t="s">
        <v>178</v>
      </c>
      <c r="B166" s="18">
        <f>#VALUE!</f>
        <v>0</v>
      </c>
      <c r="C166" s="18">
        <f>#VALUE!</f>
        <v>0</v>
      </c>
      <c r="D166" s="10"/>
    </row>
    <row r="167" spans="1:4">
      <c r="A167" s="3" t="s">
        <v>179</v>
      </c>
      <c r="B167" s="18">
        <f>#VALUE!</f>
        <v>0</v>
      </c>
      <c r="C167" s="18">
        <f>#VALUE!</f>
        <v>0</v>
      </c>
      <c r="D167" s="10"/>
    </row>
    <row r="168" spans="1:4">
      <c r="A168" s="3" t="s">
        <v>195</v>
      </c>
      <c r="B168" s="18">
        <f>#VALUE!</f>
        <v>0</v>
      </c>
      <c r="C168" s="18">
        <f>#VALUE!</f>
        <v>0</v>
      </c>
      <c r="D168" s="10"/>
    </row>
    <row r="169" spans="1:4">
      <c r="A169" s="3" t="s">
        <v>180</v>
      </c>
      <c r="B169" s="18">
        <f>#VALUE!</f>
        <v>0</v>
      </c>
      <c r="C169" s="18">
        <f>#VALUE!</f>
        <v>0</v>
      </c>
      <c r="D169" s="10"/>
    </row>
    <row r="170" spans="1:4">
      <c r="A170" s="3" t="s">
        <v>181</v>
      </c>
      <c r="B170" s="18">
        <f>#VALUE!</f>
        <v>0</v>
      </c>
      <c r="C170" s="18">
        <f>#VALUE!</f>
        <v>0</v>
      </c>
      <c r="D170" s="10"/>
    </row>
    <row r="171" spans="1:4">
      <c r="A171" s="3" t="s">
        <v>182</v>
      </c>
      <c r="B171" s="18">
        <f>#VALUE!</f>
        <v>0</v>
      </c>
      <c r="C171" s="18">
        <f>#VALUE!</f>
        <v>0</v>
      </c>
      <c r="D171" s="10"/>
    </row>
    <row r="172" spans="1:4">
      <c r="A172" s="3" t="s">
        <v>183</v>
      </c>
      <c r="B172" s="18">
        <f>#VALUE!</f>
        <v>0</v>
      </c>
      <c r="C172" s="18">
        <f>#VALUE!</f>
        <v>0</v>
      </c>
      <c r="D172" s="10"/>
    </row>
    <row r="173" spans="1:4">
      <c r="A173" s="3" t="s">
        <v>196</v>
      </c>
      <c r="B173" s="18">
        <f>#VALUE!</f>
        <v>0</v>
      </c>
      <c r="C173" s="18">
        <f>#VALUE!</f>
        <v>0</v>
      </c>
      <c r="D173" s="10"/>
    </row>
    <row r="174" spans="1:4">
      <c r="A174" s="3" t="s">
        <v>216</v>
      </c>
      <c r="B174" s="18">
        <f>#VALUE!</f>
        <v>0</v>
      </c>
      <c r="C174" s="18">
        <f>#VALUE!</f>
        <v>0</v>
      </c>
      <c r="D174" s="10"/>
    </row>
    <row r="175" spans="1:4">
      <c r="A175" s="3" t="s">
        <v>217</v>
      </c>
      <c r="B175" s="18">
        <f>#VALUE!</f>
        <v>0</v>
      </c>
      <c r="C175" s="18">
        <f>#VALUE!</f>
        <v>0</v>
      </c>
      <c r="D175" s="10"/>
    </row>
    <row r="176" spans="1:4">
      <c r="A176" s="3" t="s">
        <v>218</v>
      </c>
      <c r="B176" s="18">
        <f>#VALUE!</f>
        <v>0</v>
      </c>
      <c r="C176" s="18">
        <f>#VALUE!</f>
        <v>0</v>
      </c>
      <c r="D176" s="10"/>
    </row>
    <row r="177" spans="1:9">
      <c r="A177" s="3" t="s">
        <v>219</v>
      </c>
      <c r="B177" s="18">
        <f>#VALUE!</f>
        <v>0</v>
      </c>
      <c r="C177" s="18">
        <f>#VALUE!</f>
        <v>0</v>
      </c>
      <c r="D177" s="10"/>
    </row>
    <row r="178" spans="1:9">
      <c r="A178" s="3" t="s">
        <v>220</v>
      </c>
      <c r="B178" s="18">
        <f>#VALUE!</f>
        <v>0</v>
      </c>
      <c r="C178" s="18">
        <f>#VALUE!</f>
        <v>0</v>
      </c>
      <c r="D178" s="10"/>
    </row>
    <row r="180" spans="1:9" ht="21" customHeight="1">
      <c r="A180" s="1" t="s">
        <v>221</v>
      </c>
    </row>
    <row r="181" spans="1:9">
      <c r="A181" s="2" t="s">
        <v>222</v>
      </c>
    </row>
    <row r="182" spans="1:9">
      <c r="A182" s="2" t="s">
        <v>223</v>
      </c>
    </row>
    <row r="183" spans="1:9">
      <c r="A183" s="2" t="s">
        <v>224</v>
      </c>
    </row>
    <row r="185" spans="1:9">
      <c r="B185" s="12" t="s">
        <v>225</v>
      </c>
      <c r="C185" s="12" t="s">
        <v>226</v>
      </c>
      <c r="D185" s="12" t="s">
        <v>227</v>
      </c>
      <c r="E185" s="12" t="s">
        <v>228</v>
      </c>
      <c r="F185" s="12" t="s">
        <v>229</v>
      </c>
      <c r="G185" s="12" t="s">
        <v>230</v>
      </c>
      <c r="H185" s="12" t="s">
        <v>231</v>
      </c>
    </row>
    <row r="186" spans="1:9">
      <c r="A186" s="24" t="s">
        <v>232</v>
      </c>
      <c r="B186" s="25"/>
      <c r="C186" s="25"/>
      <c r="D186" s="25"/>
      <c r="E186" s="25"/>
      <c r="F186" s="25"/>
      <c r="G186" s="25"/>
      <c r="H186" s="25"/>
      <c r="I186" s="10"/>
    </row>
    <row r="187" spans="1:9">
      <c r="A187" s="3" t="s">
        <v>174</v>
      </c>
      <c r="B187" s="18">
        <f>#VALUE!</f>
        <v>0</v>
      </c>
      <c r="C187" s="8"/>
      <c r="D187" s="8"/>
      <c r="E187" s="16">
        <f>#VALUE!</f>
        <v>0</v>
      </c>
      <c r="F187" s="8"/>
      <c r="G187" s="8"/>
      <c r="H187" s="8"/>
      <c r="I187" s="10"/>
    </row>
    <row r="188" spans="1:9">
      <c r="A188" s="3" t="s">
        <v>233</v>
      </c>
      <c r="B188" s="18">
        <f>#VALUE!</f>
        <v>0</v>
      </c>
      <c r="C188" s="8"/>
      <c r="D188" s="8"/>
      <c r="E188" s="16">
        <f>#VALUE!</f>
        <v>0</v>
      </c>
      <c r="F188" s="8"/>
      <c r="G188" s="8"/>
      <c r="H188" s="8"/>
      <c r="I188" s="10"/>
    </row>
    <row r="189" spans="1:9">
      <c r="A189" s="3" t="s">
        <v>234</v>
      </c>
      <c r="B189" s="18">
        <f>#VALUE!</f>
        <v>0</v>
      </c>
      <c r="C189" s="8"/>
      <c r="D189" s="8"/>
      <c r="E189" s="16">
        <f>#VALUE!</f>
        <v>0</v>
      </c>
      <c r="F189" s="8"/>
      <c r="G189" s="8"/>
      <c r="H189" s="8"/>
      <c r="I189" s="10"/>
    </row>
    <row r="190" spans="1:9">
      <c r="A190" s="24" t="s">
        <v>235</v>
      </c>
      <c r="B190" s="25"/>
      <c r="C190" s="25"/>
      <c r="D190" s="25"/>
      <c r="E190" s="25"/>
      <c r="F190" s="25"/>
      <c r="G190" s="25"/>
      <c r="H190" s="25"/>
      <c r="I190" s="10"/>
    </row>
    <row r="191" spans="1:9">
      <c r="A191" s="3" t="s">
        <v>175</v>
      </c>
      <c r="B191" s="18">
        <f>#VALUE!</f>
        <v>0</v>
      </c>
      <c r="C191" s="18">
        <f>#VALUE!</f>
        <v>0</v>
      </c>
      <c r="D191" s="8"/>
      <c r="E191" s="16">
        <f>#VALUE!</f>
        <v>0</v>
      </c>
      <c r="F191" s="8"/>
      <c r="G191" s="8"/>
      <c r="H191" s="8"/>
      <c r="I191" s="10"/>
    </row>
    <row r="192" spans="1:9">
      <c r="A192" s="3" t="s">
        <v>236</v>
      </c>
      <c r="B192" s="18">
        <f>#VALUE!</f>
        <v>0</v>
      </c>
      <c r="C192" s="18">
        <f>#VALUE!</f>
        <v>0</v>
      </c>
      <c r="D192" s="8"/>
      <c r="E192" s="16">
        <f>#VALUE!</f>
        <v>0</v>
      </c>
      <c r="F192" s="8"/>
      <c r="G192" s="8"/>
      <c r="H192" s="8"/>
      <c r="I192" s="10"/>
    </row>
    <row r="193" spans="1:9">
      <c r="A193" s="3" t="s">
        <v>237</v>
      </c>
      <c r="B193" s="18">
        <f>#VALUE!</f>
        <v>0</v>
      </c>
      <c r="C193" s="18">
        <f>#VALUE!</f>
        <v>0</v>
      </c>
      <c r="D193" s="8"/>
      <c r="E193" s="16">
        <f>#VALUE!</f>
        <v>0</v>
      </c>
      <c r="F193" s="8"/>
      <c r="G193" s="8"/>
      <c r="H193" s="8"/>
      <c r="I193" s="10"/>
    </row>
    <row r="194" spans="1:9">
      <c r="A194" s="24" t="s">
        <v>238</v>
      </c>
      <c r="B194" s="25"/>
      <c r="C194" s="25"/>
      <c r="D194" s="25"/>
      <c r="E194" s="25"/>
      <c r="F194" s="25"/>
      <c r="G194" s="25"/>
      <c r="H194" s="25"/>
      <c r="I194" s="10"/>
    </row>
    <row r="195" spans="1:9">
      <c r="A195" s="3" t="s">
        <v>214</v>
      </c>
      <c r="B195" s="18">
        <f>#VALUE!</f>
        <v>0</v>
      </c>
      <c r="C195" s="8"/>
      <c r="D195" s="8"/>
      <c r="E195" s="16">
        <f>#VALUE!</f>
        <v>0</v>
      </c>
      <c r="F195" s="8"/>
      <c r="G195" s="8"/>
      <c r="H195" s="8"/>
      <c r="I195" s="10"/>
    </row>
    <row r="196" spans="1:9">
      <c r="A196" s="3" t="s">
        <v>239</v>
      </c>
      <c r="B196" s="18">
        <f>#VALUE!</f>
        <v>0</v>
      </c>
      <c r="C196" s="8"/>
      <c r="D196" s="8"/>
      <c r="E196" s="16">
        <f>#VALUE!</f>
        <v>0</v>
      </c>
      <c r="F196" s="8"/>
      <c r="G196" s="8"/>
      <c r="H196" s="8"/>
      <c r="I196" s="10"/>
    </row>
    <row r="197" spans="1:9">
      <c r="A197" s="3" t="s">
        <v>240</v>
      </c>
      <c r="B197" s="18">
        <f>#VALUE!</f>
        <v>0</v>
      </c>
      <c r="C197" s="8"/>
      <c r="D197" s="8"/>
      <c r="E197" s="16">
        <f>#VALUE!</f>
        <v>0</v>
      </c>
      <c r="F197" s="8"/>
      <c r="G197" s="8"/>
      <c r="H197" s="8"/>
      <c r="I197" s="10"/>
    </row>
    <row r="198" spans="1:9">
      <c r="A198" s="24" t="s">
        <v>241</v>
      </c>
      <c r="B198" s="25"/>
      <c r="C198" s="25"/>
      <c r="D198" s="25"/>
      <c r="E198" s="25"/>
      <c r="F198" s="25"/>
      <c r="G198" s="25"/>
      <c r="H198" s="25"/>
      <c r="I198" s="10"/>
    </row>
    <row r="199" spans="1:9">
      <c r="A199" s="3" t="s">
        <v>176</v>
      </c>
      <c r="B199" s="18">
        <f>#VALUE!</f>
        <v>0</v>
      </c>
      <c r="C199" s="8"/>
      <c r="D199" s="8"/>
      <c r="E199" s="16">
        <f>#VALUE!</f>
        <v>0</v>
      </c>
      <c r="F199" s="8"/>
      <c r="G199" s="8"/>
      <c r="H199" s="8"/>
      <c r="I199" s="10"/>
    </row>
    <row r="200" spans="1:9">
      <c r="A200" s="3" t="s">
        <v>242</v>
      </c>
      <c r="B200" s="18">
        <f>#VALUE!</f>
        <v>0</v>
      </c>
      <c r="C200" s="8"/>
      <c r="D200" s="8"/>
      <c r="E200" s="16">
        <f>#VALUE!</f>
        <v>0</v>
      </c>
      <c r="F200" s="8"/>
      <c r="G200" s="8"/>
      <c r="H200" s="8"/>
      <c r="I200" s="10"/>
    </row>
    <row r="201" spans="1:9">
      <c r="A201" s="3" t="s">
        <v>243</v>
      </c>
      <c r="B201" s="18">
        <f>#VALUE!</f>
        <v>0</v>
      </c>
      <c r="C201" s="8"/>
      <c r="D201" s="8"/>
      <c r="E201" s="16">
        <f>#VALUE!</f>
        <v>0</v>
      </c>
      <c r="F201" s="8"/>
      <c r="G201" s="8"/>
      <c r="H201" s="8"/>
      <c r="I201" s="10"/>
    </row>
    <row r="202" spans="1:9">
      <c r="A202" s="24" t="s">
        <v>244</v>
      </c>
      <c r="B202" s="25"/>
      <c r="C202" s="25"/>
      <c r="D202" s="25"/>
      <c r="E202" s="25"/>
      <c r="F202" s="25"/>
      <c r="G202" s="25"/>
      <c r="H202" s="25"/>
      <c r="I202" s="10"/>
    </row>
    <row r="203" spans="1:9">
      <c r="A203" s="3" t="s">
        <v>177</v>
      </c>
      <c r="B203" s="18">
        <f>#VALUE!</f>
        <v>0</v>
      </c>
      <c r="C203" s="18">
        <f>#VALUE!</f>
        <v>0</v>
      </c>
      <c r="D203" s="8"/>
      <c r="E203" s="16">
        <f>#VALUE!</f>
        <v>0</v>
      </c>
      <c r="F203" s="8"/>
      <c r="G203" s="8"/>
      <c r="H203" s="8"/>
      <c r="I203" s="10"/>
    </row>
    <row r="204" spans="1:9">
      <c r="A204" s="3" t="s">
        <v>245</v>
      </c>
      <c r="B204" s="18">
        <f>#VALUE!</f>
        <v>0</v>
      </c>
      <c r="C204" s="18">
        <f>#VALUE!</f>
        <v>0</v>
      </c>
      <c r="D204" s="8"/>
      <c r="E204" s="16">
        <f>#VALUE!</f>
        <v>0</v>
      </c>
      <c r="F204" s="8"/>
      <c r="G204" s="8"/>
      <c r="H204" s="8"/>
      <c r="I204" s="10"/>
    </row>
    <row r="205" spans="1:9">
      <c r="A205" s="3" t="s">
        <v>246</v>
      </c>
      <c r="B205" s="18">
        <f>#VALUE!</f>
        <v>0</v>
      </c>
      <c r="C205" s="18">
        <f>#VALUE!</f>
        <v>0</v>
      </c>
      <c r="D205" s="8"/>
      <c r="E205" s="16">
        <f>#VALUE!</f>
        <v>0</v>
      </c>
      <c r="F205" s="8"/>
      <c r="G205" s="8"/>
      <c r="H205" s="8"/>
      <c r="I205" s="10"/>
    </row>
    <row r="206" spans="1:9">
      <c r="A206" s="24" t="s">
        <v>247</v>
      </c>
      <c r="B206" s="25"/>
      <c r="C206" s="25"/>
      <c r="D206" s="25"/>
      <c r="E206" s="25"/>
      <c r="F206" s="25"/>
      <c r="G206" s="25"/>
      <c r="H206" s="25"/>
      <c r="I206" s="10"/>
    </row>
    <row r="207" spans="1:9">
      <c r="A207" s="3" t="s">
        <v>215</v>
      </c>
      <c r="B207" s="18">
        <f>#VALUE!</f>
        <v>0</v>
      </c>
      <c r="C207" s="8"/>
      <c r="D207" s="8"/>
      <c r="E207" s="16">
        <f>#VALUE!</f>
        <v>0</v>
      </c>
      <c r="F207" s="8"/>
      <c r="G207" s="8"/>
      <c r="H207" s="8"/>
      <c r="I207" s="10"/>
    </row>
    <row r="208" spans="1:9">
      <c r="A208" s="3" t="s">
        <v>248</v>
      </c>
      <c r="B208" s="18">
        <f>#VALUE!</f>
        <v>0</v>
      </c>
      <c r="C208" s="8"/>
      <c r="D208" s="8"/>
      <c r="E208" s="16">
        <f>#VALUE!</f>
        <v>0</v>
      </c>
      <c r="F208" s="8"/>
      <c r="G208" s="8"/>
      <c r="H208" s="8"/>
      <c r="I208" s="10"/>
    </row>
    <row r="209" spans="1:9">
      <c r="A209" s="3" t="s">
        <v>249</v>
      </c>
      <c r="B209" s="18">
        <f>#VALUE!</f>
        <v>0</v>
      </c>
      <c r="C209" s="8"/>
      <c r="D209" s="8"/>
      <c r="E209" s="16">
        <f>#VALUE!</f>
        <v>0</v>
      </c>
      <c r="F209" s="8"/>
      <c r="G209" s="8"/>
      <c r="H209" s="8"/>
      <c r="I209" s="10"/>
    </row>
    <row r="210" spans="1:9">
      <c r="A210" s="24" t="s">
        <v>250</v>
      </c>
      <c r="B210" s="25"/>
      <c r="C210" s="25"/>
      <c r="D210" s="25"/>
      <c r="E210" s="25"/>
      <c r="F210" s="25"/>
      <c r="G210" s="25"/>
      <c r="H210" s="25"/>
      <c r="I210" s="10"/>
    </row>
    <row r="211" spans="1:9">
      <c r="A211" s="3" t="s">
        <v>178</v>
      </c>
      <c r="B211" s="18">
        <f>#VALUE!</f>
        <v>0</v>
      </c>
      <c r="C211" s="18">
        <f>#VALUE!</f>
        <v>0</v>
      </c>
      <c r="D211" s="8"/>
      <c r="E211" s="16">
        <f>#VALUE!</f>
        <v>0</v>
      </c>
      <c r="F211" s="8"/>
      <c r="G211" s="8"/>
      <c r="H211" s="8"/>
      <c r="I211" s="10"/>
    </row>
    <row r="212" spans="1:9">
      <c r="A212" s="3" t="s">
        <v>251</v>
      </c>
      <c r="B212" s="18">
        <f>#VALUE!</f>
        <v>0</v>
      </c>
      <c r="C212" s="18">
        <f>#VALUE!</f>
        <v>0</v>
      </c>
      <c r="D212" s="8"/>
      <c r="E212" s="16">
        <f>#VALUE!</f>
        <v>0</v>
      </c>
      <c r="F212" s="8"/>
      <c r="G212" s="8"/>
      <c r="H212" s="8"/>
      <c r="I212" s="10"/>
    </row>
    <row r="213" spans="1:9">
      <c r="A213" s="3" t="s">
        <v>252</v>
      </c>
      <c r="B213" s="18">
        <f>#VALUE!</f>
        <v>0</v>
      </c>
      <c r="C213" s="18">
        <f>#VALUE!</f>
        <v>0</v>
      </c>
      <c r="D213" s="8"/>
      <c r="E213" s="16">
        <f>#VALUE!</f>
        <v>0</v>
      </c>
      <c r="F213" s="8"/>
      <c r="G213" s="8"/>
      <c r="H213" s="8"/>
      <c r="I213" s="10"/>
    </row>
    <row r="214" spans="1:9">
      <c r="A214" s="24" t="s">
        <v>253</v>
      </c>
      <c r="B214" s="25"/>
      <c r="C214" s="25"/>
      <c r="D214" s="25"/>
      <c r="E214" s="25"/>
      <c r="F214" s="25"/>
      <c r="G214" s="25"/>
      <c r="H214" s="25"/>
      <c r="I214" s="10"/>
    </row>
    <row r="215" spans="1:9">
      <c r="A215" s="3" t="s">
        <v>179</v>
      </c>
      <c r="B215" s="18">
        <f>#VALUE!</f>
        <v>0</v>
      </c>
      <c r="C215" s="18">
        <f>#VALUE!</f>
        <v>0</v>
      </c>
      <c r="D215" s="8"/>
      <c r="E215" s="16">
        <f>#VALUE!</f>
        <v>0</v>
      </c>
      <c r="F215" s="8"/>
      <c r="G215" s="8"/>
      <c r="H215" s="8"/>
      <c r="I215" s="10"/>
    </row>
    <row r="216" spans="1:9">
      <c r="A216" s="24" t="s">
        <v>254</v>
      </c>
      <c r="B216" s="25"/>
      <c r="C216" s="25"/>
      <c r="D216" s="25"/>
      <c r="E216" s="25"/>
      <c r="F216" s="25"/>
      <c r="G216" s="25"/>
      <c r="H216" s="25"/>
      <c r="I216" s="10"/>
    </row>
    <row r="217" spans="1:9">
      <c r="A217" s="3" t="s">
        <v>195</v>
      </c>
      <c r="B217" s="18">
        <f>#VALUE!</f>
        <v>0</v>
      </c>
      <c r="C217" s="18">
        <f>#VALUE!</f>
        <v>0</v>
      </c>
      <c r="D217" s="8"/>
      <c r="E217" s="16">
        <f>#VALUE!</f>
        <v>0</v>
      </c>
      <c r="F217" s="8"/>
      <c r="G217" s="8"/>
      <c r="H217" s="8"/>
      <c r="I217" s="10"/>
    </row>
    <row r="218" spans="1:9">
      <c r="A218" s="24" t="s">
        <v>255</v>
      </c>
      <c r="B218" s="25"/>
      <c r="C218" s="25"/>
      <c r="D218" s="25"/>
      <c r="E218" s="25"/>
      <c r="F218" s="25"/>
      <c r="G218" s="25"/>
      <c r="H218" s="25"/>
      <c r="I218" s="10"/>
    </row>
    <row r="219" spans="1:9">
      <c r="A219" s="3" t="s">
        <v>180</v>
      </c>
      <c r="B219" s="18">
        <f>#VALUE!</f>
        <v>0</v>
      </c>
      <c r="C219" s="18">
        <f>#VALUE!</f>
        <v>0</v>
      </c>
      <c r="D219" s="18">
        <f>#VALUE!</f>
        <v>0</v>
      </c>
      <c r="E219" s="16">
        <f>#VALUE!</f>
        <v>0</v>
      </c>
      <c r="F219" s="8"/>
      <c r="G219" s="8"/>
      <c r="H219" s="8"/>
      <c r="I219" s="10"/>
    </row>
    <row r="220" spans="1:9">
      <c r="A220" s="3" t="s">
        <v>256</v>
      </c>
      <c r="B220" s="18">
        <f>#VALUE!</f>
        <v>0</v>
      </c>
      <c r="C220" s="18">
        <f>#VALUE!</f>
        <v>0</v>
      </c>
      <c r="D220" s="18">
        <f>#VALUE!</f>
        <v>0</v>
      </c>
      <c r="E220" s="16">
        <f>#VALUE!</f>
        <v>0</v>
      </c>
      <c r="F220" s="8"/>
      <c r="G220" s="8"/>
      <c r="H220" s="8"/>
      <c r="I220" s="10"/>
    </row>
    <row r="221" spans="1:9">
      <c r="A221" s="3" t="s">
        <v>257</v>
      </c>
      <c r="B221" s="18">
        <f>#VALUE!</f>
        <v>0</v>
      </c>
      <c r="C221" s="18">
        <f>#VALUE!</f>
        <v>0</v>
      </c>
      <c r="D221" s="18">
        <f>#VALUE!</f>
        <v>0</v>
      </c>
      <c r="E221" s="16">
        <f>#VALUE!</f>
        <v>0</v>
      </c>
      <c r="F221" s="8"/>
      <c r="G221" s="8"/>
      <c r="H221" s="8"/>
      <c r="I221" s="10"/>
    </row>
    <row r="222" spans="1:9">
      <c r="A222" s="24" t="s">
        <v>258</v>
      </c>
      <c r="B222" s="25"/>
      <c r="C222" s="25"/>
      <c r="D222" s="25"/>
      <c r="E222" s="25"/>
      <c r="F222" s="25"/>
      <c r="G222" s="25"/>
      <c r="H222" s="25"/>
      <c r="I222" s="10"/>
    </row>
    <row r="223" spans="1:9">
      <c r="A223" s="3" t="s">
        <v>181</v>
      </c>
      <c r="B223" s="18">
        <f>#VALUE!</f>
        <v>0</v>
      </c>
      <c r="C223" s="18">
        <f>#VALUE!</f>
        <v>0</v>
      </c>
      <c r="D223" s="18">
        <f>#VALUE!</f>
        <v>0</v>
      </c>
      <c r="E223" s="16">
        <f>#VALUE!</f>
        <v>0</v>
      </c>
      <c r="F223" s="8"/>
      <c r="G223" s="8"/>
      <c r="H223" s="8"/>
      <c r="I223" s="10"/>
    </row>
    <row r="224" spans="1:9">
      <c r="A224" s="3" t="s">
        <v>259</v>
      </c>
      <c r="B224" s="18">
        <f>#VALUE!</f>
        <v>0</v>
      </c>
      <c r="C224" s="18">
        <f>#VALUE!</f>
        <v>0</v>
      </c>
      <c r="D224" s="18">
        <f>#VALUE!</f>
        <v>0</v>
      </c>
      <c r="E224" s="16">
        <f>#VALUE!</f>
        <v>0</v>
      </c>
      <c r="F224" s="8"/>
      <c r="G224" s="8"/>
      <c r="H224" s="8"/>
      <c r="I224" s="10"/>
    </row>
    <row r="225" spans="1:9">
      <c r="A225" s="3" t="s">
        <v>260</v>
      </c>
      <c r="B225" s="18">
        <f>#VALUE!</f>
        <v>0</v>
      </c>
      <c r="C225" s="18">
        <f>#VALUE!</f>
        <v>0</v>
      </c>
      <c r="D225" s="18">
        <f>#VALUE!</f>
        <v>0</v>
      </c>
      <c r="E225" s="16">
        <f>#VALUE!</f>
        <v>0</v>
      </c>
      <c r="F225" s="8"/>
      <c r="G225" s="8"/>
      <c r="H225" s="8"/>
      <c r="I225" s="10"/>
    </row>
    <row r="226" spans="1:9">
      <c r="A226" s="24" t="s">
        <v>261</v>
      </c>
      <c r="B226" s="25"/>
      <c r="C226" s="25"/>
      <c r="D226" s="25"/>
      <c r="E226" s="25"/>
      <c r="F226" s="25"/>
      <c r="G226" s="25"/>
      <c r="H226" s="25"/>
      <c r="I226" s="10"/>
    </row>
    <row r="227" spans="1:9">
      <c r="A227" s="3" t="s">
        <v>182</v>
      </c>
      <c r="B227" s="18">
        <f>#VALUE!</f>
        <v>0</v>
      </c>
      <c r="C227" s="18">
        <f>#VALUE!</f>
        <v>0</v>
      </c>
      <c r="D227" s="18">
        <f>#VALUE!</f>
        <v>0</v>
      </c>
      <c r="E227" s="16">
        <f>#VALUE!</f>
        <v>0</v>
      </c>
      <c r="F227" s="16">
        <f>#VALUE!</f>
        <v>0</v>
      </c>
      <c r="G227" s="16">
        <f>#VALUE!</f>
        <v>0</v>
      </c>
      <c r="H227" s="18">
        <f>#VALUE!</f>
        <v>0</v>
      </c>
      <c r="I227" s="10"/>
    </row>
    <row r="228" spans="1:9">
      <c r="A228" s="3" t="s">
        <v>262</v>
      </c>
      <c r="B228" s="18">
        <f>#VALUE!</f>
        <v>0</v>
      </c>
      <c r="C228" s="18">
        <f>#VALUE!</f>
        <v>0</v>
      </c>
      <c r="D228" s="18">
        <f>#VALUE!</f>
        <v>0</v>
      </c>
      <c r="E228" s="16">
        <f>#VALUE!</f>
        <v>0</v>
      </c>
      <c r="F228" s="16">
        <f>#VALUE!</f>
        <v>0</v>
      </c>
      <c r="G228" s="16">
        <f>#VALUE!</f>
        <v>0</v>
      </c>
      <c r="H228" s="18">
        <f>#VALUE!</f>
        <v>0</v>
      </c>
      <c r="I228" s="10"/>
    </row>
    <row r="229" spans="1:9">
      <c r="A229" s="3" t="s">
        <v>263</v>
      </c>
      <c r="B229" s="18">
        <f>#VALUE!</f>
        <v>0</v>
      </c>
      <c r="C229" s="18">
        <f>#VALUE!</f>
        <v>0</v>
      </c>
      <c r="D229" s="18">
        <f>#VALUE!</f>
        <v>0</v>
      </c>
      <c r="E229" s="16">
        <f>#VALUE!</f>
        <v>0</v>
      </c>
      <c r="F229" s="16">
        <f>#VALUE!</f>
        <v>0</v>
      </c>
      <c r="G229" s="16">
        <f>#VALUE!</f>
        <v>0</v>
      </c>
      <c r="H229" s="18">
        <f>#VALUE!</f>
        <v>0</v>
      </c>
      <c r="I229" s="10"/>
    </row>
    <row r="230" spans="1:9">
      <c r="A230" s="24" t="s">
        <v>264</v>
      </c>
      <c r="B230" s="25"/>
      <c r="C230" s="25"/>
      <c r="D230" s="25"/>
      <c r="E230" s="25"/>
      <c r="F230" s="25"/>
      <c r="G230" s="25"/>
      <c r="H230" s="25"/>
      <c r="I230" s="10"/>
    </row>
    <row r="231" spans="1:9">
      <c r="A231" s="3" t="s">
        <v>183</v>
      </c>
      <c r="B231" s="18">
        <f>#VALUE!</f>
        <v>0</v>
      </c>
      <c r="C231" s="18">
        <f>#VALUE!</f>
        <v>0</v>
      </c>
      <c r="D231" s="18">
        <f>#VALUE!</f>
        <v>0</v>
      </c>
      <c r="E231" s="16">
        <f>#VALUE!</f>
        <v>0</v>
      </c>
      <c r="F231" s="16">
        <f>#VALUE!</f>
        <v>0</v>
      </c>
      <c r="G231" s="16">
        <f>#VALUE!</f>
        <v>0</v>
      </c>
      <c r="H231" s="18">
        <f>#VALUE!</f>
        <v>0</v>
      </c>
      <c r="I231" s="10"/>
    </row>
    <row r="232" spans="1:9">
      <c r="A232" s="3" t="s">
        <v>265</v>
      </c>
      <c r="B232" s="18">
        <f>#VALUE!</f>
        <v>0</v>
      </c>
      <c r="C232" s="18">
        <f>#VALUE!</f>
        <v>0</v>
      </c>
      <c r="D232" s="18">
        <f>#VALUE!</f>
        <v>0</v>
      </c>
      <c r="E232" s="16">
        <f>#VALUE!</f>
        <v>0</v>
      </c>
      <c r="F232" s="16">
        <f>#VALUE!</f>
        <v>0</v>
      </c>
      <c r="G232" s="16">
        <f>#VALUE!</f>
        <v>0</v>
      </c>
      <c r="H232" s="18">
        <f>#VALUE!</f>
        <v>0</v>
      </c>
      <c r="I232" s="10"/>
    </row>
    <row r="233" spans="1:9">
      <c r="A233" s="24" t="s">
        <v>266</v>
      </c>
      <c r="B233" s="25"/>
      <c r="C233" s="25"/>
      <c r="D233" s="25"/>
      <c r="E233" s="25"/>
      <c r="F233" s="25"/>
      <c r="G233" s="25"/>
      <c r="H233" s="25"/>
      <c r="I233" s="10"/>
    </row>
    <row r="234" spans="1:9">
      <c r="A234" s="3" t="s">
        <v>196</v>
      </c>
      <c r="B234" s="18">
        <f>#VALUE!</f>
        <v>0</v>
      </c>
      <c r="C234" s="18">
        <f>#VALUE!</f>
        <v>0</v>
      </c>
      <c r="D234" s="18">
        <f>#VALUE!</f>
        <v>0</v>
      </c>
      <c r="E234" s="16">
        <f>#VALUE!</f>
        <v>0</v>
      </c>
      <c r="F234" s="16">
        <f>#VALUE!</f>
        <v>0</v>
      </c>
      <c r="G234" s="16">
        <f>#VALUE!</f>
        <v>0</v>
      </c>
      <c r="H234" s="18">
        <f>#VALUE!</f>
        <v>0</v>
      </c>
      <c r="I234" s="10"/>
    </row>
    <row r="235" spans="1:9">
      <c r="A235" s="3" t="s">
        <v>267</v>
      </c>
      <c r="B235" s="18">
        <f>#VALUE!</f>
        <v>0</v>
      </c>
      <c r="C235" s="18">
        <f>#VALUE!</f>
        <v>0</v>
      </c>
      <c r="D235" s="18">
        <f>#VALUE!</f>
        <v>0</v>
      </c>
      <c r="E235" s="16">
        <f>#VALUE!</f>
        <v>0</v>
      </c>
      <c r="F235" s="16">
        <f>#VALUE!</f>
        <v>0</v>
      </c>
      <c r="G235" s="16">
        <f>#VALUE!</f>
        <v>0</v>
      </c>
      <c r="H235" s="18">
        <f>#VALUE!</f>
        <v>0</v>
      </c>
      <c r="I235" s="10"/>
    </row>
    <row r="236" spans="1:9">
      <c r="A236" s="24" t="s">
        <v>268</v>
      </c>
      <c r="B236" s="25"/>
      <c r="C236" s="25"/>
      <c r="D236" s="25"/>
      <c r="E236" s="25"/>
      <c r="F236" s="25"/>
      <c r="G236" s="25"/>
      <c r="H236" s="25"/>
      <c r="I236" s="10"/>
    </row>
    <row r="237" spans="1:9">
      <c r="A237" s="3" t="s">
        <v>216</v>
      </c>
      <c r="B237" s="18">
        <f>#VALUE!</f>
        <v>0</v>
      </c>
      <c r="C237" s="8"/>
      <c r="D237" s="8"/>
      <c r="E237" s="16">
        <f>#VALUE!</f>
        <v>0</v>
      </c>
      <c r="F237" s="8"/>
      <c r="G237" s="8"/>
      <c r="H237" s="8"/>
      <c r="I237" s="10"/>
    </row>
    <row r="238" spans="1:9">
      <c r="A238" s="3" t="s">
        <v>269</v>
      </c>
      <c r="B238" s="18">
        <f>#VALUE!</f>
        <v>0</v>
      </c>
      <c r="C238" s="8"/>
      <c r="D238" s="8"/>
      <c r="E238" s="16">
        <f>#VALUE!</f>
        <v>0</v>
      </c>
      <c r="F238" s="8"/>
      <c r="G238" s="8"/>
      <c r="H238" s="8"/>
      <c r="I238" s="10"/>
    </row>
    <row r="239" spans="1:9">
      <c r="A239" s="3" t="s">
        <v>270</v>
      </c>
      <c r="B239" s="18">
        <f>#VALUE!</f>
        <v>0</v>
      </c>
      <c r="C239" s="8"/>
      <c r="D239" s="8"/>
      <c r="E239" s="16">
        <f>#VALUE!</f>
        <v>0</v>
      </c>
      <c r="F239" s="8"/>
      <c r="G239" s="8"/>
      <c r="H239" s="8"/>
      <c r="I239" s="10"/>
    </row>
    <row r="240" spans="1:9">
      <c r="A240" s="24" t="s">
        <v>271</v>
      </c>
      <c r="B240" s="25"/>
      <c r="C240" s="25"/>
      <c r="D240" s="25"/>
      <c r="E240" s="25"/>
      <c r="F240" s="25"/>
      <c r="G240" s="25"/>
      <c r="H240" s="25"/>
      <c r="I240" s="10"/>
    </row>
    <row r="241" spans="1:9">
      <c r="A241" s="3" t="s">
        <v>217</v>
      </c>
      <c r="B241" s="18">
        <f>#VALUE!</f>
        <v>0</v>
      </c>
      <c r="C241" s="8"/>
      <c r="D241" s="8"/>
      <c r="E241" s="16">
        <f>#VALUE!</f>
        <v>0</v>
      </c>
      <c r="F241" s="8"/>
      <c r="G241" s="8"/>
      <c r="H241" s="8"/>
      <c r="I241" s="10"/>
    </row>
    <row r="242" spans="1:9">
      <c r="A242" s="3" t="s">
        <v>272</v>
      </c>
      <c r="B242" s="18">
        <f>#VALUE!</f>
        <v>0</v>
      </c>
      <c r="C242" s="8"/>
      <c r="D242" s="8"/>
      <c r="E242" s="16">
        <f>#VALUE!</f>
        <v>0</v>
      </c>
      <c r="F242" s="8"/>
      <c r="G242" s="8"/>
      <c r="H242" s="8"/>
      <c r="I242" s="10"/>
    </row>
    <row r="243" spans="1:9">
      <c r="A243" s="3" t="s">
        <v>273</v>
      </c>
      <c r="B243" s="18">
        <f>#VALUE!</f>
        <v>0</v>
      </c>
      <c r="C243" s="8"/>
      <c r="D243" s="8"/>
      <c r="E243" s="16">
        <f>#VALUE!</f>
        <v>0</v>
      </c>
      <c r="F243" s="8"/>
      <c r="G243" s="8"/>
      <c r="H243" s="8"/>
      <c r="I243" s="10"/>
    </row>
    <row r="244" spans="1:9">
      <c r="A244" s="24" t="s">
        <v>274</v>
      </c>
      <c r="B244" s="25"/>
      <c r="C244" s="25"/>
      <c r="D244" s="25"/>
      <c r="E244" s="25"/>
      <c r="F244" s="25"/>
      <c r="G244" s="25"/>
      <c r="H244" s="25"/>
      <c r="I244" s="10"/>
    </row>
    <row r="245" spans="1:9">
      <c r="A245" s="3" t="s">
        <v>218</v>
      </c>
      <c r="B245" s="18">
        <f>#VALUE!</f>
        <v>0</v>
      </c>
      <c r="C245" s="8"/>
      <c r="D245" s="8"/>
      <c r="E245" s="16">
        <f>#VALUE!</f>
        <v>0</v>
      </c>
      <c r="F245" s="8"/>
      <c r="G245" s="8"/>
      <c r="H245" s="8"/>
      <c r="I245" s="10"/>
    </row>
    <row r="246" spans="1:9">
      <c r="A246" s="3" t="s">
        <v>275</v>
      </c>
      <c r="B246" s="18">
        <f>#VALUE!</f>
        <v>0</v>
      </c>
      <c r="C246" s="8"/>
      <c r="D246" s="8"/>
      <c r="E246" s="16">
        <f>#VALUE!</f>
        <v>0</v>
      </c>
      <c r="F246" s="8"/>
      <c r="G246" s="8"/>
      <c r="H246" s="8"/>
      <c r="I246" s="10"/>
    </row>
    <row r="247" spans="1:9">
      <c r="A247" s="3" t="s">
        <v>276</v>
      </c>
      <c r="B247" s="18">
        <f>#VALUE!</f>
        <v>0</v>
      </c>
      <c r="C247" s="8"/>
      <c r="D247" s="8"/>
      <c r="E247" s="16">
        <f>#VALUE!</f>
        <v>0</v>
      </c>
      <c r="F247" s="8"/>
      <c r="G247" s="8"/>
      <c r="H247" s="8"/>
      <c r="I247" s="10"/>
    </row>
    <row r="248" spans="1:9">
      <c r="A248" s="24" t="s">
        <v>277</v>
      </c>
      <c r="B248" s="25"/>
      <c r="C248" s="25"/>
      <c r="D248" s="25"/>
      <c r="E248" s="25"/>
      <c r="F248" s="25"/>
      <c r="G248" s="25"/>
      <c r="H248" s="25"/>
      <c r="I248" s="10"/>
    </row>
    <row r="249" spans="1:9">
      <c r="A249" s="3" t="s">
        <v>219</v>
      </c>
      <c r="B249" s="18">
        <f>#VALUE!</f>
        <v>0</v>
      </c>
      <c r="C249" s="8"/>
      <c r="D249" s="8"/>
      <c r="E249" s="16">
        <f>#VALUE!</f>
        <v>0</v>
      </c>
      <c r="F249" s="8"/>
      <c r="G249" s="8"/>
      <c r="H249" s="8"/>
      <c r="I249" s="10"/>
    </row>
    <row r="250" spans="1:9">
      <c r="A250" s="3" t="s">
        <v>278</v>
      </c>
      <c r="B250" s="18">
        <f>#VALUE!</f>
        <v>0</v>
      </c>
      <c r="C250" s="8"/>
      <c r="D250" s="8"/>
      <c r="E250" s="16">
        <f>#VALUE!</f>
        <v>0</v>
      </c>
      <c r="F250" s="8"/>
      <c r="G250" s="8"/>
      <c r="H250" s="8"/>
      <c r="I250" s="10"/>
    </row>
    <row r="251" spans="1:9">
      <c r="A251" s="3" t="s">
        <v>279</v>
      </c>
      <c r="B251" s="18">
        <f>#VALUE!</f>
        <v>0</v>
      </c>
      <c r="C251" s="8"/>
      <c r="D251" s="8"/>
      <c r="E251" s="16">
        <f>#VALUE!</f>
        <v>0</v>
      </c>
      <c r="F251" s="8"/>
      <c r="G251" s="8"/>
      <c r="H251" s="8"/>
      <c r="I251" s="10"/>
    </row>
    <row r="252" spans="1:9">
      <c r="A252" s="24" t="s">
        <v>280</v>
      </c>
      <c r="B252" s="25"/>
      <c r="C252" s="25"/>
      <c r="D252" s="25"/>
      <c r="E252" s="25"/>
      <c r="F252" s="25"/>
      <c r="G252" s="25"/>
      <c r="H252" s="25"/>
      <c r="I252" s="10"/>
    </row>
    <row r="253" spans="1:9">
      <c r="A253" s="3" t="s">
        <v>220</v>
      </c>
      <c r="B253" s="18">
        <f>#VALUE!</f>
        <v>0</v>
      </c>
      <c r="C253" s="18">
        <f>#VALUE!</f>
        <v>0</v>
      </c>
      <c r="D253" s="18">
        <f>#VALUE!</f>
        <v>0</v>
      </c>
      <c r="E253" s="16">
        <f>#VALUE!</f>
        <v>0</v>
      </c>
      <c r="F253" s="8"/>
      <c r="G253" s="8"/>
      <c r="H253" s="8"/>
      <c r="I253" s="10"/>
    </row>
    <row r="254" spans="1:9">
      <c r="A254" s="3" t="s">
        <v>281</v>
      </c>
      <c r="B254" s="18">
        <f>#VALUE!</f>
        <v>0</v>
      </c>
      <c r="C254" s="18">
        <f>#VALUE!</f>
        <v>0</v>
      </c>
      <c r="D254" s="18">
        <f>#VALUE!</f>
        <v>0</v>
      </c>
      <c r="E254" s="16">
        <f>#VALUE!</f>
        <v>0</v>
      </c>
      <c r="F254" s="8"/>
      <c r="G254" s="8"/>
      <c r="H254" s="8"/>
      <c r="I254" s="10"/>
    </row>
    <row r="255" spans="1:9">
      <c r="A255" s="3" t="s">
        <v>282</v>
      </c>
      <c r="B255" s="18">
        <f>#VALUE!</f>
        <v>0</v>
      </c>
      <c r="C255" s="18">
        <f>#VALUE!</f>
        <v>0</v>
      </c>
      <c r="D255" s="18">
        <f>#VALUE!</f>
        <v>0</v>
      </c>
      <c r="E255" s="16">
        <f>#VALUE!</f>
        <v>0</v>
      </c>
      <c r="F255" s="8"/>
      <c r="G255" s="8"/>
      <c r="H255" s="8"/>
      <c r="I255" s="10"/>
    </row>
    <row r="256" spans="1:9">
      <c r="A256" s="24" t="s">
        <v>283</v>
      </c>
      <c r="B256" s="25"/>
      <c r="C256" s="25"/>
      <c r="D256" s="25"/>
      <c r="E256" s="25"/>
      <c r="F256" s="25"/>
      <c r="G256" s="25"/>
      <c r="H256" s="25"/>
      <c r="I256" s="10"/>
    </row>
    <row r="257" spans="1:9">
      <c r="A257" s="3" t="s">
        <v>184</v>
      </c>
      <c r="B257" s="18">
        <f>#VALUE!</f>
        <v>0</v>
      </c>
      <c r="C257" s="8"/>
      <c r="D257" s="8"/>
      <c r="E257" s="16">
        <f>#VALUE!</f>
        <v>0</v>
      </c>
      <c r="F257" s="8"/>
      <c r="G257" s="8"/>
      <c r="H257" s="8"/>
      <c r="I257" s="10"/>
    </row>
    <row r="258" spans="1:9">
      <c r="A258" s="3" t="s">
        <v>284</v>
      </c>
      <c r="B258" s="18">
        <f>#VALUE!</f>
        <v>0</v>
      </c>
      <c r="C258" s="8"/>
      <c r="D258" s="8"/>
      <c r="E258" s="16">
        <f>#VALUE!</f>
        <v>0</v>
      </c>
      <c r="F258" s="8"/>
      <c r="G258" s="8"/>
      <c r="H258" s="8"/>
      <c r="I258" s="10"/>
    </row>
    <row r="259" spans="1:9">
      <c r="A259" s="3" t="s">
        <v>285</v>
      </c>
      <c r="B259" s="18">
        <f>#VALUE!</f>
        <v>0</v>
      </c>
      <c r="C259" s="8"/>
      <c r="D259" s="8"/>
      <c r="E259" s="16">
        <f>#VALUE!</f>
        <v>0</v>
      </c>
      <c r="F259" s="8"/>
      <c r="G259" s="8"/>
      <c r="H259" s="8"/>
      <c r="I259" s="10"/>
    </row>
    <row r="260" spans="1:9">
      <c r="A260" s="24" t="s">
        <v>286</v>
      </c>
      <c r="B260" s="25"/>
      <c r="C260" s="25"/>
      <c r="D260" s="25"/>
      <c r="E260" s="25"/>
      <c r="F260" s="25"/>
      <c r="G260" s="25"/>
      <c r="H260" s="25"/>
      <c r="I260" s="10"/>
    </row>
    <row r="261" spans="1:9">
      <c r="A261" s="3" t="s">
        <v>185</v>
      </c>
      <c r="B261" s="18">
        <f>#VALUE!</f>
        <v>0</v>
      </c>
      <c r="C261" s="8"/>
      <c r="D261" s="8"/>
      <c r="E261" s="16">
        <f>#VALUE!</f>
        <v>0</v>
      </c>
      <c r="F261" s="8"/>
      <c r="G261" s="8"/>
      <c r="H261" s="8"/>
      <c r="I261" s="10"/>
    </row>
    <row r="262" spans="1:9">
      <c r="A262" s="3" t="s">
        <v>287</v>
      </c>
      <c r="B262" s="18">
        <f>#VALUE!</f>
        <v>0</v>
      </c>
      <c r="C262" s="8"/>
      <c r="D262" s="8"/>
      <c r="E262" s="16">
        <f>#VALUE!</f>
        <v>0</v>
      </c>
      <c r="F262" s="8"/>
      <c r="G262" s="8"/>
      <c r="H262" s="8"/>
      <c r="I262" s="10"/>
    </row>
    <row r="263" spans="1:9">
      <c r="A263" s="24" t="s">
        <v>288</v>
      </c>
      <c r="B263" s="25"/>
      <c r="C263" s="25"/>
      <c r="D263" s="25"/>
      <c r="E263" s="25"/>
      <c r="F263" s="25"/>
      <c r="G263" s="25"/>
      <c r="H263" s="25"/>
      <c r="I263" s="10"/>
    </row>
    <row r="264" spans="1:9">
      <c r="A264" s="3" t="s">
        <v>186</v>
      </c>
      <c r="B264" s="18">
        <f>#VALUE!</f>
        <v>0</v>
      </c>
      <c r="C264" s="8"/>
      <c r="D264" s="8"/>
      <c r="E264" s="16">
        <f>#VALUE!</f>
        <v>0</v>
      </c>
      <c r="F264" s="8"/>
      <c r="G264" s="8"/>
      <c r="H264" s="18">
        <f>#VALUE!</f>
        <v>0</v>
      </c>
      <c r="I264" s="10"/>
    </row>
    <row r="265" spans="1:9">
      <c r="A265" s="3" t="s">
        <v>289</v>
      </c>
      <c r="B265" s="18">
        <f>#VALUE!</f>
        <v>0</v>
      </c>
      <c r="C265" s="8"/>
      <c r="D265" s="8"/>
      <c r="E265" s="16">
        <f>#VALUE!</f>
        <v>0</v>
      </c>
      <c r="F265" s="8"/>
      <c r="G265" s="8"/>
      <c r="H265" s="18">
        <f>#VALUE!</f>
        <v>0</v>
      </c>
      <c r="I265" s="10"/>
    </row>
    <row r="266" spans="1:9">
      <c r="A266" s="3" t="s">
        <v>290</v>
      </c>
      <c r="B266" s="18">
        <f>#VALUE!</f>
        <v>0</v>
      </c>
      <c r="C266" s="8"/>
      <c r="D266" s="8"/>
      <c r="E266" s="16">
        <f>#VALUE!</f>
        <v>0</v>
      </c>
      <c r="F266" s="8"/>
      <c r="G266" s="8"/>
      <c r="H266" s="18">
        <f>#VALUE!</f>
        <v>0</v>
      </c>
      <c r="I266" s="10"/>
    </row>
    <row r="267" spans="1:9">
      <c r="A267" s="24" t="s">
        <v>291</v>
      </c>
      <c r="B267" s="25"/>
      <c r="C267" s="25"/>
      <c r="D267" s="25"/>
      <c r="E267" s="25"/>
      <c r="F267" s="25"/>
      <c r="G267" s="25"/>
      <c r="H267" s="25"/>
      <c r="I267" s="10"/>
    </row>
    <row r="268" spans="1:9">
      <c r="A268" s="3" t="s">
        <v>187</v>
      </c>
      <c r="B268" s="18">
        <f>#VALUE!</f>
        <v>0</v>
      </c>
      <c r="C268" s="18">
        <f>#VALUE!</f>
        <v>0</v>
      </c>
      <c r="D268" s="18">
        <f>#VALUE!</f>
        <v>0</v>
      </c>
      <c r="E268" s="16">
        <f>#VALUE!</f>
        <v>0</v>
      </c>
      <c r="F268" s="8"/>
      <c r="G268" s="8"/>
      <c r="H268" s="18">
        <f>#VALUE!</f>
        <v>0</v>
      </c>
      <c r="I268" s="10"/>
    </row>
    <row r="269" spans="1:9">
      <c r="A269" s="3" t="s">
        <v>292</v>
      </c>
      <c r="B269" s="18">
        <f>#VALUE!</f>
        <v>0</v>
      </c>
      <c r="C269" s="18">
        <f>#VALUE!</f>
        <v>0</v>
      </c>
      <c r="D269" s="18">
        <f>#VALUE!</f>
        <v>0</v>
      </c>
      <c r="E269" s="16">
        <f>#VALUE!</f>
        <v>0</v>
      </c>
      <c r="F269" s="8"/>
      <c r="G269" s="8"/>
      <c r="H269" s="18">
        <f>#VALUE!</f>
        <v>0</v>
      </c>
      <c r="I269" s="10"/>
    </row>
    <row r="270" spans="1:9">
      <c r="A270" s="3" t="s">
        <v>293</v>
      </c>
      <c r="B270" s="18">
        <f>#VALUE!</f>
        <v>0</v>
      </c>
      <c r="C270" s="18">
        <f>#VALUE!</f>
        <v>0</v>
      </c>
      <c r="D270" s="18">
        <f>#VALUE!</f>
        <v>0</v>
      </c>
      <c r="E270" s="16">
        <f>#VALUE!</f>
        <v>0</v>
      </c>
      <c r="F270" s="8"/>
      <c r="G270" s="8"/>
      <c r="H270" s="18">
        <f>#VALUE!</f>
        <v>0</v>
      </c>
      <c r="I270" s="10"/>
    </row>
    <row r="271" spans="1:9">
      <c r="A271" s="24" t="s">
        <v>294</v>
      </c>
      <c r="B271" s="25"/>
      <c r="C271" s="25"/>
      <c r="D271" s="25"/>
      <c r="E271" s="25"/>
      <c r="F271" s="25"/>
      <c r="G271" s="25"/>
      <c r="H271" s="25"/>
      <c r="I271" s="10"/>
    </row>
    <row r="272" spans="1:9">
      <c r="A272" s="3" t="s">
        <v>188</v>
      </c>
      <c r="B272" s="18">
        <f>#VALUE!</f>
        <v>0</v>
      </c>
      <c r="C272" s="8"/>
      <c r="D272" s="8"/>
      <c r="E272" s="16">
        <f>#VALUE!</f>
        <v>0</v>
      </c>
      <c r="F272" s="8"/>
      <c r="G272" s="8"/>
      <c r="H272" s="18">
        <f>#VALUE!</f>
        <v>0</v>
      </c>
      <c r="I272" s="10"/>
    </row>
    <row r="273" spans="1:9">
      <c r="A273" s="3" t="s">
        <v>295</v>
      </c>
      <c r="B273" s="18">
        <f>#VALUE!</f>
        <v>0</v>
      </c>
      <c r="C273" s="8"/>
      <c r="D273" s="8"/>
      <c r="E273" s="16">
        <f>#VALUE!</f>
        <v>0</v>
      </c>
      <c r="F273" s="8"/>
      <c r="G273" s="8"/>
      <c r="H273" s="18">
        <f>#VALUE!</f>
        <v>0</v>
      </c>
      <c r="I273" s="10"/>
    </row>
    <row r="274" spans="1:9">
      <c r="A274" s="24" t="s">
        <v>296</v>
      </c>
      <c r="B274" s="25"/>
      <c r="C274" s="25"/>
      <c r="D274" s="25"/>
      <c r="E274" s="25"/>
      <c r="F274" s="25"/>
      <c r="G274" s="25"/>
      <c r="H274" s="25"/>
      <c r="I274" s="10"/>
    </row>
    <row r="275" spans="1:9">
      <c r="A275" s="3" t="s">
        <v>189</v>
      </c>
      <c r="B275" s="18">
        <f>#VALUE!</f>
        <v>0</v>
      </c>
      <c r="C275" s="18">
        <f>#VALUE!</f>
        <v>0</v>
      </c>
      <c r="D275" s="18">
        <f>#VALUE!</f>
        <v>0</v>
      </c>
      <c r="E275" s="16">
        <f>#VALUE!</f>
        <v>0</v>
      </c>
      <c r="F275" s="8"/>
      <c r="G275" s="8"/>
      <c r="H275" s="18">
        <f>#VALUE!</f>
        <v>0</v>
      </c>
      <c r="I275" s="10"/>
    </row>
    <row r="276" spans="1:9">
      <c r="A276" s="3" t="s">
        <v>297</v>
      </c>
      <c r="B276" s="18">
        <f>#VALUE!</f>
        <v>0</v>
      </c>
      <c r="C276" s="18">
        <f>#VALUE!</f>
        <v>0</v>
      </c>
      <c r="D276" s="18">
        <f>#VALUE!</f>
        <v>0</v>
      </c>
      <c r="E276" s="16">
        <f>#VALUE!</f>
        <v>0</v>
      </c>
      <c r="F276" s="8"/>
      <c r="G276" s="8"/>
      <c r="H276" s="18">
        <f>#VALUE!</f>
        <v>0</v>
      </c>
      <c r="I276" s="10"/>
    </row>
    <row r="277" spans="1:9">
      <c r="A277" s="24" t="s">
        <v>298</v>
      </c>
      <c r="B277" s="25"/>
      <c r="C277" s="25"/>
      <c r="D277" s="25"/>
      <c r="E277" s="25"/>
      <c r="F277" s="25"/>
      <c r="G277" s="25"/>
      <c r="H277" s="25"/>
      <c r="I277" s="10"/>
    </row>
    <row r="278" spans="1:9">
      <c r="A278" s="3" t="s">
        <v>197</v>
      </c>
      <c r="B278" s="18">
        <f>#VALUE!</f>
        <v>0</v>
      </c>
      <c r="C278" s="8"/>
      <c r="D278" s="8"/>
      <c r="E278" s="16">
        <f>#VALUE!</f>
        <v>0</v>
      </c>
      <c r="F278" s="8"/>
      <c r="G278" s="8"/>
      <c r="H278" s="18">
        <f>#VALUE!</f>
        <v>0</v>
      </c>
      <c r="I278" s="10"/>
    </row>
    <row r="279" spans="1:9">
      <c r="A279" s="3" t="s">
        <v>299</v>
      </c>
      <c r="B279" s="18">
        <f>#VALUE!</f>
        <v>0</v>
      </c>
      <c r="C279" s="8"/>
      <c r="D279" s="8"/>
      <c r="E279" s="16">
        <f>#VALUE!</f>
        <v>0</v>
      </c>
      <c r="F279" s="8"/>
      <c r="G279" s="8"/>
      <c r="H279" s="18">
        <f>#VALUE!</f>
        <v>0</v>
      </c>
      <c r="I279" s="10"/>
    </row>
    <row r="280" spans="1:9">
      <c r="A280" s="24" t="s">
        <v>300</v>
      </c>
      <c r="B280" s="25"/>
      <c r="C280" s="25"/>
      <c r="D280" s="25"/>
      <c r="E280" s="25"/>
      <c r="F280" s="25"/>
      <c r="G280" s="25"/>
      <c r="H280" s="25"/>
      <c r="I280" s="10"/>
    </row>
    <row r="281" spans="1:9">
      <c r="A281" s="3" t="s">
        <v>198</v>
      </c>
      <c r="B281" s="18">
        <f>#VALUE!</f>
        <v>0</v>
      </c>
      <c r="C281" s="18">
        <f>#VALUE!</f>
        <v>0</v>
      </c>
      <c r="D281" s="18">
        <f>#VALUE!</f>
        <v>0</v>
      </c>
      <c r="E281" s="16">
        <f>#VALUE!</f>
        <v>0</v>
      </c>
      <c r="F281" s="8"/>
      <c r="G281" s="8"/>
      <c r="H281" s="18">
        <f>#VALUE!</f>
        <v>0</v>
      </c>
      <c r="I281" s="10"/>
    </row>
    <row r="282" spans="1:9">
      <c r="A282" s="3" t="s">
        <v>301</v>
      </c>
      <c r="B282" s="18">
        <f>#VALUE!</f>
        <v>0</v>
      </c>
      <c r="C282" s="18">
        <f>#VALUE!</f>
        <v>0</v>
      </c>
      <c r="D282" s="18">
        <f>#VALUE!</f>
        <v>0</v>
      </c>
      <c r="E282" s="16">
        <f>#VALUE!</f>
        <v>0</v>
      </c>
      <c r="F282" s="8"/>
      <c r="G282" s="8"/>
      <c r="H282" s="18">
        <f>#VALUE!</f>
        <v>0</v>
      </c>
      <c r="I282" s="10"/>
    </row>
    <row r="284" spans="1:9" ht="21" customHeight="1">
      <c r="A284" s="1" t="s">
        <v>302</v>
      </c>
    </row>
    <row r="285" spans="1:9">
      <c r="A285" s="2" t="s">
        <v>222</v>
      </c>
    </row>
    <row r="287" spans="1:9">
      <c r="B287" s="12" t="s">
        <v>303</v>
      </c>
    </row>
    <row r="288" spans="1:9">
      <c r="A288" s="3" t="s">
        <v>304</v>
      </c>
      <c r="B288" s="16">
        <f>#VALUE!</f>
        <v>0</v>
      </c>
      <c r="C288" s="10"/>
    </row>
    <row r="290" spans="1:10" ht="21" customHeight="1">
      <c r="A290" s="1" t="s">
        <v>305</v>
      </c>
    </row>
    <row r="292" spans="1:10">
      <c r="B292" s="12" t="s">
        <v>306</v>
      </c>
      <c r="C292" s="12" t="s">
        <v>307</v>
      </c>
      <c r="D292" s="12" t="s">
        <v>308</v>
      </c>
      <c r="E292" s="12" t="s">
        <v>309</v>
      </c>
    </row>
    <row r="293" spans="1:10">
      <c r="A293" s="3" t="s">
        <v>310</v>
      </c>
      <c r="B293" s="16">
        <f>#VALUE!</f>
        <v>0</v>
      </c>
      <c r="C293" s="16">
        <f>#VALUE!</f>
        <v>0</v>
      </c>
      <c r="D293" s="22">
        <f>#VALUE!</f>
        <v>0</v>
      </c>
      <c r="E293" s="16">
        <f>#VALUE!</f>
        <v>0</v>
      </c>
      <c r="F293" s="10"/>
    </row>
    <row r="295" spans="1:10" ht="21" customHeight="1">
      <c r="A295" s="1" t="s">
        <v>311</v>
      </c>
    </row>
    <row r="296" spans="1:10">
      <c r="A296" s="2" t="s">
        <v>312</v>
      </c>
    </row>
    <row r="297" spans="1:10">
      <c r="A297" s="2" t="s">
        <v>313</v>
      </c>
    </row>
    <row r="298" spans="1:10">
      <c r="A298" s="2" t="s">
        <v>314</v>
      </c>
    </row>
    <row r="300" spans="1:10">
      <c r="B300" s="12" t="s">
        <v>315</v>
      </c>
      <c r="C300" s="12" t="s">
        <v>316</v>
      </c>
      <c r="D300" s="12" t="s">
        <v>317</v>
      </c>
      <c r="E300" s="12" t="s">
        <v>318</v>
      </c>
      <c r="F300" s="12" t="s">
        <v>319</v>
      </c>
      <c r="G300" s="12" t="s">
        <v>320</v>
      </c>
      <c r="H300" s="12" t="s">
        <v>321</v>
      </c>
      <c r="I300" s="12" t="s">
        <v>322</v>
      </c>
    </row>
    <row r="301" spans="1:10">
      <c r="A301" s="3" t="s">
        <v>323</v>
      </c>
      <c r="B301" s="22">
        <f>#VALUE!</f>
        <v>0</v>
      </c>
      <c r="C301" s="22">
        <f>#VALUE!</f>
        <v>0</v>
      </c>
      <c r="D301" s="22">
        <f>#VALUE!</f>
        <v>0</v>
      </c>
      <c r="E301" s="22">
        <f>#VALUE!</f>
        <v>0</v>
      </c>
      <c r="F301" s="22">
        <f>#VALUE!</f>
        <v>0</v>
      </c>
      <c r="G301" s="22">
        <f>#VALUE!</f>
        <v>0</v>
      </c>
      <c r="H301" s="22">
        <f>#VALUE!</f>
        <v>0</v>
      </c>
      <c r="I301" s="22">
        <f>#VALUE!</f>
        <v>0</v>
      </c>
      <c r="J301" s="10"/>
    </row>
    <row r="302" spans="1:10">
      <c r="A302" s="3" t="s">
        <v>324</v>
      </c>
      <c r="B302" s="22">
        <f>#VALUE!</f>
        <v>0</v>
      </c>
      <c r="C302" s="22">
        <f>#VALUE!</f>
        <v>0</v>
      </c>
      <c r="D302" s="22">
        <f>#VALUE!</f>
        <v>0</v>
      </c>
      <c r="E302" s="22">
        <f>#VALUE!</f>
        <v>0</v>
      </c>
      <c r="F302" s="22">
        <f>#VALUE!</f>
        <v>0</v>
      </c>
      <c r="G302" s="22">
        <f>#VALUE!</f>
        <v>0</v>
      </c>
      <c r="H302" s="22">
        <f>#VALUE!</f>
        <v>0</v>
      </c>
      <c r="I302" s="8"/>
      <c r="J302" s="10"/>
    </row>
    <row r="303" spans="1:10">
      <c r="A303" s="3" t="s">
        <v>325</v>
      </c>
      <c r="B303" s="22">
        <f>#VALUE!</f>
        <v>0</v>
      </c>
      <c r="C303" s="22">
        <f>#VALUE!</f>
        <v>0</v>
      </c>
      <c r="D303" s="22">
        <f>#VALUE!</f>
        <v>0</v>
      </c>
      <c r="E303" s="22">
        <f>#VALUE!</f>
        <v>0</v>
      </c>
      <c r="F303" s="22">
        <f>#VALUE!</f>
        <v>0</v>
      </c>
      <c r="G303" s="22">
        <f>#VALUE!</f>
        <v>0</v>
      </c>
      <c r="H303" s="8"/>
      <c r="I303" s="8"/>
      <c r="J303" s="10"/>
    </row>
    <row r="304" spans="1:10">
      <c r="A304" s="3" t="s">
        <v>326</v>
      </c>
      <c r="B304" s="22">
        <f>#VALUE!</f>
        <v>0</v>
      </c>
      <c r="C304" s="22">
        <f>#VALUE!</f>
        <v>0</v>
      </c>
      <c r="D304" s="22">
        <f>#VALUE!</f>
        <v>0</v>
      </c>
      <c r="E304" s="22">
        <f>#VALUE!</f>
        <v>0</v>
      </c>
      <c r="F304" s="8"/>
      <c r="G304" s="8"/>
      <c r="H304" s="8"/>
      <c r="I304" s="8"/>
      <c r="J304" s="10"/>
    </row>
    <row r="306" spans="1:5" ht="21" customHeight="1">
      <c r="A306" s="1" t="s">
        <v>327</v>
      </c>
    </row>
    <row r="308" spans="1:5">
      <c r="B308" s="12" t="s">
        <v>328</v>
      </c>
      <c r="C308" s="12" t="s">
        <v>329</v>
      </c>
      <c r="D308" s="12" t="s">
        <v>330</v>
      </c>
    </row>
    <row r="309" spans="1:5">
      <c r="A309" s="3" t="s">
        <v>174</v>
      </c>
      <c r="B309" s="22">
        <f>#VALUE!</f>
        <v>0</v>
      </c>
      <c r="C309" s="22">
        <f>#VALUE!</f>
        <v>0</v>
      </c>
      <c r="D309" s="22">
        <f>#VALUE!</f>
        <v>0</v>
      </c>
      <c r="E309" s="10"/>
    </row>
    <row r="310" spans="1:5">
      <c r="A310" s="3" t="s">
        <v>175</v>
      </c>
      <c r="B310" s="22">
        <f>#VALUE!</f>
        <v>0</v>
      </c>
      <c r="C310" s="22">
        <f>#VALUE!</f>
        <v>0</v>
      </c>
      <c r="D310" s="22">
        <f>#VALUE!</f>
        <v>0</v>
      </c>
      <c r="E310" s="10"/>
    </row>
    <row r="311" spans="1:5">
      <c r="A311" s="3" t="s">
        <v>214</v>
      </c>
      <c r="B311" s="22">
        <f>#VALUE!</f>
        <v>0</v>
      </c>
      <c r="C311" s="22">
        <f>#VALUE!</f>
        <v>0</v>
      </c>
      <c r="D311" s="22">
        <f>#VALUE!</f>
        <v>0</v>
      </c>
      <c r="E311" s="10"/>
    </row>
    <row r="312" spans="1:5">
      <c r="A312" s="3" t="s">
        <v>176</v>
      </c>
      <c r="B312" s="22">
        <f>#VALUE!</f>
        <v>0</v>
      </c>
      <c r="C312" s="22">
        <f>#VALUE!</f>
        <v>0</v>
      </c>
      <c r="D312" s="22">
        <f>#VALUE!</f>
        <v>0</v>
      </c>
      <c r="E312" s="10"/>
    </row>
    <row r="313" spans="1:5">
      <c r="A313" s="3" t="s">
        <v>177</v>
      </c>
      <c r="B313" s="22">
        <f>#VALUE!</f>
        <v>0</v>
      </c>
      <c r="C313" s="22">
        <f>#VALUE!</f>
        <v>0</v>
      </c>
      <c r="D313" s="22">
        <f>#VALUE!</f>
        <v>0</v>
      </c>
      <c r="E313" s="10"/>
    </row>
    <row r="314" spans="1:5">
      <c r="A314" s="3" t="s">
        <v>215</v>
      </c>
      <c r="B314" s="22">
        <f>#VALUE!</f>
        <v>0</v>
      </c>
      <c r="C314" s="22">
        <f>#VALUE!</f>
        <v>0</v>
      </c>
      <c r="D314" s="22">
        <f>#VALUE!</f>
        <v>0</v>
      </c>
      <c r="E314" s="10"/>
    </row>
    <row r="315" spans="1:5">
      <c r="A315" s="3" t="s">
        <v>178</v>
      </c>
      <c r="B315" s="22">
        <f>#VALUE!</f>
        <v>0</v>
      </c>
      <c r="C315" s="22">
        <f>#VALUE!</f>
        <v>0</v>
      </c>
      <c r="D315" s="22">
        <f>#VALUE!</f>
        <v>0</v>
      </c>
      <c r="E315" s="10"/>
    </row>
    <row r="316" spans="1:5">
      <c r="A316" s="3" t="s">
        <v>179</v>
      </c>
      <c r="B316" s="22">
        <f>#VALUE!</f>
        <v>0</v>
      </c>
      <c r="C316" s="22">
        <f>#VALUE!</f>
        <v>0</v>
      </c>
      <c r="D316" s="22">
        <f>#VALUE!</f>
        <v>0</v>
      </c>
      <c r="E316" s="10"/>
    </row>
    <row r="317" spans="1:5">
      <c r="A317" s="3" t="s">
        <v>195</v>
      </c>
      <c r="B317" s="22">
        <f>#VALUE!</f>
        <v>0</v>
      </c>
      <c r="C317" s="22">
        <f>#VALUE!</f>
        <v>0</v>
      </c>
      <c r="D317" s="22">
        <f>#VALUE!</f>
        <v>0</v>
      </c>
      <c r="E317" s="10"/>
    </row>
    <row r="319" spans="1:5" ht="21" customHeight="1">
      <c r="A319" s="1" t="s">
        <v>331</v>
      </c>
    </row>
    <row r="321" spans="1:5">
      <c r="B321" s="12" t="s">
        <v>328</v>
      </c>
      <c r="C321" s="12" t="s">
        <v>329</v>
      </c>
      <c r="D321" s="12" t="s">
        <v>330</v>
      </c>
    </row>
    <row r="322" spans="1:5">
      <c r="A322" s="3" t="s">
        <v>175</v>
      </c>
      <c r="B322" s="22">
        <f>#VALUE!</f>
        <v>0</v>
      </c>
      <c r="C322" s="22">
        <f>#VALUE!</f>
        <v>0</v>
      </c>
      <c r="D322" s="22">
        <f>#VALUE!</f>
        <v>0</v>
      </c>
      <c r="E322" s="10"/>
    </row>
    <row r="323" spans="1:5">
      <c r="A323" s="3" t="s">
        <v>177</v>
      </c>
      <c r="B323" s="22">
        <f>#VALUE!</f>
        <v>0</v>
      </c>
      <c r="C323" s="22">
        <f>#VALUE!</f>
        <v>0</v>
      </c>
      <c r="D323" s="22">
        <f>#VALUE!</f>
        <v>0</v>
      </c>
      <c r="E323" s="10"/>
    </row>
    <row r="324" spans="1:5">
      <c r="A324" s="3" t="s">
        <v>178</v>
      </c>
      <c r="B324" s="22">
        <f>#VALUE!</f>
        <v>0</v>
      </c>
      <c r="C324" s="22">
        <f>#VALUE!</f>
        <v>0</v>
      </c>
      <c r="D324" s="22">
        <f>#VALUE!</f>
        <v>0</v>
      </c>
      <c r="E324" s="10"/>
    </row>
    <row r="325" spans="1:5">
      <c r="A325" s="3" t="s">
        <v>179</v>
      </c>
      <c r="B325" s="22">
        <f>#VALUE!</f>
        <v>0</v>
      </c>
      <c r="C325" s="22">
        <f>#VALUE!</f>
        <v>0</v>
      </c>
      <c r="D325" s="22">
        <f>#VALUE!</f>
        <v>0</v>
      </c>
      <c r="E325" s="10"/>
    </row>
    <row r="326" spans="1:5">
      <c r="A326" s="3" t="s">
        <v>195</v>
      </c>
      <c r="B326" s="22">
        <f>#VALUE!</f>
        <v>0</v>
      </c>
      <c r="C326" s="22">
        <f>#VALUE!</f>
        <v>0</v>
      </c>
      <c r="D326" s="22">
        <f>#VALUE!</f>
        <v>0</v>
      </c>
      <c r="E326" s="10"/>
    </row>
    <row r="328" spans="1:5" ht="21" customHeight="1">
      <c r="A328" s="1" t="s">
        <v>332</v>
      </c>
    </row>
    <row r="330" spans="1:5">
      <c r="B330" s="12" t="s">
        <v>333</v>
      </c>
      <c r="C330" s="12" t="s">
        <v>334</v>
      </c>
      <c r="D330" s="12" t="s">
        <v>330</v>
      </c>
    </row>
    <row r="331" spans="1:5">
      <c r="A331" s="3" t="s">
        <v>216</v>
      </c>
      <c r="B331" s="22">
        <f>#VALUE!</f>
        <v>0</v>
      </c>
      <c r="C331" s="22">
        <f>#VALUE!</f>
        <v>0</v>
      </c>
      <c r="D331" s="22">
        <f>#VALUE!</f>
        <v>0</v>
      </c>
      <c r="E331" s="10"/>
    </row>
    <row r="332" spans="1:5">
      <c r="A332" s="3" t="s">
        <v>217</v>
      </c>
      <c r="B332" s="22">
        <f>#VALUE!</f>
        <v>0</v>
      </c>
      <c r="C332" s="22">
        <f>#VALUE!</f>
        <v>0</v>
      </c>
      <c r="D332" s="22">
        <f>#VALUE!</f>
        <v>0</v>
      </c>
      <c r="E332" s="10"/>
    </row>
    <row r="333" spans="1:5">
      <c r="A333" s="3" t="s">
        <v>218</v>
      </c>
      <c r="B333" s="22">
        <f>#VALUE!</f>
        <v>0</v>
      </c>
      <c r="C333" s="22">
        <f>#VALUE!</f>
        <v>0</v>
      </c>
      <c r="D333" s="22">
        <f>#VALUE!</f>
        <v>0</v>
      </c>
      <c r="E333" s="10"/>
    </row>
    <row r="334" spans="1:5">
      <c r="A334" s="3" t="s">
        <v>219</v>
      </c>
      <c r="B334" s="22">
        <f>#VALUE!</f>
        <v>0</v>
      </c>
      <c r="C334" s="22">
        <f>#VALUE!</f>
        <v>0</v>
      </c>
      <c r="D334" s="22">
        <f>#VALUE!</f>
        <v>0</v>
      </c>
      <c r="E334" s="10"/>
    </row>
    <row r="336" spans="1:5" ht="21" customHeight="1">
      <c r="A336" s="1" t="s">
        <v>335</v>
      </c>
    </row>
    <row r="337" spans="1:5">
      <c r="A337" s="2" t="s">
        <v>336</v>
      </c>
    </row>
    <row r="338" spans="1:5">
      <c r="A338" s="2" t="s">
        <v>337</v>
      </c>
    </row>
    <row r="340" spans="1:5">
      <c r="B340" s="12" t="s">
        <v>333</v>
      </c>
      <c r="C340" s="12" t="s">
        <v>334</v>
      </c>
      <c r="D340" s="12" t="s">
        <v>330</v>
      </c>
    </row>
    <row r="341" spans="1:5">
      <c r="A341" s="3" t="s">
        <v>338</v>
      </c>
      <c r="B341" s="26">
        <f>#VALUE!</f>
        <v>0</v>
      </c>
      <c r="C341" s="26">
        <f>#VALUE!</f>
        <v>0</v>
      </c>
      <c r="D341" s="26">
        <f>#VALUE!</f>
        <v>0</v>
      </c>
      <c r="E341" s="10"/>
    </row>
    <row r="343" spans="1:5" ht="21" customHeight="1">
      <c r="A343" s="1" t="s">
        <v>339</v>
      </c>
    </row>
    <row r="344" spans="1:5">
      <c r="A344" s="2" t="s">
        <v>336</v>
      </c>
    </row>
    <row r="345" spans="1:5">
      <c r="A345" s="2" t="s">
        <v>337</v>
      </c>
    </row>
    <row r="347" spans="1:5">
      <c r="B347" s="12" t="s">
        <v>328</v>
      </c>
      <c r="C347" s="12" t="s">
        <v>329</v>
      </c>
      <c r="D347" s="12" t="s">
        <v>330</v>
      </c>
    </row>
    <row r="348" spans="1:5">
      <c r="A348" s="3" t="s">
        <v>338</v>
      </c>
      <c r="B348" s="26">
        <f>#VALUE!</f>
        <v>0</v>
      </c>
      <c r="C348" s="26">
        <f>#VALUE!</f>
        <v>0</v>
      </c>
      <c r="D348" s="26">
        <f>#VALUE!</f>
        <v>0</v>
      </c>
      <c r="E348" s="10"/>
    </row>
    <row r="350" spans="1:5" ht="21" customHeight="1">
      <c r="A350" s="1" t="s">
        <v>340</v>
      </c>
    </row>
    <row r="351" spans="1:5">
      <c r="A351" s="2" t="s">
        <v>341</v>
      </c>
    </row>
    <row r="353" spans="1:6">
      <c r="B353" s="27" t="s">
        <v>342</v>
      </c>
      <c r="C353" s="27"/>
      <c r="D353" s="27"/>
    </row>
    <row r="354" spans="1:6">
      <c r="B354" s="12" t="s">
        <v>328</v>
      </c>
      <c r="C354" s="12" t="s">
        <v>329</v>
      </c>
      <c r="D354" s="12" t="s">
        <v>330</v>
      </c>
      <c r="E354" s="12" t="s">
        <v>343</v>
      </c>
    </row>
    <row r="355" spans="1:6">
      <c r="A355" s="3" t="s">
        <v>142</v>
      </c>
      <c r="B355" s="22">
        <f>#VALUE!</f>
        <v>0</v>
      </c>
      <c r="C355" s="22">
        <f>#VALUE!</f>
        <v>0</v>
      </c>
      <c r="D355" s="22">
        <f>#VALUE!</f>
        <v>0</v>
      </c>
      <c r="E355" s="22">
        <f>#VALUE!</f>
        <v>0</v>
      </c>
      <c r="F355" s="10"/>
    </row>
    <row r="356" spans="1:6">
      <c r="A356" s="3" t="s">
        <v>143</v>
      </c>
      <c r="B356" s="22">
        <f>#VALUE!</f>
        <v>0</v>
      </c>
      <c r="C356" s="22">
        <f>#VALUE!</f>
        <v>0</v>
      </c>
      <c r="D356" s="22">
        <f>#VALUE!</f>
        <v>0</v>
      </c>
      <c r="E356" s="22">
        <f>#VALUE!</f>
        <v>0</v>
      </c>
      <c r="F356" s="10"/>
    </row>
    <row r="357" spans="1:6">
      <c r="A357" s="3" t="s">
        <v>144</v>
      </c>
      <c r="B357" s="22">
        <f>#VALUE!</f>
        <v>0</v>
      </c>
      <c r="C357" s="22">
        <f>#VALUE!</f>
        <v>0</v>
      </c>
      <c r="D357" s="22">
        <f>#VALUE!</f>
        <v>0</v>
      </c>
      <c r="E357" s="22">
        <f>#VALUE!</f>
        <v>0</v>
      </c>
      <c r="F357" s="10"/>
    </row>
    <row r="358" spans="1:6">
      <c r="A358" s="3" t="s">
        <v>145</v>
      </c>
      <c r="B358" s="22">
        <f>#VALUE!</f>
        <v>0</v>
      </c>
      <c r="C358" s="22">
        <f>#VALUE!</f>
        <v>0</v>
      </c>
      <c r="D358" s="22">
        <f>#VALUE!</f>
        <v>0</v>
      </c>
      <c r="E358" s="22">
        <f>#VALUE!</f>
        <v>0</v>
      </c>
      <c r="F358" s="10"/>
    </row>
    <row r="359" spans="1:6">
      <c r="A359" s="3" t="s">
        <v>146</v>
      </c>
      <c r="B359" s="22">
        <f>#VALUE!</f>
        <v>0</v>
      </c>
      <c r="C359" s="22">
        <f>#VALUE!</f>
        <v>0</v>
      </c>
      <c r="D359" s="22">
        <f>#VALUE!</f>
        <v>0</v>
      </c>
      <c r="E359" s="22">
        <f>#VALUE!</f>
        <v>0</v>
      </c>
      <c r="F359" s="10"/>
    </row>
    <row r="360" spans="1:6">
      <c r="A360" s="3" t="s">
        <v>151</v>
      </c>
      <c r="B360" s="22">
        <f>#VALUE!</f>
        <v>0</v>
      </c>
      <c r="C360" s="22">
        <f>#VALUE!</f>
        <v>0</v>
      </c>
      <c r="D360" s="22">
        <f>#VALUE!</f>
        <v>0</v>
      </c>
      <c r="E360" s="22">
        <f>#VALUE!</f>
        <v>0</v>
      </c>
      <c r="F360" s="10"/>
    </row>
    <row r="361" spans="1:6">
      <c r="A361" s="3" t="s">
        <v>147</v>
      </c>
      <c r="B361" s="22">
        <f>#VALUE!</f>
        <v>0</v>
      </c>
      <c r="C361" s="22">
        <f>#VALUE!</f>
        <v>0</v>
      </c>
      <c r="D361" s="22">
        <f>#VALUE!</f>
        <v>0</v>
      </c>
      <c r="E361" s="22">
        <f>#VALUE!</f>
        <v>0</v>
      </c>
      <c r="F361" s="10"/>
    </row>
    <row r="362" spans="1:6">
      <c r="A362" s="3" t="s">
        <v>148</v>
      </c>
      <c r="B362" s="22">
        <f>#VALUE!</f>
        <v>0</v>
      </c>
      <c r="C362" s="22">
        <f>#VALUE!</f>
        <v>0</v>
      </c>
      <c r="D362" s="22">
        <f>#VALUE!</f>
        <v>0</v>
      </c>
      <c r="E362" s="22">
        <f>#VALUE!</f>
        <v>0</v>
      </c>
      <c r="F362" s="10"/>
    </row>
    <row r="363" spans="1:6">
      <c r="A363" s="3" t="s">
        <v>149</v>
      </c>
      <c r="B363" s="22">
        <f>#VALUE!</f>
        <v>0</v>
      </c>
      <c r="C363" s="22">
        <f>#VALUE!</f>
        <v>0</v>
      </c>
      <c r="D363" s="22">
        <f>#VALUE!</f>
        <v>0</v>
      </c>
      <c r="E363" s="22">
        <f>#VALUE!</f>
        <v>0</v>
      </c>
      <c r="F363" s="10"/>
    </row>
    <row r="365" spans="1:6" ht="21" customHeight="1">
      <c r="A365" s="1" t="s">
        <v>344</v>
      </c>
    </row>
    <row r="366" spans="1:6">
      <c r="A366" s="2" t="s">
        <v>345</v>
      </c>
    </row>
    <row r="367" spans="1:6">
      <c r="A367" s="2" t="s">
        <v>346</v>
      </c>
    </row>
    <row r="369" spans="1:11">
      <c r="B369" s="12" t="s">
        <v>142</v>
      </c>
      <c r="C369" s="12" t="s">
        <v>143</v>
      </c>
      <c r="D369" s="12" t="s">
        <v>144</v>
      </c>
      <c r="E369" s="12" t="s">
        <v>145</v>
      </c>
      <c r="F369" s="12" t="s">
        <v>146</v>
      </c>
      <c r="G369" s="12" t="s">
        <v>151</v>
      </c>
      <c r="H369" s="12" t="s">
        <v>147</v>
      </c>
      <c r="I369" s="12" t="s">
        <v>148</v>
      </c>
      <c r="J369" s="12" t="s">
        <v>149</v>
      </c>
    </row>
    <row r="370" spans="1:11">
      <c r="A370" s="3" t="s">
        <v>347</v>
      </c>
      <c r="B370" s="18">
        <f>#VALUE!</f>
        <v>0</v>
      </c>
      <c r="C370" s="18">
        <f>#VALUE!</f>
        <v>0</v>
      </c>
      <c r="D370" s="18">
        <f>#VALUE!</f>
        <v>0</v>
      </c>
      <c r="E370" s="18">
        <f>#VALUE!</f>
        <v>0</v>
      </c>
      <c r="F370" s="18">
        <f>#VALUE!</f>
        <v>0</v>
      </c>
      <c r="G370" s="18">
        <f>#VALUE!</f>
        <v>0</v>
      </c>
      <c r="H370" s="18">
        <f>#VALUE!</f>
        <v>0</v>
      </c>
      <c r="I370" s="18">
        <f>#VALUE!</f>
        <v>0</v>
      </c>
      <c r="J370" s="18">
        <f>#VALUE!</f>
        <v>0</v>
      </c>
      <c r="K370" s="10"/>
    </row>
    <row r="372" spans="1:11" ht="21" customHeight="1">
      <c r="A372" s="1" t="s">
        <v>348</v>
      </c>
    </row>
    <row r="374" spans="1:11">
      <c r="B374" s="12" t="s">
        <v>349</v>
      </c>
      <c r="C374" s="12" t="s">
        <v>350</v>
      </c>
      <c r="D374" s="12" t="s">
        <v>351</v>
      </c>
      <c r="E374" s="12" t="s">
        <v>352</v>
      </c>
      <c r="F374" s="12" t="s">
        <v>353</v>
      </c>
      <c r="G374" s="12" t="s">
        <v>354</v>
      </c>
      <c r="H374" s="12" t="s">
        <v>355</v>
      </c>
      <c r="I374" s="12" t="s">
        <v>356</v>
      </c>
    </row>
    <row r="375" spans="1:11">
      <c r="A375" s="3" t="s">
        <v>174</v>
      </c>
      <c r="B375" s="16">
        <f>#VALUE!</f>
        <v>0</v>
      </c>
      <c r="C375" s="18">
        <f>#VALUE!</f>
        <v>0</v>
      </c>
      <c r="D375" s="8"/>
      <c r="E375" s="8"/>
      <c r="F375" s="18">
        <f>#VALUE!</f>
        <v>0</v>
      </c>
      <c r="G375" s="8"/>
      <c r="H375" s="8"/>
      <c r="I375" s="8"/>
      <c r="J375" s="10"/>
    </row>
    <row r="376" spans="1:11">
      <c r="A376" s="3" t="s">
        <v>175</v>
      </c>
      <c r="B376" s="16">
        <f>#VALUE!</f>
        <v>0</v>
      </c>
      <c r="C376" s="18">
        <f>#VALUE!</f>
        <v>0</v>
      </c>
      <c r="D376" s="18">
        <f>#VALUE!</f>
        <v>0</v>
      </c>
      <c r="E376" s="8"/>
      <c r="F376" s="18">
        <f>#VALUE!</f>
        <v>0</v>
      </c>
      <c r="G376" s="8"/>
      <c r="H376" s="8"/>
      <c r="I376" s="8"/>
      <c r="J376" s="10"/>
    </row>
    <row r="377" spans="1:11">
      <c r="A377" s="3" t="s">
        <v>214</v>
      </c>
      <c r="B377" s="16">
        <f>#VALUE!</f>
        <v>0</v>
      </c>
      <c r="C377" s="18">
        <f>#VALUE!</f>
        <v>0</v>
      </c>
      <c r="D377" s="8"/>
      <c r="E377" s="8"/>
      <c r="F377" s="8"/>
      <c r="G377" s="8"/>
      <c r="H377" s="8"/>
      <c r="I377" s="8"/>
      <c r="J377" s="10"/>
    </row>
    <row r="378" spans="1:11">
      <c r="A378" s="3" t="s">
        <v>176</v>
      </c>
      <c r="B378" s="16">
        <f>#VALUE!</f>
        <v>0</v>
      </c>
      <c r="C378" s="18">
        <f>#VALUE!</f>
        <v>0</v>
      </c>
      <c r="D378" s="8"/>
      <c r="E378" s="8"/>
      <c r="F378" s="18">
        <f>#VALUE!</f>
        <v>0</v>
      </c>
      <c r="G378" s="8"/>
      <c r="H378" s="8"/>
      <c r="I378" s="8"/>
      <c r="J378" s="10"/>
    </row>
    <row r="379" spans="1:11">
      <c r="A379" s="3" t="s">
        <v>177</v>
      </c>
      <c r="B379" s="16">
        <f>#VALUE!</f>
        <v>0</v>
      </c>
      <c r="C379" s="18">
        <f>#VALUE!</f>
        <v>0</v>
      </c>
      <c r="D379" s="18">
        <f>#VALUE!</f>
        <v>0</v>
      </c>
      <c r="E379" s="8"/>
      <c r="F379" s="18">
        <f>#VALUE!</f>
        <v>0</v>
      </c>
      <c r="G379" s="8"/>
      <c r="H379" s="8"/>
      <c r="I379" s="8"/>
      <c r="J379" s="10"/>
    </row>
    <row r="380" spans="1:11">
      <c r="A380" s="3" t="s">
        <v>215</v>
      </c>
      <c r="B380" s="16">
        <f>#VALUE!</f>
        <v>0</v>
      </c>
      <c r="C380" s="18">
        <f>#VALUE!</f>
        <v>0</v>
      </c>
      <c r="D380" s="8"/>
      <c r="E380" s="8"/>
      <c r="F380" s="8"/>
      <c r="G380" s="8"/>
      <c r="H380" s="8"/>
      <c r="I380" s="8"/>
      <c r="J380" s="10"/>
    </row>
    <row r="381" spans="1:11">
      <c r="A381" s="3" t="s">
        <v>178</v>
      </c>
      <c r="B381" s="16">
        <f>#VALUE!</f>
        <v>0</v>
      </c>
      <c r="C381" s="18">
        <f>#VALUE!</f>
        <v>0</v>
      </c>
      <c r="D381" s="18">
        <f>#VALUE!</f>
        <v>0</v>
      </c>
      <c r="E381" s="8"/>
      <c r="F381" s="18">
        <f>#VALUE!</f>
        <v>0</v>
      </c>
      <c r="G381" s="8"/>
      <c r="H381" s="8"/>
      <c r="I381" s="8"/>
      <c r="J381" s="10"/>
    </row>
    <row r="382" spans="1:11">
      <c r="A382" s="3" t="s">
        <v>179</v>
      </c>
      <c r="B382" s="16">
        <f>#VALUE!</f>
        <v>0</v>
      </c>
      <c r="C382" s="18">
        <f>#VALUE!</f>
        <v>0</v>
      </c>
      <c r="D382" s="18">
        <f>#VALUE!</f>
        <v>0</v>
      </c>
      <c r="E382" s="8"/>
      <c r="F382" s="18">
        <f>#VALUE!</f>
        <v>0</v>
      </c>
      <c r="G382" s="8"/>
      <c r="H382" s="8"/>
      <c r="I382" s="8"/>
      <c r="J382" s="10"/>
    </row>
    <row r="383" spans="1:11">
      <c r="A383" s="3" t="s">
        <v>195</v>
      </c>
      <c r="B383" s="16">
        <f>#VALUE!</f>
        <v>0</v>
      </c>
      <c r="C383" s="18">
        <f>#VALUE!</f>
        <v>0</v>
      </c>
      <c r="D383" s="18">
        <f>#VALUE!</f>
        <v>0</v>
      </c>
      <c r="E383" s="8"/>
      <c r="F383" s="18">
        <f>#VALUE!</f>
        <v>0</v>
      </c>
      <c r="G383" s="8"/>
      <c r="H383" s="8"/>
      <c r="I383" s="8"/>
      <c r="J383" s="10"/>
    </row>
    <row r="384" spans="1:11">
      <c r="A384" s="3" t="s">
        <v>180</v>
      </c>
      <c r="B384" s="16">
        <f>#VALUE!</f>
        <v>0</v>
      </c>
      <c r="C384" s="18">
        <f>#VALUE!</f>
        <v>0</v>
      </c>
      <c r="D384" s="18">
        <f>#VALUE!</f>
        <v>0</v>
      </c>
      <c r="E384" s="18">
        <f>#VALUE!</f>
        <v>0</v>
      </c>
      <c r="F384" s="18">
        <f>#VALUE!</f>
        <v>0</v>
      </c>
      <c r="G384" s="8"/>
      <c r="H384" s="8"/>
      <c r="I384" s="8"/>
      <c r="J384" s="10"/>
    </row>
    <row r="385" spans="1:10">
      <c r="A385" s="3" t="s">
        <v>181</v>
      </c>
      <c r="B385" s="16">
        <f>#VALUE!</f>
        <v>0</v>
      </c>
      <c r="C385" s="18">
        <f>#VALUE!</f>
        <v>0</v>
      </c>
      <c r="D385" s="18">
        <f>#VALUE!</f>
        <v>0</v>
      </c>
      <c r="E385" s="18">
        <f>#VALUE!</f>
        <v>0</v>
      </c>
      <c r="F385" s="18">
        <f>#VALUE!</f>
        <v>0</v>
      </c>
      <c r="G385" s="8"/>
      <c r="H385" s="8"/>
      <c r="I385" s="8"/>
      <c r="J385" s="10"/>
    </row>
    <row r="386" spans="1:10">
      <c r="A386" s="3" t="s">
        <v>182</v>
      </c>
      <c r="B386" s="16">
        <f>#VALUE!</f>
        <v>0</v>
      </c>
      <c r="C386" s="18">
        <f>#VALUE!</f>
        <v>0</v>
      </c>
      <c r="D386" s="18">
        <f>#VALUE!</f>
        <v>0</v>
      </c>
      <c r="E386" s="18">
        <f>#VALUE!</f>
        <v>0</v>
      </c>
      <c r="F386" s="18">
        <f>#VALUE!</f>
        <v>0</v>
      </c>
      <c r="G386" s="18">
        <f>#VALUE!</f>
        <v>0</v>
      </c>
      <c r="H386" s="18">
        <f>#VALUE!</f>
        <v>0</v>
      </c>
      <c r="I386" s="18">
        <f>#VALUE!</f>
        <v>0</v>
      </c>
      <c r="J386" s="10"/>
    </row>
    <row r="387" spans="1:10">
      <c r="A387" s="3" t="s">
        <v>183</v>
      </c>
      <c r="B387" s="16">
        <f>#VALUE!</f>
        <v>0</v>
      </c>
      <c r="C387" s="18">
        <f>#VALUE!</f>
        <v>0</v>
      </c>
      <c r="D387" s="18">
        <f>#VALUE!</f>
        <v>0</v>
      </c>
      <c r="E387" s="18">
        <f>#VALUE!</f>
        <v>0</v>
      </c>
      <c r="F387" s="18">
        <f>#VALUE!</f>
        <v>0</v>
      </c>
      <c r="G387" s="18">
        <f>#VALUE!</f>
        <v>0</v>
      </c>
      <c r="H387" s="18">
        <f>#VALUE!</f>
        <v>0</v>
      </c>
      <c r="I387" s="18">
        <f>#VALUE!</f>
        <v>0</v>
      </c>
      <c r="J387" s="10"/>
    </row>
    <row r="388" spans="1:10">
      <c r="A388" s="3" t="s">
        <v>196</v>
      </c>
      <c r="B388" s="16">
        <f>#VALUE!</f>
        <v>0</v>
      </c>
      <c r="C388" s="18">
        <f>#VALUE!</f>
        <v>0</v>
      </c>
      <c r="D388" s="18">
        <f>#VALUE!</f>
        <v>0</v>
      </c>
      <c r="E388" s="18">
        <f>#VALUE!</f>
        <v>0</v>
      </c>
      <c r="F388" s="18">
        <f>#VALUE!</f>
        <v>0</v>
      </c>
      <c r="G388" s="18">
        <f>#VALUE!</f>
        <v>0</v>
      </c>
      <c r="H388" s="18">
        <f>#VALUE!</f>
        <v>0</v>
      </c>
      <c r="I388" s="18">
        <f>#VALUE!</f>
        <v>0</v>
      </c>
      <c r="J388" s="10"/>
    </row>
    <row r="389" spans="1:10">
      <c r="A389" s="3" t="s">
        <v>216</v>
      </c>
      <c r="B389" s="16">
        <f>#VALUE!</f>
        <v>0</v>
      </c>
      <c r="C389" s="18">
        <f>#VALUE!</f>
        <v>0</v>
      </c>
      <c r="D389" s="8"/>
      <c r="E389" s="8"/>
      <c r="F389" s="8"/>
      <c r="G389" s="8"/>
      <c r="H389" s="8"/>
      <c r="I389" s="8"/>
      <c r="J389" s="10"/>
    </row>
    <row r="390" spans="1:10">
      <c r="A390" s="3" t="s">
        <v>217</v>
      </c>
      <c r="B390" s="16">
        <f>#VALUE!</f>
        <v>0</v>
      </c>
      <c r="C390" s="18">
        <f>#VALUE!</f>
        <v>0</v>
      </c>
      <c r="D390" s="8"/>
      <c r="E390" s="8"/>
      <c r="F390" s="8"/>
      <c r="G390" s="8"/>
      <c r="H390" s="8"/>
      <c r="I390" s="8"/>
      <c r="J390" s="10"/>
    </row>
    <row r="391" spans="1:10">
      <c r="A391" s="3" t="s">
        <v>218</v>
      </c>
      <c r="B391" s="16">
        <f>#VALUE!</f>
        <v>0</v>
      </c>
      <c r="C391" s="18">
        <f>#VALUE!</f>
        <v>0</v>
      </c>
      <c r="D391" s="8"/>
      <c r="E391" s="8"/>
      <c r="F391" s="8"/>
      <c r="G391" s="8"/>
      <c r="H391" s="8"/>
      <c r="I391" s="8"/>
      <c r="J391" s="10"/>
    </row>
    <row r="392" spans="1:10">
      <c r="A392" s="3" t="s">
        <v>219</v>
      </c>
      <c r="B392" s="16">
        <f>#VALUE!</f>
        <v>0</v>
      </c>
      <c r="C392" s="18">
        <f>#VALUE!</f>
        <v>0</v>
      </c>
      <c r="D392" s="8"/>
      <c r="E392" s="8"/>
      <c r="F392" s="8"/>
      <c r="G392" s="8"/>
      <c r="H392" s="8"/>
      <c r="I392" s="8"/>
      <c r="J392" s="10"/>
    </row>
    <row r="393" spans="1:10">
      <c r="A393" s="3" t="s">
        <v>220</v>
      </c>
      <c r="B393" s="16">
        <f>#VALUE!</f>
        <v>0</v>
      </c>
      <c r="C393" s="18">
        <f>#VALUE!</f>
        <v>0</v>
      </c>
      <c r="D393" s="18">
        <f>#VALUE!</f>
        <v>0</v>
      </c>
      <c r="E393" s="18">
        <f>#VALUE!</f>
        <v>0</v>
      </c>
      <c r="F393" s="8"/>
      <c r="G393" s="8"/>
      <c r="H393" s="8"/>
      <c r="I393" s="8"/>
      <c r="J393" s="10"/>
    </row>
  </sheetData>
  <sheetProtection sheet="1" objects="1" scenarios="1"/>
  <dataValidations count="409">
    <dataValidation type="decimal" allowBlank="1" showInputMessage="1" showErrorMessage="1" error="The rate of return must be a non-negative percentage value." sqref="B58">
      <formula1>0</formula1>
      <formula2>4</formula2>
    </dataValidation>
    <dataValidation type="decimal" allowBlank="1" showInputMessage="1" showErrorMessage="1" sqref="C58">
      <formula1>0</formula1>
      <formula2>999999</formula2>
    </dataValidation>
    <dataValidation type="decimal" allowBlank="1" showInputMessage="1" showErrorMessage="1" sqref="E58">
      <formula1>0.001</formula1>
      <formula2>1</formula2>
    </dataValidation>
    <dataValidation type="decimal" allowBlank="1" showInputMessage="1" showErrorMessage="1" sqref="F58">
      <formula1>365</formula1>
      <formula2>366</formula2>
    </dataValidation>
    <dataValidation type="decimal" allowBlank="1" showInputMessage="1" showErrorMessage="1" error="Must be a non-negative percentage value." sqref="B68:B75">
      <formula1>0</formula1>
      <formula2>4</formula2>
    </dataValidation>
    <dataValidation type="decimal" allowBlank="1" showInputMessage="1" showErrorMessage="1" error="The proportion of load going through 132kV/HV must be between 0% and 100%." sqref="B80">
      <formula1>0</formula1>
      <formula2>1</formula2>
    </dataValidation>
    <dataValidation type="decimal" allowBlank="1" showInputMessage="1" showErrorMessage="1" sqref="B85">
      <formula1>0.001</formula1>
      <formula2>999999.999</formula2>
    </dataValidation>
    <dataValidation type="decimal" operator="greaterThanOrEqual" allowBlank="1" showInputMessage="1" showErrorMessage="1" sqref="B90:B97">
      <formula1>0</formula1>
    </dataValidation>
    <dataValidation type="decimal" operator="greaterThanOrEqual" allowBlank="1" showInputMessage="1" showErrorMessage="1" sqref="B102:I102">
      <formula1>0</formula1>
    </dataValidation>
    <dataValidation type="decimal" operator="greaterThanOrEqual" allowBlank="1" showInputMessage="1" showErrorMessage="1" sqref="B107:F107">
      <formula1>0</formula1>
    </dataValidation>
    <dataValidation type="decimal" allowBlank="1" showInputMessage="1" showErrorMessage="1" error="The number in this cell must be between 0% and 100%." sqref="B112:I127">
      <formula1>0</formula1>
      <formula2>1</formula2>
    </dataValidation>
    <dataValidation type="decimal" operator="greaterThanOrEqual" allowBlank="1" showInputMessage="1" showErrorMessage="1" sqref="B134:I134">
      <formula1>0</formula1>
    </dataValidation>
    <dataValidation type="decimal" allowBlank="1" showInputMessage="1" showErrorMessage="1" error="The number in this cell must be between 0% and 100%." sqref="B139:F142">
      <formula1>0</formula1>
      <formula2>1</formula2>
    </dataValidation>
    <dataValidation type="decimal" operator="greaterThan" allowBlank="1" showInputMessage="1" showErrorMessage="1" sqref="B148:H148">
      <formula1>0</formula1>
    </dataValidation>
    <dataValidation type="decimal" allowBlank="1" showInputMessage="1" showErrorMessage="1" error="The LDNO discount must be between 0% and 100%." sqref="B154:F154">
      <formula1>0</formula1>
      <formula2>1</formula2>
    </dataValidation>
    <dataValidation type="decimal" allowBlank="1" showInputMessage="1" showErrorMessage="1" error="The coincidence factor must be between 0% and 100%." sqref="B160:B178">
      <formula1>0</formula1>
      <formula2>1</formula2>
    </dataValidation>
    <dataValidation type="decimal" allowBlank="1" showInputMessage="1" showErrorMessage="1" error="The load factor must be between 0% and 100%." sqref="C160:C178">
      <formula1>0</formula1>
      <formula2>1</formula2>
    </dataValidation>
    <dataValidation type="textLength" operator="equal" allowBlank="1" showInputMessage="1" showErrorMessage="1" error="This cell should remain blank." sqref="B186">
      <formula1>0</formula1>
    </dataValidation>
    <dataValidation type="decimal" operator="greaterThanOrEqual" allowBlank="1" showInputMessage="1" showErrorMessage="1" errorTitle="Volume data error" error="The volume must be a non-negative number." sqref="B187:B189">
      <formula1>0</formula1>
    </dataValidation>
    <dataValidation type="textLength" operator="equal" allowBlank="1" showInputMessage="1" showErrorMessage="1" error="This cell should remain blank." sqref="B190">
      <formula1>0</formula1>
    </dataValidation>
    <dataValidation type="decimal" operator="greaterThanOrEqual" allowBlank="1" showInputMessage="1" showErrorMessage="1" errorTitle="Volume data error" error="The volume must be a non-negative number." sqref="B191:B193">
      <formula1>0</formula1>
    </dataValidation>
    <dataValidation type="textLength" operator="equal" allowBlank="1" showInputMessage="1" showErrorMessage="1" error="This cell should remain blank." sqref="B194">
      <formula1>0</formula1>
    </dataValidation>
    <dataValidation type="decimal" operator="greaterThanOrEqual" allowBlank="1" showInputMessage="1" showErrorMessage="1" errorTitle="Volume data error" error="The volume must be a non-negative number." sqref="B195:B197">
      <formula1>0</formula1>
    </dataValidation>
    <dataValidation type="textLength" operator="equal" allowBlank="1" showInputMessage="1" showErrorMessage="1" error="This cell should remain blank." sqref="B198">
      <formula1>0</formula1>
    </dataValidation>
    <dataValidation type="decimal" operator="greaterThanOrEqual" allowBlank="1" showInputMessage="1" showErrorMessage="1" errorTitle="Volume data error" error="The volume must be a non-negative number." sqref="B199:B201">
      <formula1>0</formula1>
    </dataValidation>
    <dataValidation type="textLength" operator="equal" allowBlank="1" showInputMessage="1" showErrorMessage="1" error="This cell should remain blank." sqref="B202">
      <formula1>0</formula1>
    </dataValidation>
    <dataValidation type="decimal" operator="greaterThanOrEqual" allowBlank="1" showInputMessage="1" showErrorMessage="1" errorTitle="Volume data error" error="The volume must be a non-negative number." sqref="B203:B205">
      <formula1>0</formula1>
    </dataValidation>
    <dataValidation type="textLength" operator="equal" allowBlank="1" showInputMessage="1" showErrorMessage="1" error="This cell should remain blank." sqref="B206">
      <formula1>0</formula1>
    </dataValidation>
    <dataValidation type="decimal" operator="greaterThanOrEqual" allowBlank="1" showInputMessage="1" showErrorMessage="1" errorTitle="Volume data error" error="The volume must be a non-negative number." sqref="B207:B209">
      <formula1>0</formula1>
    </dataValidation>
    <dataValidation type="textLength" operator="equal" allowBlank="1" showInputMessage="1" showErrorMessage="1" error="This cell should remain blank." sqref="B210">
      <formula1>0</formula1>
    </dataValidation>
    <dataValidation type="decimal" operator="greaterThanOrEqual" allowBlank="1" showInputMessage="1" showErrorMessage="1" errorTitle="Volume data error" error="The volume must be a non-negative number." sqref="B211:B213">
      <formula1>0</formula1>
    </dataValidation>
    <dataValidation type="textLength" operator="equal" allowBlank="1" showInputMessage="1" showErrorMessage="1" error="This cell should remain blank." sqref="B214">
      <formula1>0</formula1>
    </dataValidation>
    <dataValidation type="decimal" operator="greaterThanOrEqual" allowBlank="1" showInputMessage="1" showErrorMessage="1" errorTitle="Volume data error" error="The volume must be a non-negative number." sqref="B215">
      <formula1>0</formula1>
    </dataValidation>
    <dataValidation type="textLength" operator="equal" allowBlank="1" showInputMessage="1" showErrorMessage="1" error="This cell should remain blank." sqref="B216">
      <formula1>0</formula1>
    </dataValidation>
    <dataValidation type="decimal" operator="greaterThanOrEqual" allowBlank="1" showInputMessage="1" showErrorMessage="1" errorTitle="Volume data error" error="The volume must be a non-negative number." sqref="B217">
      <formula1>0</formula1>
    </dataValidation>
    <dataValidation type="textLength" operator="equal" allowBlank="1" showInputMessage="1" showErrorMessage="1" error="This cell should remain blank." sqref="B218">
      <formula1>0</formula1>
    </dataValidation>
    <dataValidation type="decimal" operator="greaterThanOrEqual" allowBlank="1" showInputMessage="1" showErrorMessage="1" errorTitle="Volume data error" error="The volume must be a non-negative number." sqref="B219:B221">
      <formula1>0</formula1>
    </dataValidation>
    <dataValidation type="textLength" operator="equal" allowBlank="1" showInputMessage="1" showErrorMessage="1" error="This cell should remain blank." sqref="B222">
      <formula1>0</formula1>
    </dataValidation>
    <dataValidation type="decimal" operator="greaterThanOrEqual" allowBlank="1" showInputMessage="1" showErrorMessage="1" errorTitle="Volume data error" error="The volume must be a non-negative number." sqref="B223:B225">
      <formula1>0</formula1>
    </dataValidation>
    <dataValidation type="textLength" operator="equal" allowBlank="1" showInputMessage="1" showErrorMessage="1" error="This cell should remain blank." sqref="B226">
      <formula1>0</formula1>
    </dataValidation>
    <dataValidation type="decimal" operator="greaterThanOrEqual" allowBlank="1" showInputMessage="1" showErrorMessage="1" errorTitle="Volume data error" error="The volume must be a non-negative number." sqref="B227:B229">
      <formula1>0</formula1>
    </dataValidation>
    <dataValidation type="textLength" operator="equal" allowBlank="1" showInputMessage="1" showErrorMessage="1" error="This cell should remain blank." sqref="B230">
      <formula1>0</formula1>
    </dataValidation>
    <dataValidation type="decimal" operator="greaterThanOrEqual" allowBlank="1" showInputMessage="1" showErrorMessage="1" errorTitle="Volume data error" error="The volume must be a non-negative number." sqref="B231:B232">
      <formula1>0</formula1>
    </dataValidation>
    <dataValidation type="textLength" operator="equal" allowBlank="1" showInputMessage="1" showErrorMessage="1" error="This cell should remain blank." sqref="B233">
      <formula1>0</formula1>
    </dataValidation>
    <dataValidation type="decimal" operator="greaterThanOrEqual" allowBlank="1" showInputMessage="1" showErrorMessage="1" errorTitle="Volume data error" error="The volume must be a non-negative number." sqref="B234:B235">
      <formula1>0</formula1>
    </dataValidation>
    <dataValidation type="textLength" operator="equal" allowBlank="1" showInputMessage="1" showErrorMessage="1" error="This cell should remain blank." sqref="B236">
      <formula1>0</formula1>
    </dataValidation>
    <dataValidation type="decimal" operator="greaterThanOrEqual" allowBlank="1" showInputMessage="1" showErrorMessage="1" errorTitle="Volume data error" error="The volume must be a non-negative number." sqref="B237:B239">
      <formula1>0</formula1>
    </dataValidation>
    <dataValidation type="textLength" operator="equal" allowBlank="1" showInputMessage="1" showErrorMessage="1" error="This cell should remain blank." sqref="B240">
      <formula1>0</formula1>
    </dataValidation>
    <dataValidation type="decimal" operator="greaterThanOrEqual" allowBlank="1" showInputMessage="1" showErrorMessage="1" errorTitle="Volume data error" error="The volume must be a non-negative number." sqref="B241:B243">
      <formula1>0</formula1>
    </dataValidation>
    <dataValidation type="textLength" operator="equal" allowBlank="1" showInputMessage="1" showErrorMessage="1" error="This cell should remain blank." sqref="B244">
      <formula1>0</formula1>
    </dataValidation>
    <dataValidation type="decimal" operator="greaterThanOrEqual" allowBlank="1" showInputMessage="1" showErrorMessage="1" errorTitle="Volume data error" error="The volume must be a non-negative number." sqref="B245:B247">
      <formula1>0</formula1>
    </dataValidation>
    <dataValidation type="textLength" operator="equal" allowBlank="1" showInputMessage="1" showErrorMessage="1" error="This cell should remain blank." sqref="B248">
      <formula1>0</formula1>
    </dataValidation>
    <dataValidation type="decimal" operator="greaterThanOrEqual" allowBlank="1" showInputMessage="1" showErrorMessage="1" errorTitle="Volume data error" error="The volume must be a non-negative number." sqref="B249:B251">
      <formula1>0</formula1>
    </dataValidation>
    <dataValidation type="textLength" operator="equal" allowBlank="1" showInputMessage="1" showErrorMessage="1" error="This cell should remain blank." sqref="B252">
      <formula1>0</formula1>
    </dataValidation>
    <dataValidation type="decimal" operator="greaterThanOrEqual" allowBlank="1" showInputMessage="1" showErrorMessage="1" errorTitle="Volume data error" error="The volume must be a non-negative number." sqref="B253:B255">
      <formula1>0</formula1>
    </dataValidation>
    <dataValidation type="textLength" operator="equal" allowBlank="1" showInputMessage="1" showErrorMessage="1" error="This cell should remain blank." sqref="B256">
      <formula1>0</formula1>
    </dataValidation>
    <dataValidation type="decimal" operator="greaterThanOrEqual" allowBlank="1" showInputMessage="1" showErrorMessage="1" errorTitle="Volume data error" error="The volume must be a non-negative number." sqref="B257:B259">
      <formula1>0</formula1>
    </dataValidation>
    <dataValidation type="textLength" operator="equal" allowBlank="1" showInputMessage="1" showErrorMessage="1" error="This cell should remain blank." sqref="B260">
      <formula1>0</formula1>
    </dataValidation>
    <dataValidation type="decimal" operator="greaterThanOrEqual" allowBlank="1" showInputMessage="1" showErrorMessage="1" errorTitle="Volume data error" error="The volume must be a non-negative number." sqref="B261:B262">
      <formula1>0</formula1>
    </dataValidation>
    <dataValidation type="textLength" operator="equal" allowBlank="1" showInputMessage="1" showErrorMessage="1" error="This cell should remain blank." sqref="B263">
      <formula1>0</formula1>
    </dataValidation>
    <dataValidation type="decimal" operator="greaterThanOrEqual" allowBlank="1" showInputMessage="1" showErrorMessage="1" errorTitle="Volume data error" error="The volume must be a non-negative number." sqref="B264:B266">
      <formula1>0</formula1>
    </dataValidation>
    <dataValidation type="textLength" operator="equal" allowBlank="1" showInputMessage="1" showErrorMessage="1" error="This cell should remain blank." sqref="B267">
      <formula1>0</formula1>
    </dataValidation>
    <dataValidation type="decimal" operator="greaterThanOrEqual" allowBlank="1" showInputMessage="1" showErrorMessage="1" errorTitle="Volume data error" error="The volume must be a non-negative number." sqref="B268:B270">
      <formula1>0</formula1>
    </dataValidation>
    <dataValidation type="textLength" operator="equal" allowBlank="1" showInputMessage="1" showErrorMessage="1" error="This cell should remain blank." sqref="B271">
      <formula1>0</formula1>
    </dataValidation>
    <dataValidation type="decimal" operator="greaterThanOrEqual" allowBlank="1" showInputMessage="1" showErrorMessage="1" errorTitle="Volume data error" error="The volume must be a non-negative number." sqref="B272:B273">
      <formula1>0</formula1>
    </dataValidation>
    <dataValidation type="textLength" operator="equal" allowBlank="1" showInputMessage="1" showErrorMessage="1" error="This cell should remain blank." sqref="B274">
      <formula1>0</formula1>
    </dataValidation>
    <dataValidation type="decimal" operator="greaterThanOrEqual" allowBlank="1" showInputMessage="1" showErrorMessage="1" errorTitle="Volume data error" error="The volume must be a non-negative number." sqref="B275:B276">
      <formula1>0</formula1>
    </dataValidation>
    <dataValidation type="textLength" operator="equal" allowBlank="1" showInputMessage="1" showErrorMessage="1" error="This cell should remain blank." sqref="B277">
      <formula1>0</formula1>
    </dataValidation>
    <dataValidation type="decimal" operator="greaterThanOrEqual" allowBlank="1" showInputMessage="1" showErrorMessage="1" errorTitle="Volume data error" error="The volume must be a non-negative number." sqref="B278:B279">
      <formula1>0</formula1>
    </dataValidation>
    <dataValidation type="textLength" operator="equal" allowBlank="1" showInputMessage="1" showErrorMessage="1" error="This cell should remain blank." sqref="B280">
      <formula1>0</formula1>
    </dataValidation>
    <dataValidation type="decimal" operator="greaterThanOrEqual" allowBlank="1" showInputMessage="1" showErrorMessage="1" errorTitle="Volume data error" error="The volume must be a non-negative number." sqref="B281:B282">
      <formula1>0</formula1>
    </dataValidation>
    <dataValidation type="textLength" operator="equal" allowBlank="1" showInputMessage="1" showErrorMessage="1" error="This cell should remain blank." sqref="C186">
      <formula1>0</formula1>
    </dataValidation>
    <dataValidation type="decimal" operator="greaterThanOrEqual" allowBlank="1" showInputMessage="1" showErrorMessage="1" errorTitle="Volume data error" error="The volume must be a non-negative number." sqref="C187:C189">
      <formula1>0</formula1>
    </dataValidation>
    <dataValidation type="textLength" operator="equal" allowBlank="1" showInputMessage="1" showErrorMessage="1" error="This cell should remain blank." sqref="C190">
      <formula1>0</formula1>
    </dataValidation>
    <dataValidation type="decimal" operator="greaterThanOrEqual" allowBlank="1" showInputMessage="1" showErrorMessage="1" errorTitle="Volume data error" error="The volume must be a non-negative number." sqref="C191:C193">
      <formula1>0</formula1>
    </dataValidation>
    <dataValidation type="textLength" operator="equal" allowBlank="1" showInputMessage="1" showErrorMessage="1" error="This cell should remain blank." sqref="C194">
      <formula1>0</formula1>
    </dataValidation>
    <dataValidation type="decimal" operator="greaterThanOrEqual" allowBlank="1" showInputMessage="1" showErrorMessage="1" errorTitle="Volume data error" error="The volume must be a non-negative number." sqref="C195:C197">
      <formula1>0</formula1>
    </dataValidation>
    <dataValidation type="textLength" operator="equal" allowBlank="1" showInputMessage="1" showErrorMessage="1" error="This cell should remain blank." sqref="C198">
      <formula1>0</formula1>
    </dataValidation>
    <dataValidation type="decimal" operator="greaterThanOrEqual" allowBlank="1" showInputMessage="1" showErrorMessage="1" errorTitle="Volume data error" error="The volume must be a non-negative number." sqref="C199:C201">
      <formula1>0</formula1>
    </dataValidation>
    <dataValidation type="textLength" operator="equal" allowBlank="1" showInputMessage="1" showErrorMessage="1" error="This cell should remain blank." sqref="C202">
      <formula1>0</formula1>
    </dataValidation>
    <dataValidation type="decimal" operator="greaterThanOrEqual" allowBlank="1" showInputMessage="1" showErrorMessage="1" errorTitle="Volume data error" error="The volume must be a non-negative number." sqref="C203:C205">
      <formula1>0</formula1>
    </dataValidation>
    <dataValidation type="textLength" operator="equal" allowBlank="1" showInputMessage="1" showErrorMessage="1" error="This cell should remain blank." sqref="C206">
      <formula1>0</formula1>
    </dataValidation>
    <dataValidation type="decimal" operator="greaterThanOrEqual" allowBlank="1" showInputMessage="1" showErrorMessage="1" errorTitle="Volume data error" error="The volume must be a non-negative number." sqref="C207:C209">
      <formula1>0</formula1>
    </dataValidation>
    <dataValidation type="textLength" operator="equal" allowBlank="1" showInputMessage="1" showErrorMessage="1" error="This cell should remain blank." sqref="C210">
      <formula1>0</formula1>
    </dataValidation>
    <dataValidation type="decimal" operator="greaterThanOrEqual" allowBlank="1" showInputMessage="1" showErrorMessage="1" errorTitle="Volume data error" error="The volume must be a non-negative number." sqref="C211:C213">
      <formula1>0</formula1>
    </dataValidation>
    <dataValidation type="textLength" operator="equal" allowBlank="1" showInputMessage="1" showErrorMessage="1" error="This cell should remain blank." sqref="C214">
      <formula1>0</formula1>
    </dataValidation>
    <dataValidation type="decimal" operator="greaterThanOrEqual" allowBlank="1" showInputMessage="1" showErrorMessage="1" errorTitle="Volume data error" error="The volume must be a non-negative number." sqref="C215">
      <formula1>0</formula1>
    </dataValidation>
    <dataValidation type="textLength" operator="equal" allowBlank="1" showInputMessage="1" showErrorMessage="1" error="This cell should remain blank." sqref="C216">
      <formula1>0</formula1>
    </dataValidation>
    <dataValidation type="decimal" operator="greaterThanOrEqual" allowBlank="1" showInputMessage="1" showErrorMessage="1" errorTitle="Volume data error" error="The volume must be a non-negative number." sqref="C217">
      <formula1>0</formula1>
    </dataValidation>
    <dataValidation type="textLength" operator="equal" allowBlank="1" showInputMessage="1" showErrorMessage="1" error="This cell should remain blank." sqref="C218">
      <formula1>0</formula1>
    </dataValidation>
    <dataValidation type="decimal" operator="greaterThanOrEqual" allowBlank="1" showInputMessage="1" showErrorMessage="1" errorTitle="Volume data error" error="The volume must be a non-negative number." sqref="C219:C221">
      <formula1>0</formula1>
    </dataValidation>
    <dataValidation type="textLength" operator="equal" allowBlank="1" showInputMessage="1" showErrorMessage="1" error="This cell should remain blank." sqref="C222">
      <formula1>0</formula1>
    </dataValidation>
    <dataValidation type="decimal" operator="greaterThanOrEqual" allowBlank="1" showInputMessage="1" showErrorMessage="1" errorTitle="Volume data error" error="The volume must be a non-negative number." sqref="C223:C225">
      <formula1>0</formula1>
    </dataValidation>
    <dataValidation type="textLength" operator="equal" allowBlank="1" showInputMessage="1" showErrorMessage="1" error="This cell should remain blank." sqref="C226">
      <formula1>0</formula1>
    </dataValidation>
    <dataValidation type="decimal" operator="greaterThanOrEqual" allowBlank="1" showInputMessage="1" showErrorMessage="1" errorTitle="Volume data error" error="The volume must be a non-negative number." sqref="C227:C229">
      <formula1>0</formula1>
    </dataValidation>
    <dataValidation type="textLength" operator="equal" allowBlank="1" showInputMessage="1" showErrorMessage="1" error="This cell should remain blank." sqref="C230">
      <formula1>0</formula1>
    </dataValidation>
    <dataValidation type="decimal" operator="greaterThanOrEqual" allowBlank="1" showInputMessage="1" showErrorMessage="1" errorTitle="Volume data error" error="The volume must be a non-negative number." sqref="C231:C232">
      <formula1>0</formula1>
    </dataValidation>
    <dataValidation type="textLength" operator="equal" allowBlank="1" showInputMessage="1" showErrorMessage="1" error="This cell should remain blank." sqref="C233">
      <formula1>0</formula1>
    </dataValidation>
    <dataValidation type="decimal" operator="greaterThanOrEqual" allowBlank="1" showInputMessage="1" showErrorMessage="1" errorTitle="Volume data error" error="The volume must be a non-negative number." sqref="C234:C235">
      <formula1>0</formula1>
    </dataValidation>
    <dataValidation type="textLength" operator="equal" allowBlank="1" showInputMessage="1" showErrorMessage="1" error="This cell should remain blank." sqref="C236">
      <formula1>0</formula1>
    </dataValidation>
    <dataValidation type="decimal" operator="greaterThanOrEqual" allowBlank="1" showInputMessage="1" showErrorMessage="1" errorTitle="Volume data error" error="The volume must be a non-negative number." sqref="C237:C239">
      <formula1>0</formula1>
    </dataValidation>
    <dataValidation type="textLength" operator="equal" allowBlank="1" showInputMessage="1" showErrorMessage="1" error="This cell should remain blank." sqref="C240">
      <formula1>0</formula1>
    </dataValidation>
    <dataValidation type="decimal" operator="greaterThanOrEqual" allowBlank="1" showInputMessage="1" showErrorMessage="1" errorTitle="Volume data error" error="The volume must be a non-negative number." sqref="C241:C243">
      <formula1>0</formula1>
    </dataValidation>
    <dataValidation type="textLength" operator="equal" allowBlank="1" showInputMessage="1" showErrorMessage="1" error="This cell should remain blank." sqref="C244">
      <formula1>0</formula1>
    </dataValidation>
    <dataValidation type="decimal" operator="greaterThanOrEqual" allowBlank="1" showInputMessage="1" showErrorMessage="1" errorTitle="Volume data error" error="The volume must be a non-negative number." sqref="C245:C247">
      <formula1>0</formula1>
    </dataValidation>
    <dataValidation type="textLength" operator="equal" allowBlank="1" showInputMessage="1" showErrorMessage="1" error="This cell should remain blank." sqref="C248">
      <formula1>0</formula1>
    </dataValidation>
    <dataValidation type="decimal" operator="greaterThanOrEqual" allowBlank="1" showInputMessage="1" showErrorMessage="1" errorTitle="Volume data error" error="The volume must be a non-negative number." sqref="C249:C251">
      <formula1>0</formula1>
    </dataValidation>
    <dataValidation type="textLength" operator="equal" allowBlank="1" showInputMessage="1" showErrorMessage="1" error="This cell should remain blank." sqref="C252">
      <formula1>0</formula1>
    </dataValidation>
    <dataValidation type="decimal" operator="greaterThanOrEqual" allowBlank="1" showInputMessage="1" showErrorMessage="1" errorTitle="Volume data error" error="The volume must be a non-negative number." sqref="C253:C255">
      <formula1>0</formula1>
    </dataValidation>
    <dataValidation type="textLength" operator="equal" allowBlank="1" showInputMessage="1" showErrorMessage="1" error="This cell should remain blank." sqref="C256">
      <formula1>0</formula1>
    </dataValidation>
    <dataValidation type="decimal" operator="greaterThanOrEqual" allowBlank="1" showInputMessage="1" showErrorMessage="1" errorTitle="Volume data error" error="The volume must be a non-negative number." sqref="C257:C259">
      <formula1>0</formula1>
    </dataValidation>
    <dataValidation type="textLength" operator="equal" allowBlank="1" showInputMessage="1" showErrorMessage="1" error="This cell should remain blank." sqref="C260">
      <formula1>0</formula1>
    </dataValidation>
    <dataValidation type="decimal" operator="greaterThanOrEqual" allowBlank="1" showInputMessage="1" showErrorMessage="1" errorTitle="Volume data error" error="The volume must be a non-negative number." sqref="C261:C262">
      <formula1>0</formula1>
    </dataValidation>
    <dataValidation type="textLength" operator="equal" allowBlank="1" showInputMessage="1" showErrorMessage="1" error="This cell should remain blank." sqref="C263">
      <formula1>0</formula1>
    </dataValidation>
    <dataValidation type="decimal" operator="greaterThanOrEqual" allowBlank="1" showInputMessage="1" showErrorMessage="1" errorTitle="Volume data error" error="The volume must be a non-negative number." sqref="C264:C266">
      <formula1>0</formula1>
    </dataValidation>
    <dataValidation type="textLength" operator="equal" allowBlank="1" showInputMessage="1" showErrorMessage="1" error="This cell should remain blank." sqref="C267">
      <formula1>0</formula1>
    </dataValidation>
    <dataValidation type="decimal" operator="greaterThanOrEqual" allowBlank="1" showInputMessage="1" showErrorMessage="1" errorTitle="Volume data error" error="The volume must be a non-negative number." sqref="C268:C270">
      <formula1>0</formula1>
    </dataValidation>
    <dataValidation type="textLength" operator="equal" allowBlank="1" showInputMessage="1" showErrorMessage="1" error="This cell should remain blank." sqref="C271">
      <formula1>0</formula1>
    </dataValidation>
    <dataValidation type="decimal" operator="greaterThanOrEqual" allowBlank="1" showInputMessage="1" showErrorMessage="1" errorTitle="Volume data error" error="The volume must be a non-negative number." sqref="C272:C273">
      <formula1>0</formula1>
    </dataValidation>
    <dataValidation type="textLength" operator="equal" allowBlank="1" showInputMessage="1" showErrorMessage="1" error="This cell should remain blank." sqref="C274">
      <formula1>0</formula1>
    </dataValidation>
    <dataValidation type="decimal" operator="greaterThanOrEqual" allowBlank="1" showInputMessage="1" showErrorMessage="1" errorTitle="Volume data error" error="The volume must be a non-negative number." sqref="C275:C276">
      <formula1>0</formula1>
    </dataValidation>
    <dataValidation type="textLength" operator="equal" allowBlank="1" showInputMessage="1" showErrorMessage="1" error="This cell should remain blank." sqref="C277">
      <formula1>0</formula1>
    </dataValidation>
    <dataValidation type="decimal" operator="greaterThanOrEqual" allowBlank="1" showInputMessage="1" showErrorMessage="1" errorTitle="Volume data error" error="The volume must be a non-negative number." sqref="C278:C279">
      <formula1>0</formula1>
    </dataValidation>
    <dataValidation type="textLength" operator="equal" allowBlank="1" showInputMessage="1" showErrorMessage="1" error="This cell should remain blank." sqref="C280">
      <formula1>0</formula1>
    </dataValidation>
    <dataValidation type="decimal" operator="greaterThanOrEqual" allowBlank="1" showInputMessage="1" showErrorMessage="1" errorTitle="Volume data error" error="The volume must be a non-negative number." sqref="C281:C282">
      <formula1>0</formula1>
    </dataValidation>
    <dataValidation type="textLength" operator="equal" allowBlank="1" showInputMessage="1" showErrorMessage="1" error="This cell should remain blank." sqref="D186">
      <formula1>0</formula1>
    </dataValidation>
    <dataValidation type="decimal" operator="greaterThanOrEqual" allowBlank="1" showInputMessage="1" showErrorMessage="1" errorTitle="Volume data error" error="The volume must be a non-negative number." sqref="D187:D189">
      <formula1>0</formula1>
    </dataValidation>
    <dataValidation type="textLength" operator="equal" allowBlank="1" showInputMessage="1" showErrorMessage="1" error="This cell should remain blank." sqref="D190">
      <formula1>0</formula1>
    </dataValidation>
    <dataValidation type="decimal" operator="greaterThanOrEqual" allowBlank="1" showInputMessage="1" showErrorMessage="1" errorTitle="Volume data error" error="The volume must be a non-negative number." sqref="D191:D193">
      <formula1>0</formula1>
    </dataValidation>
    <dataValidation type="textLength" operator="equal" allowBlank="1" showInputMessage="1" showErrorMessage="1" error="This cell should remain blank." sqref="D194">
      <formula1>0</formula1>
    </dataValidation>
    <dataValidation type="decimal" operator="greaterThanOrEqual" allowBlank="1" showInputMessage="1" showErrorMessage="1" errorTitle="Volume data error" error="The volume must be a non-negative number." sqref="D195:D197">
      <formula1>0</formula1>
    </dataValidation>
    <dataValidation type="textLength" operator="equal" allowBlank="1" showInputMessage="1" showErrorMessage="1" error="This cell should remain blank." sqref="D198">
      <formula1>0</formula1>
    </dataValidation>
    <dataValidation type="decimal" operator="greaterThanOrEqual" allowBlank="1" showInputMessage="1" showErrorMessage="1" errorTitle="Volume data error" error="The volume must be a non-negative number." sqref="D199:D201">
      <formula1>0</formula1>
    </dataValidation>
    <dataValidation type="textLength" operator="equal" allowBlank="1" showInputMessage="1" showErrorMessage="1" error="This cell should remain blank." sqref="D202">
      <formula1>0</formula1>
    </dataValidation>
    <dataValidation type="decimal" operator="greaterThanOrEqual" allowBlank="1" showInputMessage="1" showErrorMessage="1" errorTitle="Volume data error" error="The volume must be a non-negative number." sqref="D203:D205">
      <formula1>0</formula1>
    </dataValidation>
    <dataValidation type="textLength" operator="equal" allowBlank="1" showInputMessage="1" showErrorMessage="1" error="This cell should remain blank." sqref="D206">
      <formula1>0</formula1>
    </dataValidation>
    <dataValidation type="decimal" operator="greaterThanOrEqual" allowBlank="1" showInputMessage="1" showErrorMessage="1" errorTitle="Volume data error" error="The volume must be a non-negative number." sqref="D207:D209">
      <formula1>0</formula1>
    </dataValidation>
    <dataValidation type="textLength" operator="equal" allowBlank="1" showInputMessage="1" showErrorMessage="1" error="This cell should remain blank." sqref="D210">
      <formula1>0</formula1>
    </dataValidation>
    <dataValidation type="decimal" operator="greaterThanOrEqual" allowBlank="1" showInputMessage="1" showErrorMessage="1" errorTitle="Volume data error" error="The volume must be a non-negative number." sqref="D211:D213">
      <formula1>0</formula1>
    </dataValidation>
    <dataValidation type="textLength" operator="equal" allowBlank="1" showInputMessage="1" showErrorMessage="1" error="This cell should remain blank." sqref="D214">
      <formula1>0</formula1>
    </dataValidation>
    <dataValidation type="decimal" operator="greaterThanOrEqual" allowBlank="1" showInputMessage="1" showErrorMessage="1" errorTitle="Volume data error" error="The volume must be a non-negative number." sqref="D215">
      <formula1>0</formula1>
    </dataValidation>
    <dataValidation type="textLength" operator="equal" allowBlank="1" showInputMessage="1" showErrorMessage="1" error="This cell should remain blank." sqref="D216">
      <formula1>0</formula1>
    </dataValidation>
    <dataValidation type="decimal" operator="greaterThanOrEqual" allowBlank="1" showInputMessage="1" showErrorMessage="1" errorTitle="Volume data error" error="The volume must be a non-negative number." sqref="D217">
      <formula1>0</formula1>
    </dataValidation>
    <dataValidation type="textLength" operator="equal" allowBlank="1" showInputMessage="1" showErrorMessage="1" error="This cell should remain blank." sqref="D218">
      <formula1>0</formula1>
    </dataValidation>
    <dataValidation type="decimal" operator="greaterThanOrEqual" allowBlank="1" showInputMessage="1" showErrorMessage="1" errorTitle="Volume data error" error="The volume must be a non-negative number." sqref="D219:D221">
      <formula1>0</formula1>
    </dataValidation>
    <dataValidation type="textLength" operator="equal" allowBlank="1" showInputMessage="1" showErrorMessage="1" error="This cell should remain blank." sqref="D222">
      <formula1>0</formula1>
    </dataValidation>
    <dataValidation type="decimal" operator="greaterThanOrEqual" allowBlank="1" showInputMessage="1" showErrorMessage="1" errorTitle="Volume data error" error="The volume must be a non-negative number." sqref="D223:D225">
      <formula1>0</formula1>
    </dataValidation>
    <dataValidation type="textLength" operator="equal" allowBlank="1" showInputMessage="1" showErrorMessage="1" error="This cell should remain blank." sqref="D226">
      <formula1>0</formula1>
    </dataValidation>
    <dataValidation type="decimal" operator="greaterThanOrEqual" allowBlank="1" showInputMessage="1" showErrorMessage="1" errorTitle="Volume data error" error="The volume must be a non-negative number." sqref="D227:D229">
      <formula1>0</formula1>
    </dataValidation>
    <dataValidation type="textLength" operator="equal" allowBlank="1" showInputMessage="1" showErrorMessage="1" error="This cell should remain blank." sqref="D230">
      <formula1>0</formula1>
    </dataValidation>
    <dataValidation type="decimal" operator="greaterThanOrEqual" allowBlank="1" showInputMessage="1" showErrorMessage="1" errorTitle="Volume data error" error="The volume must be a non-negative number." sqref="D231:D232">
      <formula1>0</formula1>
    </dataValidation>
    <dataValidation type="textLength" operator="equal" allowBlank="1" showInputMessage="1" showErrorMessage="1" error="This cell should remain blank." sqref="D233">
      <formula1>0</formula1>
    </dataValidation>
    <dataValidation type="decimal" operator="greaterThanOrEqual" allowBlank="1" showInputMessage="1" showErrorMessage="1" errorTitle="Volume data error" error="The volume must be a non-negative number." sqref="D234:D235">
      <formula1>0</formula1>
    </dataValidation>
    <dataValidation type="textLength" operator="equal" allowBlank="1" showInputMessage="1" showErrorMessage="1" error="This cell should remain blank." sqref="D236">
      <formula1>0</formula1>
    </dataValidation>
    <dataValidation type="decimal" operator="greaterThanOrEqual" allowBlank="1" showInputMessage="1" showErrorMessage="1" errorTitle="Volume data error" error="The volume must be a non-negative number." sqref="D237:D239">
      <formula1>0</formula1>
    </dataValidation>
    <dataValidation type="textLength" operator="equal" allowBlank="1" showInputMessage="1" showErrorMessage="1" error="This cell should remain blank." sqref="D240">
      <formula1>0</formula1>
    </dataValidation>
    <dataValidation type="decimal" operator="greaterThanOrEqual" allowBlank="1" showInputMessage="1" showErrorMessage="1" errorTitle="Volume data error" error="The volume must be a non-negative number." sqref="D241:D243">
      <formula1>0</formula1>
    </dataValidation>
    <dataValidation type="textLength" operator="equal" allowBlank="1" showInputMessage="1" showErrorMessage="1" error="This cell should remain blank." sqref="D244">
      <formula1>0</formula1>
    </dataValidation>
    <dataValidation type="decimal" operator="greaterThanOrEqual" allowBlank="1" showInputMessage="1" showErrorMessage="1" errorTitle="Volume data error" error="The volume must be a non-negative number." sqref="D245:D247">
      <formula1>0</formula1>
    </dataValidation>
    <dataValidation type="textLength" operator="equal" allowBlank="1" showInputMessage="1" showErrorMessage="1" error="This cell should remain blank." sqref="D248">
      <formula1>0</formula1>
    </dataValidation>
    <dataValidation type="decimal" operator="greaterThanOrEqual" allowBlank="1" showInputMessage="1" showErrorMessage="1" errorTitle="Volume data error" error="The volume must be a non-negative number." sqref="D249:D251">
      <formula1>0</formula1>
    </dataValidation>
    <dataValidation type="textLength" operator="equal" allowBlank="1" showInputMessage="1" showErrorMessage="1" error="This cell should remain blank." sqref="D252">
      <formula1>0</formula1>
    </dataValidation>
    <dataValidation type="decimal" operator="greaterThanOrEqual" allowBlank="1" showInputMessage="1" showErrorMessage="1" errorTitle="Volume data error" error="The volume must be a non-negative number." sqref="D253:D255">
      <formula1>0</formula1>
    </dataValidation>
    <dataValidation type="textLength" operator="equal" allowBlank="1" showInputMessage="1" showErrorMessage="1" error="This cell should remain blank." sqref="D256">
      <formula1>0</formula1>
    </dataValidation>
    <dataValidation type="decimal" operator="greaterThanOrEqual" allowBlank="1" showInputMessage="1" showErrorMessage="1" errorTitle="Volume data error" error="The volume must be a non-negative number." sqref="D257:D259">
      <formula1>0</formula1>
    </dataValidation>
    <dataValidation type="textLength" operator="equal" allowBlank="1" showInputMessage="1" showErrorMessage="1" error="This cell should remain blank." sqref="D260">
      <formula1>0</formula1>
    </dataValidation>
    <dataValidation type="decimal" operator="greaterThanOrEqual" allowBlank="1" showInputMessage="1" showErrorMessage="1" errorTitle="Volume data error" error="The volume must be a non-negative number." sqref="D261:D262">
      <formula1>0</formula1>
    </dataValidation>
    <dataValidation type="textLength" operator="equal" allowBlank="1" showInputMessage="1" showErrorMessage="1" error="This cell should remain blank." sqref="D263">
      <formula1>0</formula1>
    </dataValidation>
    <dataValidation type="decimal" operator="greaterThanOrEqual" allowBlank="1" showInputMessage="1" showErrorMessage="1" errorTitle="Volume data error" error="The volume must be a non-negative number." sqref="D264:D266">
      <formula1>0</formula1>
    </dataValidation>
    <dataValidation type="textLength" operator="equal" allowBlank="1" showInputMessage="1" showErrorMessage="1" error="This cell should remain blank." sqref="D267">
      <formula1>0</formula1>
    </dataValidation>
    <dataValidation type="decimal" operator="greaterThanOrEqual" allowBlank="1" showInputMessage="1" showErrorMessage="1" errorTitle="Volume data error" error="The volume must be a non-negative number." sqref="D268:D270">
      <formula1>0</formula1>
    </dataValidation>
    <dataValidation type="textLength" operator="equal" allowBlank="1" showInputMessage="1" showErrorMessage="1" error="This cell should remain blank." sqref="D271">
      <formula1>0</formula1>
    </dataValidation>
    <dataValidation type="decimal" operator="greaterThanOrEqual" allowBlank="1" showInputMessage="1" showErrorMessage="1" errorTitle="Volume data error" error="The volume must be a non-negative number." sqref="D272:D273">
      <formula1>0</formula1>
    </dataValidation>
    <dataValidation type="textLength" operator="equal" allowBlank="1" showInputMessage="1" showErrorMessage="1" error="This cell should remain blank." sqref="D274">
      <formula1>0</formula1>
    </dataValidation>
    <dataValidation type="decimal" operator="greaterThanOrEqual" allowBlank="1" showInputMessage="1" showErrorMessage="1" errorTitle="Volume data error" error="The volume must be a non-negative number." sqref="D275:D276">
      <formula1>0</formula1>
    </dataValidation>
    <dataValidation type="textLength" operator="equal" allowBlank="1" showInputMessage="1" showErrorMessage="1" error="This cell should remain blank." sqref="D277">
      <formula1>0</formula1>
    </dataValidation>
    <dataValidation type="decimal" operator="greaterThanOrEqual" allowBlank="1" showInputMessage="1" showErrorMessage="1" errorTitle="Volume data error" error="The volume must be a non-negative number." sqref="D278:D279">
      <formula1>0</formula1>
    </dataValidation>
    <dataValidation type="textLength" operator="equal" allowBlank="1" showInputMessage="1" showErrorMessage="1" error="This cell should remain blank." sqref="D280">
      <formula1>0</formula1>
    </dataValidation>
    <dataValidation type="decimal" operator="greaterThanOrEqual" allowBlank="1" showInputMessage="1" showErrorMessage="1" errorTitle="Volume data error" error="The volume must be a non-negative number." sqref="D281:D282">
      <formula1>0</formula1>
    </dataValidation>
    <dataValidation type="textLength" operator="equal" allowBlank="1" showInputMessage="1" showErrorMessage="1" error="This cell should remain blank." sqref="E186">
      <formula1>0</formula1>
    </dataValidation>
    <dataValidation type="decimal" operator="greaterThanOrEqual" allowBlank="1" showInputMessage="1" showErrorMessage="1" errorTitle="Volume data error" error="The volume must be a non-negative number." sqref="E187:E189">
      <formula1>0</formula1>
    </dataValidation>
    <dataValidation type="textLength" operator="equal" allowBlank="1" showInputMessage="1" showErrorMessage="1" error="This cell should remain blank." sqref="E190">
      <formula1>0</formula1>
    </dataValidation>
    <dataValidation type="decimal" operator="greaterThanOrEqual" allowBlank="1" showInputMessage="1" showErrorMessage="1" errorTitle="Volume data error" error="The volume must be a non-negative number." sqref="E191:E193">
      <formula1>0</formula1>
    </dataValidation>
    <dataValidation type="textLength" operator="equal" allowBlank="1" showInputMessage="1" showErrorMessage="1" error="This cell should remain blank." sqref="E194">
      <formula1>0</formula1>
    </dataValidation>
    <dataValidation type="decimal" operator="greaterThanOrEqual" allowBlank="1" showInputMessage="1" showErrorMessage="1" errorTitle="Volume data error" error="The volume must be a non-negative number." sqref="E195:E197">
      <formula1>0</formula1>
    </dataValidation>
    <dataValidation type="textLength" operator="equal" allowBlank="1" showInputMessage="1" showErrorMessage="1" error="This cell should remain blank." sqref="E198">
      <formula1>0</formula1>
    </dataValidation>
    <dataValidation type="decimal" operator="greaterThanOrEqual" allowBlank="1" showInputMessage="1" showErrorMessage="1" errorTitle="Volume data error" error="The volume must be a non-negative number." sqref="E199:E201">
      <formula1>0</formula1>
    </dataValidation>
    <dataValidation type="textLength" operator="equal" allowBlank="1" showInputMessage="1" showErrorMessage="1" error="This cell should remain blank." sqref="E202">
      <formula1>0</formula1>
    </dataValidation>
    <dataValidation type="decimal" operator="greaterThanOrEqual" allowBlank="1" showInputMessage="1" showErrorMessage="1" errorTitle="Volume data error" error="The volume must be a non-negative number." sqref="E203:E205">
      <formula1>0</formula1>
    </dataValidation>
    <dataValidation type="textLength" operator="equal" allowBlank="1" showInputMessage="1" showErrorMessage="1" error="This cell should remain blank." sqref="E206">
      <formula1>0</formula1>
    </dataValidation>
    <dataValidation type="decimal" operator="greaterThanOrEqual" allowBlank="1" showInputMessage="1" showErrorMessage="1" errorTitle="Volume data error" error="The volume must be a non-negative number." sqref="E207:E209">
      <formula1>0</formula1>
    </dataValidation>
    <dataValidation type="textLength" operator="equal" allowBlank="1" showInputMessage="1" showErrorMessage="1" error="This cell should remain blank." sqref="E210">
      <formula1>0</formula1>
    </dataValidation>
    <dataValidation type="decimal" operator="greaterThanOrEqual" allowBlank="1" showInputMessage="1" showErrorMessage="1" errorTitle="Volume data error" error="The volume must be a non-negative number." sqref="E211:E213">
      <formula1>0</formula1>
    </dataValidation>
    <dataValidation type="textLength" operator="equal" allowBlank="1" showInputMessage="1" showErrorMessage="1" error="This cell should remain blank." sqref="E214">
      <formula1>0</formula1>
    </dataValidation>
    <dataValidation type="decimal" operator="greaterThanOrEqual" allowBlank="1" showInputMessage="1" showErrorMessage="1" errorTitle="Volume data error" error="The volume must be a non-negative number." sqref="E215">
      <formula1>0</formula1>
    </dataValidation>
    <dataValidation type="textLength" operator="equal" allowBlank="1" showInputMessage="1" showErrorMessage="1" error="This cell should remain blank." sqref="E216">
      <formula1>0</formula1>
    </dataValidation>
    <dataValidation type="decimal" operator="greaterThanOrEqual" allowBlank="1" showInputMessage="1" showErrorMessage="1" errorTitle="Volume data error" error="The volume must be a non-negative number." sqref="E217">
      <formula1>0</formula1>
    </dataValidation>
    <dataValidation type="textLength" operator="equal" allowBlank="1" showInputMessage="1" showErrorMessage="1" error="This cell should remain blank." sqref="E218">
      <formula1>0</formula1>
    </dataValidation>
    <dataValidation type="decimal" operator="greaterThanOrEqual" allowBlank="1" showInputMessage="1" showErrorMessage="1" errorTitle="Volume data error" error="The volume must be a non-negative number." sqref="E219:E221">
      <formula1>0</formula1>
    </dataValidation>
    <dataValidation type="textLength" operator="equal" allowBlank="1" showInputMessage="1" showErrorMessage="1" error="This cell should remain blank." sqref="E222">
      <formula1>0</formula1>
    </dataValidation>
    <dataValidation type="decimal" operator="greaterThanOrEqual" allowBlank="1" showInputMessage="1" showErrorMessage="1" errorTitle="Volume data error" error="The volume must be a non-negative number." sqref="E223:E225">
      <formula1>0</formula1>
    </dataValidation>
    <dataValidation type="textLength" operator="equal" allowBlank="1" showInputMessage="1" showErrorMessage="1" error="This cell should remain blank." sqref="E226">
      <formula1>0</formula1>
    </dataValidation>
    <dataValidation type="decimal" operator="greaterThanOrEqual" allowBlank="1" showInputMessage="1" showErrorMessage="1" errorTitle="Volume data error" error="The volume must be a non-negative number." sqref="E227:E229">
      <formula1>0</formula1>
    </dataValidation>
    <dataValidation type="textLength" operator="equal" allowBlank="1" showInputMessage="1" showErrorMessage="1" error="This cell should remain blank." sqref="E230">
      <formula1>0</formula1>
    </dataValidation>
    <dataValidation type="decimal" operator="greaterThanOrEqual" allowBlank="1" showInputMessage="1" showErrorMessage="1" errorTitle="Volume data error" error="The volume must be a non-negative number." sqref="E231:E232">
      <formula1>0</formula1>
    </dataValidation>
    <dataValidation type="textLength" operator="equal" allowBlank="1" showInputMessage="1" showErrorMessage="1" error="This cell should remain blank." sqref="E233">
      <formula1>0</formula1>
    </dataValidation>
    <dataValidation type="decimal" operator="greaterThanOrEqual" allowBlank="1" showInputMessage="1" showErrorMessage="1" errorTitle="Volume data error" error="The volume must be a non-negative number." sqref="E234:E235">
      <formula1>0</formula1>
    </dataValidation>
    <dataValidation type="textLength" operator="equal" allowBlank="1" showInputMessage="1" showErrorMessage="1" error="This cell should remain blank." sqref="E236">
      <formula1>0</formula1>
    </dataValidation>
    <dataValidation type="decimal" operator="greaterThanOrEqual" allowBlank="1" showInputMessage="1" showErrorMessage="1" errorTitle="Volume data error" error="The volume must be a non-negative number." sqref="E237:E239">
      <formula1>0</formula1>
    </dataValidation>
    <dataValidation type="textLength" operator="equal" allowBlank="1" showInputMessage="1" showErrorMessage="1" error="This cell should remain blank." sqref="E240">
      <formula1>0</formula1>
    </dataValidation>
    <dataValidation type="decimal" operator="greaterThanOrEqual" allowBlank="1" showInputMessage="1" showErrorMessage="1" errorTitle="Volume data error" error="The volume must be a non-negative number." sqref="E241:E243">
      <formula1>0</formula1>
    </dataValidation>
    <dataValidation type="textLength" operator="equal" allowBlank="1" showInputMessage="1" showErrorMessage="1" error="This cell should remain blank." sqref="E244">
      <formula1>0</formula1>
    </dataValidation>
    <dataValidation type="decimal" operator="greaterThanOrEqual" allowBlank="1" showInputMessage="1" showErrorMessage="1" errorTitle="Volume data error" error="The volume must be a non-negative number." sqref="E245:E247">
      <formula1>0</formula1>
    </dataValidation>
    <dataValidation type="textLength" operator="equal" allowBlank="1" showInputMessage="1" showErrorMessage="1" error="This cell should remain blank." sqref="E248">
      <formula1>0</formula1>
    </dataValidation>
    <dataValidation type="decimal" operator="greaterThanOrEqual" allowBlank="1" showInputMessage="1" showErrorMessage="1" errorTitle="Volume data error" error="The volume must be a non-negative number." sqref="E249:E251">
      <formula1>0</formula1>
    </dataValidation>
    <dataValidation type="textLength" operator="equal" allowBlank="1" showInputMessage="1" showErrorMessage="1" error="This cell should remain blank." sqref="E252">
      <formula1>0</formula1>
    </dataValidation>
    <dataValidation type="decimal" operator="greaterThanOrEqual" allowBlank="1" showInputMessage="1" showErrorMessage="1" errorTitle="Volume data error" error="The volume must be a non-negative number." sqref="E253:E255">
      <formula1>0</formula1>
    </dataValidation>
    <dataValidation type="textLength" operator="equal" allowBlank="1" showInputMessage="1" showErrorMessage="1" error="This cell should remain blank." sqref="E256">
      <formula1>0</formula1>
    </dataValidation>
    <dataValidation type="decimal" operator="greaterThanOrEqual" allowBlank="1" showInputMessage="1" showErrorMessage="1" errorTitle="Volume data error" error="The volume must be a non-negative number." sqref="E257:E259">
      <formula1>0</formula1>
    </dataValidation>
    <dataValidation type="textLength" operator="equal" allowBlank="1" showInputMessage="1" showErrorMessage="1" error="This cell should remain blank." sqref="E260">
      <formula1>0</formula1>
    </dataValidation>
    <dataValidation type="decimal" operator="greaterThanOrEqual" allowBlank="1" showInputMessage="1" showErrorMessage="1" errorTitle="Volume data error" error="The volume must be a non-negative number." sqref="E261:E262">
      <formula1>0</formula1>
    </dataValidation>
    <dataValidation type="textLength" operator="equal" allowBlank="1" showInputMessage="1" showErrorMessage="1" error="This cell should remain blank." sqref="E263">
      <formula1>0</formula1>
    </dataValidation>
    <dataValidation type="decimal" operator="greaterThanOrEqual" allowBlank="1" showInputMessage="1" showErrorMessage="1" errorTitle="Volume data error" error="The volume must be a non-negative number." sqref="E264:E266">
      <formula1>0</formula1>
    </dataValidation>
    <dataValidation type="textLength" operator="equal" allowBlank="1" showInputMessage="1" showErrorMessage="1" error="This cell should remain blank." sqref="E267">
      <formula1>0</formula1>
    </dataValidation>
    <dataValidation type="decimal" operator="greaterThanOrEqual" allowBlank="1" showInputMessage="1" showErrorMessage="1" errorTitle="Volume data error" error="The volume must be a non-negative number." sqref="E268:E270">
      <formula1>0</formula1>
    </dataValidation>
    <dataValidation type="textLength" operator="equal" allowBlank="1" showInputMessage="1" showErrorMessage="1" error="This cell should remain blank." sqref="E271">
      <formula1>0</formula1>
    </dataValidation>
    <dataValidation type="decimal" operator="greaterThanOrEqual" allowBlank="1" showInputMessage="1" showErrorMessage="1" errorTitle="Volume data error" error="The volume must be a non-negative number." sqref="E272:E273">
      <formula1>0</formula1>
    </dataValidation>
    <dataValidation type="textLength" operator="equal" allowBlank="1" showInputMessage="1" showErrorMessage="1" error="This cell should remain blank." sqref="E274">
      <formula1>0</formula1>
    </dataValidation>
    <dataValidation type="decimal" operator="greaterThanOrEqual" allowBlank="1" showInputMessage="1" showErrorMessage="1" errorTitle="Volume data error" error="The volume must be a non-negative number." sqref="E275:E276">
      <formula1>0</formula1>
    </dataValidation>
    <dataValidation type="textLength" operator="equal" allowBlank="1" showInputMessage="1" showErrorMessage="1" error="This cell should remain blank." sqref="E277">
      <formula1>0</formula1>
    </dataValidation>
    <dataValidation type="decimal" operator="greaterThanOrEqual" allowBlank="1" showInputMessage="1" showErrorMessage="1" errorTitle="Volume data error" error="The volume must be a non-negative number." sqref="E278:E279">
      <formula1>0</formula1>
    </dataValidation>
    <dataValidation type="textLength" operator="equal" allowBlank="1" showInputMessage="1" showErrorMessage="1" error="This cell should remain blank." sqref="E280">
      <formula1>0</formula1>
    </dataValidation>
    <dataValidation type="decimal" operator="greaterThanOrEqual" allowBlank="1" showInputMessage="1" showErrorMessage="1" errorTitle="Volume data error" error="The volume must be a non-negative number." sqref="E281:E282">
      <formula1>0</formula1>
    </dataValidation>
    <dataValidation type="textLength" operator="equal" allowBlank="1" showInputMessage="1" showErrorMessage="1" error="This cell should remain blank." sqref="F186">
      <formula1>0</formula1>
    </dataValidation>
    <dataValidation type="decimal" operator="greaterThanOrEqual" allowBlank="1" showInputMessage="1" showErrorMessage="1" errorTitle="Volume data error" error="The volume must be a non-negative number." sqref="F187:F189">
      <formula1>0</formula1>
    </dataValidation>
    <dataValidation type="textLength" operator="equal" allowBlank="1" showInputMessage="1" showErrorMessage="1" error="This cell should remain blank." sqref="F190">
      <formula1>0</formula1>
    </dataValidation>
    <dataValidation type="decimal" operator="greaterThanOrEqual" allowBlank="1" showInputMessage="1" showErrorMessage="1" errorTitle="Volume data error" error="The volume must be a non-negative number." sqref="F191:F193">
      <formula1>0</formula1>
    </dataValidation>
    <dataValidation type="textLength" operator="equal" allowBlank="1" showInputMessage="1" showErrorMessage="1" error="This cell should remain blank." sqref="F194">
      <formula1>0</formula1>
    </dataValidation>
    <dataValidation type="decimal" operator="greaterThanOrEqual" allowBlank="1" showInputMessage="1" showErrorMessage="1" errorTitle="Volume data error" error="The volume must be a non-negative number." sqref="F195:F197">
      <formula1>0</formula1>
    </dataValidation>
    <dataValidation type="textLength" operator="equal" allowBlank="1" showInputMessage="1" showErrorMessage="1" error="This cell should remain blank." sqref="F198">
      <formula1>0</formula1>
    </dataValidation>
    <dataValidation type="decimal" operator="greaterThanOrEqual" allowBlank="1" showInputMessage="1" showErrorMessage="1" errorTitle="Volume data error" error="The volume must be a non-negative number." sqref="F199:F201">
      <formula1>0</formula1>
    </dataValidation>
    <dataValidation type="textLength" operator="equal" allowBlank="1" showInputMessage="1" showErrorMessage="1" error="This cell should remain blank." sqref="F202">
      <formula1>0</formula1>
    </dataValidation>
    <dataValidation type="decimal" operator="greaterThanOrEqual" allowBlank="1" showInputMessage="1" showErrorMessage="1" errorTitle="Volume data error" error="The volume must be a non-negative number." sqref="F203:F205">
      <formula1>0</formula1>
    </dataValidation>
    <dataValidation type="textLength" operator="equal" allowBlank="1" showInputMessage="1" showErrorMessage="1" error="This cell should remain blank." sqref="F206">
      <formula1>0</formula1>
    </dataValidation>
    <dataValidation type="decimal" operator="greaterThanOrEqual" allowBlank="1" showInputMessage="1" showErrorMessage="1" errorTitle="Volume data error" error="The volume must be a non-negative number." sqref="F207:F209">
      <formula1>0</formula1>
    </dataValidation>
    <dataValidation type="textLength" operator="equal" allowBlank="1" showInputMessage="1" showErrorMessage="1" error="This cell should remain blank." sqref="F210">
      <formula1>0</formula1>
    </dataValidation>
    <dataValidation type="decimal" operator="greaterThanOrEqual" allowBlank="1" showInputMessage="1" showErrorMessage="1" errorTitle="Volume data error" error="The volume must be a non-negative number." sqref="F211:F213">
      <formula1>0</formula1>
    </dataValidation>
    <dataValidation type="textLength" operator="equal" allowBlank="1" showInputMessage="1" showErrorMessage="1" error="This cell should remain blank." sqref="F214">
      <formula1>0</formula1>
    </dataValidation>
    <dataValidation type="decimal" operator="greaterThanOrEqual" allowBlank="1" showInputMessage="1" showErrorMessage="1" errorTitle="Volume data error" error="The volume must be a non-negative number." sqref="F215">
      <formula1>0</formula1>
    </dataValidation>
    <dataValidation type="textLength" operator="equal" allowBlank="1" showInputMessage="1" showErrorMessage="1" error="This cell should remain blank." sqref="F216">
      <formula1>0</formula1>
    </dataValidation>
    <dataValidation type="decimal" operator="greaterThanOrEqual" allowBlank="1" showInputMessage="1" showErrorMessage="1" errorTitle="Volume data error" error="The volume must be a non-negative number." sqref="F217">
      <formula1>0</formula1>
    </dataValidation>
    <dataValidation type="textLength" operator="equal" allowBlank="1" showInputMessage="1" showErrorMessage="1" error="This cell should remain blank." sqref="F218">
      <formula1>0</formula1>
    </dataValidation>
    <dataValidation type="decimal" operator="greaterThanOrEqual" allowBlank="1" showInputMessage="1" showErrorMessage="1" errorTitle="Volume data error" error="The volume must be a non-negative number." sqref="F219:F221">
      <formula1>0</formula1>
    </dataValidation>
    <dataValidation type="textLength" operator="equal" allowBlank="1" showInputMessage="1" showErrorMessage="1" error="This cell should remain blank." sqref="F222">
      <formula1>0</formula1>
    </dataValidation>
    <dataValidation type="decimal" operator="greaterThanOrEqual" allowBlank="1" showInputMessage="1" showErrorMessage="1" errorTitle="Volume data error" error="The volume must be a non-negative number." sqref="F223:F225">
      <formula1>0</formula1>
    </dataValidation>
    <dataValidation type="textLength" operator="equal" allowBlank="1" showInputMessage="1" showErrorMessage="1" error="This cell should remain blank." sqref="F226">
      <formula1>0</formula1>
    </dataValidation>
    <dataValidation type="decimal" operator="greaterThanOrEqual" allowBlank="1" showInputMessage="1" showErrorMessage="1" errorTitle="Volume data error" error="The volume must be a non-negative number." sqref="F227:F229">
      <formula1>0</formula1>
    </dataValidation>
    <dataValidation type="textLength" operator="equal" allowBlank="1" showInputMessage="1" showErrorMessage="1" error="This cell should remain blank." sqref="F230">
      <formula1>0</formula1>
    </dataValidation>
    <dataValidation type="decimal" operator="greaterThanOrEqual" allowBlank="1" showInputMessage="1" showErrorMessage="1" errorTitle="Volume data error" error="The volume must be a non-negative number." sqref="F231:F232">
      <formula1>0</formula1>
    </dataValidation>
    <dataValidation type="textLength" operator="equal" allowBlank="1" showInputMessage="1" showErrorMessage="1" error="This cell should remain blank." sqref="F233">
      <formula1>0</formula1>
    </dataValidation>
    <dataValidation type="decimal" operator="greaterThanOrEqual" allowBlank="1" showInputMessage="1" showErrorMessage="1" errorTitle="Volume data error" error="The volume must be a non-negative number." sqref="F234:F235">
      <formula1>0</formula1>
    </dataValidation>
    <dataValidation type="textLength" operator="equal" allowBlank="1" showInputMessage="1" showErrorMessage="1" error="This cell should remain blank." sqref="F236">
      <formula1>0</formula1>
    </dataValidation>
    <dataValidation type="decimal" operator="greaterThanOrEqual" allowBlank="1" showInputMessage="1" showErrorMessage="1" errorTitle="Volume data error" error="The volume must be a non-negative number." sqref="F237:F239">
      <formula1>0</formula1>
    </dataValidation>
    <dataValidation type="textLength" operator="equal" allowBlank="1" showInputMessage="1" showErrorMessage="1" error="This cell should remain blank." sqref="F240">
      <formula1>0</formula1>
    </dataValidation>
    <dataValidation type="decimal" operator="greaterThanOrEqual" allowBlank="1" showInputMessage="1" showErrorMessage="1" errorTitle="Volume data error" error="The volume must be a non-negative number." sqref="F241:F243">
      <formula1>0</formula1>
    </dataValidation>
    <dataValidation type="textLength" operator="equal" allowBlank="1" showInputMessage="1" showErrorMessage="1" error="This cell should remain blank." sqref="F244">
      <formula1>0</formula1>
    </dataValidation>
    <dataValidation type="decimal" operator="greaterThanOrEqual" allowBlank="1" showInputMessage="1" showErrorMessage="1" errorTitle="Volume data error" error="The volume must be a non-negative number." sqref="F245:F247">
      <formula1>0</formula1>
    </dataValidation>
    <dataValidation type="textLength" operator="equal" allowBlank="1" showInputMessage="1" showErrorMessage="1" error="This cell should remain blank." sqref="F248">
      <formula1>0</formula1>
    </dataValidation>
    <dataValidation type="decimal" operator="greaterThanOrEqual" allowBlank="1" showInputMessage="1" showErrorMessage="1" errorTitle="Volume data error" error="The volume must be a non-negative number." sqref="F249:F251">
      <formula1>0</formula1>
    </dataValidation>
    <dataValidation type="textLength" operator="equal" allowBlank="1" showInputMessage="1" showErrorMessage="1" error="This cell should remain blank." sqref="F252">
      <formula1>0</formula1>
    </dataValidation>
    <dataValidation type="decimal" operator="greaterThanOrEqual" allowBlank="1" showInputMessage="1" showErrorMessage="1" errorTitle="Volume data error" error="The volume must be a non-negative number." sqref="F253:F255">
      <formula1>0</formula1>
    </dataValidation>
    <dataValidation type="textLength" operator="equal" allowBlank="1" showInputMessage="1" showErrorMessage="1" error="This cell should remain blank." sqref="F256">
      <formula1>0</formula1>
    </dataValidation>
    <dataValidation type="decimal" operator="greaterThanOrEqual" allowBlank="1" showInputMessage="1" showErrorMessage="1" errorTitle="Volume data error" error="The volume must be a non-negative number." sqref="F257:F259">
      <formula1>0</formula1>
    </dataValidation>
    <dataValidation type="textLength" operator="equal" allowBlank="1" showInputMessage="1" showErrorMessage="1" error="This cell should remain blank." sqref="F260">
      <formula1>0</formula1>
    </dataValidation>
    <dataValidation type="decimal" operator="greaterThanOrEqual" allowBlank="1" showInputMessage="1" showErrorMessage="1" errorTitle="Volume data error" error="The volume must be a non-negative number." sqref="F261:F262">
      <formula1>0</formula1>
    </dataValidation>
    <dataValidation type="textLength" operator="equal" allowBlank="1" showInputMessage="1" showErrorMessage="1" error="This cell should remain blank." sqref="F263">
      <formula1>0</formula1>
    </dataValidation>
    <dataValidation type="decimal" operator="greaterThanOrEqual" allowBlank="1" showInputMessage="1" showErrorMessage="1" errorTitle="Volume data error" error="The volume must be a non-negative number." sqref="F264:F266">
      <formula1>0</formula1>
    </dataValidation>
    <dataValidation type="textLength" operator="equal" allowBlank="1" showInputMessage="1" showErrorMessage="1" error="This cell should remain blank." sqref="F267">
      <formula1>0</formula1>
    </dataValidation>
    <dataValidation type="decimal" operator="greaterThanOrEqual" allowBlank="1" showInputMessage="1" showErrorMessage="1" errorTitle="Volume data error" error="The volume must be a non-negative number." sqref="F268:F270">
      <formula1>0</formula1>
    </dataValidation>
    <dataValidation type="textLength" operator="equal" allowBlank="1" showInputMessage="1" showErrorMessage="1" error="This cell should remain blank." sqref="F271">
      <formula1>0</formula1>
    </dataValidation>
    <dataValidation type="decimal" operator="greaterThanOrEqual" allowBlank="1" showInputMessage="1" showErrorMessage="1" errorTitle="Volume data error" error="The volume must be a non-negative number." sqref="F272:F273">
      <formula1>0</formula1>
    </dataValidation>
    <dataValidation type="textLength" operator="equal" allowBlank="1" showInputMessage="1" showErrorMessage="1" error="This cell should remain blank." sqref="F274">
      <formula1>0</formula1>
    </dataValidation>
    <dataValidation type="decimal" operator="greaterThanOrEqual" allowBlank="1" showInputMessage="1" showErrorMessage="1" errorTitle="Volume data error" error="The volume must be a non-negative number." sqref="F275:F276">
      <formula1>0</formula1>
    </dataValidation>
    <dataValidation type="textLength" operator="equal" allowBlank="1" showInputMessage="1" showErrorMessage="1" error="This cell should remain blank." sqref="F277">
      <formula1>0</formula1>
    </dataValidation>
    <dataValidation type="decimal" operator="greaterThanOrEqual" allowBlank="1" showInputMessage="1" showErrorMessage="1" errorTitle="Volume data error" error="The volume must be a non-negative number." sqref="F278:F279">
      <formula1>0</formula1>
    </dataValidation>
    <dataValidation type="textLength" operator="equal" allowBlank="1" showInputMessage="1" showErrorMessage="1" error="This cell should remain blank." sqref="F280">
      <formula1>0</formula1>
    </dataValidation>
    <dataValidation type="decimal" operator="greaterThanOrEqual" allowBlank="1" showInputMessage="1" showErrorMessage="1" errorTitle="Volume data error" error="The volume must be a non-negative number." sqref="F281:F282">
      <formula1>0</formula1>
    </dataValidation>
    <dataValidation type="textLength" operator="equal" allowBlank="1" showInputMessage="1" showErrorMessage="1" error="This cell should remain blank." sqref="G186">
      <formula1>0</formula1>
    </dataValidation>
    <dataValidation type="decimal" operator="greaterThanOrEqual" allowBlank="1" showInputMessage="1" showErrorMessage="1" errorTitle="Volume data error" error="The volume must be a non-negative number." sqref="G187:G189">
      <formula1>0</formula1>
    </dataValidation>
    <dataValidation type="textLength" operator="equal" allowBlank="1" showInputMessage="1" showErrorMessage="1" error="This cell should remain blank." sqref="G190">
      <formula1>0</formula1>
    </dataValidation>
    <dataValidation type="decimal" operator="greaterThanOrEqual" allowBlank="1" showInputMessage="1" showErrorMessage="1" errorTitle="Volume data error" error="The volume must be a non-negative number." sqref="G191:G193">
      <formula1>0</formula1>
    </dataValidation>
    <dataValidation type="textLength" operator="equal" allowBlank="1" showInputMessage="1" showErrorMessage="1" error="This cell should remain blank." sqref="G194">
      <formula1>0</formula1>
    </dataValidation>
    <dataValidation type="decimal" operator="greaterThanOrEqual" allowBlank="1" showInputMessage="1" showErrorMessage="1" errorTitle="Volume data error" error="The volume must be a non-negative number." sqref="G195:G197">
      <formula1>0</formula1>
    </dataValidation>
    <dataValidation type="textLength" operator="equal" allowBlank="1" showInputMessage="1" showErrorMessage="1" error="This cell should remain blank." sqref="G198">
      <formula1>0</formula1>
    </dataValidation>
    <dataValidation type="decimal" operator="greaterThanOrEqual" allowBlank="1" showInputMessage="1" showErrorMessage="1" errorTitle="Volume data error" error="The volume must be a non-negative number." sqref="G199:G201">
      <formula1>0</formula1>
    </dataValidation>
    <dataValidation type="textLength" operator="equal" allowBlank="1" showInputMessage="1" showErrorMessage="1" error="This cell should remain blank." sqref="G202">
      <formula1>0</formula1>
    </dataValidation>
    <dataValidation type="decimal" operator="greaterThanOrEqual" allowBlank="1" showInputMessage="1" showErrorMessage="1" errorTitle="Volume data error" error="The volume must be a non-negative number." sqref="G203:G205">
      <formula1>0</formula1>
    </dataValidation>
    <dataValidation type="textLength" operator="equal" allowBlank="1" showInputMessage="1" showErrorMessage="1" error="This cell should remain blank." sqref="G206">
      <formula1>0</formula1>
    </dataValidation>
    <dataValidation type="decimal" operator="greaterThanOrEqual" allowBlank="1" showInputMessage="1" showErrorMessage="1" errorTitle="Volume data error" error="The volume must be a non-negative number." sqref="G207:G209">
      <formula1>0</formula1>
    </dataValidation>
    <dataValidation type="textLength" operator="equal" allowBlank="1" showInputMessage="1" showErrorMessage="1" error="This cell should remain blank." sqref="G210">
      <formula1>0</formula1>
    </dataValidation>
    <dataValidation type="decimal" operator="greaterThanOrEqual" allowBlank="1" showInputMessage="1" showErrorMessage="1" errorTitle="Volume data error" error="The volume must be a non-negative number." sqref="G211:G213">
      <formula1>0</formula1>
    </dataValidation>
    <dataValidation type="textLength" operator="equal" allowBlank="1" showInputMessage="1" showErrorMessage="1" error="This cell should remain blank." sqref="G214">
      <formula1>0</formula1>
    </dataValidation>
    <dataValidation type="decimal" operator="greaterThanOrEqual" allowBlank="1" showInputMessage="1" showErrorMessage="1" errorTitle="Volume data error" error="The volume must be a non-negative number." sqref="G215">
      <formula1>0</formula1>
    </dataValidation>
    <dataValidation type="textLength" operator="equal" allowBlank="1" showInputMessage="1" showErrorMessage="1" error="This cell should remain blank." sqref="G216">
      <formula1>0</formula1>
    </dataValidation>
    <dataValidation type="decimal" operator="greaterThanOrEqual" allowBlank="1" showInputMessage="1" showErrorMessage="1" errorTitle="Volume data error" error="The volume must be a non-negative number." sqref="G217">
      <formula1>0</formula1>
    </dataValidation>
    <dataValidation type="textLength" operator="equal" allowBlank="1" showInputMessage="1" showErrorMessage="1" error="This cell should remain blank." sqref="G218">
      <formula1>0</formula1>
    </dataValidation>
    <dataValidation type="decimal" operator="greaterThanOrEqual" allowBlank="1" showInputMessage="1" showErrorMessage="1" errorTitle="Volume data error" error="The volume must be a non-negative number." sqref="G219:G221">
      <formula1>0</formula1>
    </dataValidation>
    <dataValidation type="textLength" operator="equal" allowBlank="1" showInputMessage="1" showErrorMessage="1" error="This cell should remain blank." sqref="G222">
      <formula1>0</formula1>
    </dataValidation>
    <dataValidation type="decimal" operator="greaterThanOrEqual" allowBlank="1" showInputMessage="1" showErrorMessage="1" errorTitle="Volume data error" error="The volume must be a non-negative number." sqref="G223:G225">
      <formula1>0</formula1>
    </dataValidation>
    <dataValidation type="textLength" operator="equal" allowBlank="1" showInputMessage="1" showErrorMessage="1" error="This cell should remain blank." sqref="G226">
      <formula1>0</formula1>
    </dataValidation>
    <dataValidation type="decimal" operator="greaterThanOrEqual" allowBlank="1" showInputMessage="1" showErrorMessage="1" errorTitle="Volume data error" error="The volume must be a non-negative number." sqref="G227:G229">
      <formula1>0</formula1>
    </dataValidation>
    <dataValidation type="textLength" operator="equal" allowBlank="1" showInputMessage="1" showErrorMessage="1" error="This cell should remain blank." sqref="G230">
      <formula1>0</formula1>
    </dataValidation>
    <dataValidation type="decimal" operator="greaterThanOrEqual" allowBlank="1" showInputMessage="1" showErrorMessage="1" errorTitle="Volume data error" error="The volume must be a non-negative number." sqref="G231:G232">
      <formula1>0</formula1>
    </dataValidation>
    <dataValidation type="textLength" operator="equal" allowBlank="1" showInputMessage="1" showErrorMessage="1" error="This cell should remain blank." sqref="G233">
      <formula1>0</formula1>
    </dataValidation>
    <dataValidation type="decimal" operator="greaterThanOrEqual" allowBlank="1" showInputMessage="1" showErrorMessage="1" errorTitle="Volume data error" error="The volume must be a non-negative number." sqref="G234:G235">
      <formula1>0</formula1>
    </dataValidation>
    <dataValidation type="textLength" operator="equal" allowBlank="1" showInputMessage="1" showErrorMessage="1" error="This cell should remain blank." sqref="G236">
      <formula1>0</formula1>
    </dataValidation>
    <dataValidation type="decimal" operator="greaterThanOrEqual" allowBlank="1" showInputMessage="1" showErrorMessage="1" errorTitle="Volume data error" error="The volume must be a non-negative number." sqref="G237:G239">
      <formula1>0</formula1>
    </dataValidation>
    <dataValidation type="textLength" operator="equal" allowBlank="1" showInputMessage="1" showErrorMessage="1" error="This cell should remain blank." sqref="G240">
      <formula1>0</formula1>
    </dataValidation>
    <dataValidation type="decimal" operator="greaterThanOrEqual" allowBlank="1" showInputMessage="1" showErrorMessage="1" errorTitle="Volume data error" error="The volume must be a non-negative number." sqref="G241:G243">
      <formula1>0</formula1>
    </dataValidation>
    <dataValidation type="textLength" operator="equal" allowBlank="1" showInputMessage="1" showErrorMessage="1" error="This cell should remain blank." sqref="G244">
      <formula1>0</formula1>
    </dataValidation>
    <dataValidation type="decimal" operator="greaterThanOrEqual" allowBlank="1" showInputMessage="1" showErrorMessage="1" errorTitle="Volume data error" error="The volume must be a non-negative number." sqref="G245:G247">
      <formula1>0</formula1>
    </dataValidation>
    <dataValidation type="textLength" operator="equal" allowBlank="1" showInputMessage="1" showErrorMessage="1" error="This cell should remain blank." sqref="G248">
      <formula1>0</formula1>
    </dataValidation>
    <dataValidation type="decimal" operator="greaterThanOrEqual" allowBlank="1" showInputMessage="1" showErrorMessage="1" errorTitle="Volume data error" error="The volume must be a non-negative number." sqref="G249:G251">
      <formula1>0</formula1>
    </dataValidation>
    <dataValidation type="textLength" operator="equal" allowBlank="1" showInputMessage="1" showErrorMessage="1" error="This cell should remain blank." sqref="G252">
      <formula1>0</formula1>
    </dataValidation>
    <dataValidation type="decimal" operator="greaterThanOrEqual" allowBlank="1" showInputMessage="1" showErrorMessage="1" errorTitle="Volume data error" error="The volume must be a non-negative number." sqref="G253:G255">
      <formula1>0</formula1>
    </dataValidation>
    <dataValidation type="textLength" operator="equal" allowBlank="1" showInputMessage="1" showErrorMessage="1" error="This cell should remain blank." sqref="G256">
      <formula1>0</formula1>
    </dataValidation>
    <dataValidation type="decimal" operator="greaterThanOrEqual" allowBlank="1" showInputMessage="1" showErrorMessage="1" errorTitle="Volume data error" error="The volume must be a non-negative number." sqref="G257:G259">
      <formula1>0</formula1>
    </dataValidation>
    <dataValidation type="textLength" operator="equal" allowBlank="1" showInputMessage="1" showErrorMessage="1" error="This cell should remain blank." sqref="G260">
      <formula1>0</formula1>
    </dataValidation>
    <dataValidation type="decimal" operator="greaterThanOrEqual" allowBlank="1" showInputMessage="1" showErrorMessage="1" errorTitle="Volume data error" error="The volume must be a non-negative number." sqref="G261:G262">
      <formula1>0</formula1>
    </dataValidation>
    <dataValidation type="textLength" operator="equal" allowBlank="1" showInputMessage="1" showErrorMessage="1" error="This cell should remain blank." sqref="G263">
      <formula1>0</formula1>
    </dataValidation>
    <dataValidation type="decimal" operator="greaterThanOrEqual" allowBlank="1" showInputMessage="1" showErrorMessage="1" errorTitle="Volume data error" error="The volume must be a non-negative number." sqref="G264:G266">
      <formula1>0</formula1>
    </dataValidation>
    <dataValidation type="textLength" operator="equal" allowBlank="1" showInputMessage="1" showErrorMessage="1" error="This cell should remain blank." sqref="G267">
      <formula1>0</formula1>
    </dataValidation>
    <dataValidation type="decimal" operator="greaterThanOrEqual" allowBlank="1" showInputMessage="1" showErrorMessage="1" errorTitle="Volume data error" error="The volume must be a non-negative number." sqref="G268:G270">
      <formula1>0</formula1>
    </dataValidation>
    <dataValidation type="textLength" operator="equal" allowBlank="1" showInputMessage="1" showErrorMessage="1" error="This cell should remain blank." sqref="G271">
      <formula1>0</formula1>
    </dataValidation>
    <dataValidation type="decimal" operator="greaterThanOrEqual" allowBlank="1" showInputMessage="1" showErrorMessage="1" errorTitle="Volume data error" error="The volume must be a non-negative number." sqref="G272:G273">
      <formula1>0</formula1>
    </dataValidation>
    <dataValidation type="textLength" operator="equal" allowBlank="1" showInputMessage="1" showErrorMessage="1" error="This cell should remain blank." sqref="G274">
      <formula1>0</formula1>
    </dataValidation>
    <dataValidation type="decimal" operator="greaterThanOrEqual" allowBlank="1" showInputMessage="1" showErrorMessage="1" errorTitle="Volume data error" error="The volume must be a non-negative number." sqref="G275:G276">
      <formula1>0</formula1>
    </dataValidation>
    <dataValidation type="textLength" operator="equal" allowBlank="1" showInputMessage="1" showErrorMessage="1" error="This cell should remain blank." sqref="G277">
      <formula1>0</formula1>
    </dataValidation>
    <dataValidation type="decimal" operator="greaterThanOrEqual" allowBlank="1" showInputMessage="1" showErrorMessage="1" errorTitle="Volume data error" error="The volume must be a non-negative number." sqref="G278:G279">
      <formula1>0</formula1>
    </dataValidation>
    <dataValidation type="textLength" operator="equal" allowBlank="1" showInputMessage="1" showErrorMessage="1" error="This cell should remain blank." sqref="G280">
      <formula1>0</formula1>
    </dataValidation>
    <dataValidation type="decimal" operator="greaterThanOrEqual" allowBlank="1" showInputMessage="1" showErrorMessage="1" errorTitle="Volume data error" error="The volume must be a non-negative number." sqref="G281:G282">
      <formula1>0</formula1>
    </dataValidation>
    <dataValidation type="textLength" operator="equal" allowBlank="1" showInputMessage="1" showErrorMessage="1" error="This cell should remain blank." sqref="H186">
      <formula1>0</formula1>
    </dataValidation>
    <dataValidation type="decimal" operator="greaterThanOrEqual" allowBlank="1" showInputMessage="1" showErrorMessage="1" errorTitle="Volume data error" error="The volume must be a non-negative number." sqref="H187:H189">
      <formula1>0</formula1>
    </dataValidation>
    <dataValidation type="textLength" operator="equal" allowBlank="1" showInputMessage="1" showErrorMessage="1" error="This cell should remain blank." sqref="H190">
      <formula1>0</formula1>
    </dataValidation>
    <dataValidation type="decimal" operator="greaterThanOrEqual" allowBlank="1" showInputMessage="1" showErrorMessage="1" errorTitle="Volume data error" error="The volume must be a non-negative number." sqref="H191:H193">
      <formula1>0</formula1>
    </dataValidation>
    <dataValidation type="textLength" operator="equal" allowBlank="1" showInputMessage="1" showErrorMessage="1" error="This cell should remain blank." sqref="H194">
      <formula1>0</formula1>
    </dataValidation>
    <dataValidation type="decimal" operator="greaterThanOrEqual" allowBlank="1" showInputMessage="1" showErrorMessage="1" errorTitle="Volume data error" error="The volume must be a non-negative number." sqref="H195:H197">
      <formula1>0</formula1>
    </dataValidation>
    <dataValidation type="textLength" operator="equal" allowBlank="1" showInputMessage="1" showErrorMessage="1" error="This cell should remain blank." sqref="H198">
      <formula1>0</formula1>
    </dataValidation>
    <dataValidation type="decimal" operator="greaterThanOrEqual" allowBlank="1" showInputMessage="1" showErrorMessage="1" errorTitle="Volume data error" error="The volume must be a non-negative number." sqref="H199:H201">
      <formula1>0</formula1>
    </dataValidation>
    <dataValidation type="textLength" operator="equal" allowBlank="1" showInputMessage="1" showErrorMessage="1" error="This cell should remain blank." sqref="H202">
      <formula1>0</formula1>
    </dataValidation>
    <dataValidation type="decimal" operator="greaterThanOrEqual" allowBlank="1" showInputMessage="1" showErrorMessage="1" errorTitle="Volume data error" error="The volume must be a non-negative number." sqref="H203:H205">
      <formula1>0</formula1>
    </dataValidation>
    <dataValidation type="textLength" operator="equal" allowBlank="1" showInputMessage="1" showErrorMessage="1" error="This cell should remain blank." sqref="H206">
      <formula1>0</formula1>
    </dataValidation>
    <dataValidation type="decimal" operator="greaterThanOrEqual" allowBlank="1" showInputMessage="1" showErrorMessage="1" errorTitle="Volume data error" error="The volume must be a non-negative number." sqref="H207:H209">
      <formula1>0</formula1>
    </dataValidation>
    <dataValidation type="textLength" operator="equal" allowBlank="1" showInputMessage="1" showErrorMessage="1" error="This cell should remain blank." sqref="H210">
      <formula1>0</formula1>
    </dataValidation>
    <dataValidation type="decimal" operator="greaterThanOrEqual" allowBlank="1" showInputMessage="1" showErrorMessage="1" errorTitle="Volume data error" error="The volume must be a non-negative number." sqref="H211:H213">
      <formula1>0</formula1>
    </dataValidation>
    <dataValidation type="textLength" operator="equal" allowBlank="1" showInputMessage="1" showErrorMessage="1" error="This cell should remain blank." sqref="H214">
      <formula1>0</formula1>
    </dataValidation>
    <dataValidation type="decimal" operator="greaterThanOrEqual" allowBlank="1" showInputMessage="1" showErrorMessage="1" errorTitle="Volume data error" error="The volume must be a non-negative number." sqref="H215">
      <formula1>0</formula1>
    </dataValidation>
    <dataValidation type="textLength" operator="equal" allowBlank="1" showInputMessage="1" showErrorMessage="1" error="This cell should remain blank." sqref="H216">
      <formula1>0</formula1>
    </dataValidation>
    <dataValidation type="decimal" operator="greaterThanOrEqual" allowBlank="1" showInputMessage="1" showErrorMessage="1" errorTitle="Volume data error" error="The volume must be a non-negative number." sqref="H217">
      <formula1>0</formula1>
    </dataValidation>
    <dataValidation type="textLength" operator="equal" allowBlank="1" showInputMessage="1" showErrorMessage="1" error="This cell should remain blank." sqref="H218">
      <formula1>0</formula1>
    </dataValidation>
    <dataValidation type="decimal" operator="greaterThanOrEqual" allowBlank="1" showInputMessage="1" showErrorMessage="1" errorTitle="Volume data error" error="The volume must be a non-negative number." sqref="H219:H221">
      <formula1>0</formula1>
    </dataValidation>
    <dataValidation type="textLength" operator="equal" allowBlank="1" showInputMessage="1" showErrorMessage="1" error="This cell should remain blank." sqref="H222">
      <formula1>0</formula1>
    </dataValidation>
    <dataValidation type="decimal" operator="greaterThanOrEqual" allowBlank="1" showInputMessage="1" showErrorMessage="1" errorTitle="Volume data error" error="The volume must be a non-negative number." sqref="H223:H225">
      <formula1>0</formula1>
    </dataValidation>
    <dataValidation type="textLength" operator="equal" allowBlank="1" showInputMessage="1" showErrorMessage="1" error="This cell should remain blank." sqref="H226">
      <formula1>0</formula1>
    </dataValidation>
    <dataValidation type="decimal" operator="greaterThanOrEqual" allowBlank="1" showInputMessage="1" showErrorMessage="1" errorTitle="Volume data error" error="The volume must be a non-negative number." sqref="H227:H229">
      <formula1>0</formula1>
    </dataValidation>
    <dataValidation type="textLength" operator="equal" allowBlank="1" showInputMessage="1" showErrorMessage="1" error="This cell should remain blank." sqref="H230">
      <formula1>0</formula1>
    </dataValidation>
    <dataValidation type="decimal" operator="greaterThanOrEqual" allowBlank="1" showInputMessage="1" showErrorMessage="1" errorTitle="Volume data error" error="The volume must be a non-negative number." sqref="H231:H232">
      <formula1>0</formula1>
    </dataValidation>
    <dataValidation type="textLength" operator="equal" allowBlank="1" showInputMessage="1" showErrorMessage="1" error="This cell should remain blank." sqref="H233">
      <formula1>0</formula1>
    </dataValidation>
    <dataValidation type="decimal" operator="greaterThanOrEqual" allowBlank="1" showInputMessage="1" showErrorMessage="1" errorTitle="Volume data error" error="The volume must be a non-negative number." sqref="H234:H235">
      <formula1>0</formula1>
    </dataValidation>
    <dataValidation type="textLength" operator="equal" allowBlank="1" showInputMessage="1" showErrorMessage="1" error="This cell should remain blank." sqref="H236">
      <formula1>0</formula1>
    </dataValidation>
    <dataValidation type="decimal" operator="greaterThanOrEqual" allowBlank="1" showInputMessage="1" showErrorMessage="1" errorTitle="Volume data error" error="The volume must be a non-negative number." sqref="H237:H239">
      <formula1>0</formula1>
    </dataValidation>
    <dataValidation type="textLength" operator="equal" allowBlank="1" showInputMessage="1" showErrorMessage="1" error="This cell should remain blank." sqref="H240">
      <formula1>0</formula1>
    </dataValidation>
    <dataValidation type="decimal" operator="greaterThanOrEqual" allowBlank="1" showInputMessage="1" showErrorMessage="1" errorTitle="Volume data error" error="The volume must be a non-negative number." sqref="H241:H243">
      <formula1>0</formula1>
    </dataValidation>
    <dataValidation type="textLength" operator="equal" allowBlank="1" showInputMessage="1" showErrorMessage="1" error="This cell should remain blank." sqref="H244">
      <formula1>0</formula1>
    </dataValidation>
    <dataValidation type="decimal" operator="greaterThanOrEqual" allowBlank="1" showInputMessage="1" showErrorMessage="1" errorTitle="Volume data error" error="The volume must be a non-negative number." sqref="H245:H247">
      <formula1>0</formula1>
    </dataValidation>
    <dataValidation type="textLength" operator="equal" allowBlank="1" showInputMessage="1" showErrorMessage="1" error="This cell should remain blank." sqref="H248">
      <formula1>0</formula1>
    </dataValidation>
    <dataValidation type="decimal" operator="greaterThanOrEqual" allowBlank="1" showInputMessage="1" showErrorMessage="1" errorTitle="Volume data error" error="The volume must be a non-negative number." sqref="H249:H251">
      <formula1>0</formula1>
    </dataValidation>
    <dataValidation type="textLength" operator="equal" allowBlank="1" showInputMessage="1" showErrorMessage="1" error="This cell should remain blank." sqref="H252">
      <formula1>0</formula1>
    </dataValidation>
    <dataValidation type="decimal" operator="greaterThanOrEqual" allowBlank="1" showInputMessage="1" showErrorMessage="1" errorTitle="Volume data error" error="The volume must be a non-negative number." sqref="H253:H255">
      <formula1>0</formula1>
    </dataValidation>
    <dataValidation type="textLength" operator="equal" allowBlank="1" showInputMessage="1" showErrorMessage="1" error="This cell should remain blank." sqref="H256">
      <formula1>0</formula1>
    </dataValidation>
    <dataValidation type="decimal" operator="greaterThanOrEqual" allowBlank="1" showInputMessage="1" showErrorMessage="1" errorTitle="Volume data error" error="The volume must be a non-negative number." sqref="H257:H259">
      <formula1>0</formula1>
    </dataValidation>
    <dataValidation type="textLength" operator="equal" allowBlank="1" showInputMessage="1" showErrorMessage="1" error="This cell should remain blank." sqref="H260">
      <formula1>0</formula1>
    </dataValidation>
    <dataValidation type="decimal" operator="greaterThanOrEqual" allowBlank="1" showInputMessage="1" showErrorMessage="1" errorTitle="Volume data error" error="The volume must be a non-negative number." sqref="H261:H262">
      <formula1>0</formula1>
    </dataValidation>
    <dataValidation type="textLength" operator="equal" allowBlank="1" showInputMessage="1" showErrorMessage="1" error="This cell should remain blank." sqref="H263">
      <formula1>0</formula1>
    </dataValidation>
    <dataValidation type="decimal" operator="greaterThanOrEqual" allowBlank="1" showInputMessage="1" showErrorMessage="1" errorTitle="Volume data error" error="The volume must be a non-negative number." sqref="H264:H266">
      <formula1>0</formula1>
    </dataValidation>
    <dataValidation type="textLength" operator="equal" allowBlank="1" showInputMessage="1" showErrorMessage="1" error="This cell should remain blank." sqref="H267">
      <formula1>0</formula1>
    </dataValidation>
    <dataValidation type="decimal" operator="greaterThanOrEqual" allowBlank="1" showInputMessage="1" showErrorMessage="1" errorTitle="Volume data error" error="The volume must be a non-negative number." sqref="H268:H270">
      <formula1>0</formula1>
    </dataValidation>
    <dataValidation type="textLength" operator="equal" allowBlank="1" showInputMessage="1" showErrorMessage="1" error="This cell should remain blank." sqref="H271">
      <formula1>0</formula1>
    </dataValidation>
    <dataValidation type="decimal" operator="greaterThanOrEqual" allowBlank="1" showInputMessage="1" showErrorMessage="1" errorTitle="Volume data error" error="The volume must be a non-negative number." sqref="H272:H273">
      <formula1>0</formula1>
    </dataValidation>
    <dataValidation type="textLength" operator="equal" allowBlank="1" showInputMessage="1" showErrorMessage="1" error="This cell should remain blank." sqref="H274">
      <formula1>0</formula1>
    </dataValidation>
    <dataValidation type="decimal" operator="greaterThanOrEqual" allowBlank="1" showInputMessage="1" showErrorMessage="1" errorTitle="Volume data error" error="The volume must be a non-negative number." sqref="H275:H276">
      <formula1>0</formula1>
    </dataValidation>
    <dataValidation type="textLength" operator="equal" allowBlank="1" showInputMessage="1" showErrorMessage="1" error="This cell should remain blank." sqref="H277">
      <formula1>0</formula1>
    </dataValidation>
    <dataValidation type="decimal" operator="greaterThanOrEqual" allowBlank="1" showInputMessage="1" showErrorMessage="1" errorTitle="Volume data error" error="The volume must be a non-negative number." sqref="H278:H279">
      <formula1>0</formula1>
    </dataValidation>
    <dataValidation type="textLength" operator="equal" allowBlank="1" showInputMessage="1" showErrorMessage="1" error="This cell should remain blank." sqref="H280">
      <formula1>0</formula1>
    </dataValidation>
    <dataValidation type="decimal" operator="greaterThanOrEqual" allowBlank="1" showInputMessage="1" showErrorMessage="1" errorTitle="Volume data error" error="The volume must be a non-negative number." sqref="H281:H282">
      <formula1>0</formula1>
    </dataValidation>
    <dataValidation type="decimal" operator="greaterThanOrEqual" allowBlank="1" showInputMessage="1" showErrorMessage="1" sqref="B288">
      <formula1>0</formula1>
    </dataValidation>
    <dataValidation type="decimal" operator="greaterThanOrEqual" allowBlank="1" showInputMessage="1" showErrorMessage="1" sqref="B293">
      <formula1>0</formula1>
    </dataValidation>
    <dataValidation type="decimal" operator="greaterThanOrEqual" allowBlank="1" showInputMessage="1" showErrorMessage="1" sqref="C293">
      <formula1>0</formula1>
    </dataValidation>
    <dataValidation type="decimal" allowBlank="1" showInputMessage="1" showErrorMessage="1" sqref="D293">
      <formula1>0</formula1>
      <formula2>1</formula2>
    </dataValidation>
    <dataValidation type="decimal" operator="greaterThanOrEqual" allowBlank="1" showInputMessage="1" showErrorMessage="1" sqref="E293">
      <formula1>0</formula1>
    </dataValidation>
    <dataValidation type="decimal" allowBlank="1" showInputMessage="1" showErrorMessage="1" errorTitle="Invalid customer contribution" error="The customer contribution must be a non-negative percentage value." sqref="B301:I304">
      <formula1>0</formula1>
      <formula2>4</formula2>
    </dataValidation>
    <dataValidation type="decimal" allowBlank="1" showInputMessage="1" showErrorMessage="1" sqref="B309:D317">
      <formula1>0</formula1>
      <formula2>1</formula2>
    </dataValidation>
    <dataValidation type="decimal" allowBlank="1" showInputMessage="1" showErrorMessage="1" sqref="B322:D326">
      <formula1>0</formula1>
      <formula2>1</formula2>
    </dataValidation>
    <dataValidation type="decimal" allowBlank="1" showInputMessage="1" showErrorMessage="1" sqref="B331:D334">
      <formula1>0</formula1>
      <formula2>1</formula2>
    </dataValidation>
    <dataValidation type="decimal" operator="greaterThanOrEqual" allowBlank="1" showInputMessage="1" showErrorMessage="1" sqref="B341:D341">
      <formula1>0</formula1>
    </dataValidation>
    <dataValidation type="decimal" operator="greaterThanOrEqual" allowBlank="1" showInputMessage="1" showErrorMessage="1" sqref="B348:D348">
      <formula1>0</formula1>
    </dataValidation>
    <dataValidation type="decimal" allowBlank="1" showInputMessage="1" showErrorMessage="1" sqref="B355:D363">
      <formula1>0</formula1>
      <formula2>1</formula2>
    </dataValidation>
    <dataValidation type="decimal" allowBlank="1" showInputMessage="1" showErrorMessage="1" sqref="E355:E363">
      <formula1>0</formula1>
      <formula2>1</formula2>
    </dataValidation>
    <dataValidation type="decimal" allowBlank="1" showInputMessage="1" showErrorMessage="1" sqref="B370:J370">
      <formula1>0</formula1>
      <formula2>1</formula2>
    </dataValidation>
  </dataValidation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2" ht="21" customHeight="1">
      <c r="A1" s="1">
        <f>"Tariffs for "&amp;'Input'!B7&amp;" in "&amp;'Input'!C7&amp;" ("&amp;'Input'!D7&amp;")"</f>
        <v>0</v>
      </c>
    </row>
    <row r="3" spans="1:12" ht="21" customHeight="1">
      <c r="A3" s="1" t="s">
        <v>1634</v>
      </c>
    </row>
    <row r="4" spans="1:12">
      <c r="A4" s="2" t="s">
        <v>361</v>
      </c>
    </row>
    <row r="5" spans="1:12">
      <c r="A5" s="11" t="s">
        <v>1635</v>
      </c>
    </row>
    <row r="6" spans="1:12">
      <c r="A6" s="11" t="s">
        <v>1636</v>
      </c>
    </row>
    <row r="7" spans="1:12">
      <c r="A7" s="11" t="s">
        <v>1637</v>
      </c>
    </row>
    <row r="8" spans="1:12">
      <c r="A8" s="11" t="s">
        <v>1638</v>
      </c>
    </row>
    <row r="9" spans="1:12">
      <c r="A9" s="11" t="s">
        <v>1639</v>
      </c>
    </row>
    <row r="10" spans="1:12">
      <c r="A10" s="11" t="s">
        <v>1640</v>
      </c>
    </row>
    <row r="11" spans="1:12">
      <c r="A11" s="11" t="s">
        <v>1641</v>
      </c>
    </row>
    <row r="12" spans="1:12">
      <c r="A12" s="28" t="s">
        <v>364</v>
      </c>
      <c r="B12" s="28" t="s">
        <v>1642</v>
      </c>
      <c r="C12" s="28" t="s">
        <v>365</v>
      </c>
      <c r="D12" s="28" t="s">
        <v>423</v>
      </c>
      <c r="E12" s="28" t="s">
        <v>423</v>
      </c>
      <c r="F12" s="28" t="s">
        <v>423</v>
      </c>
      <c r="G12" s="28" t="s">
        <v>423</v>
      </c>
      <c r="H12" s="28" t="s">
        <v>423</v>
      </c>
      <c r="I12" s="28" t="s">
        <v>423</v>
      </c>
      <c r="J12" s="28" t="s">
        <v>423</v>
      </c>
      <c r="K12" s="28" t="s">
        <v>1642</v>
      </c>
    </row>
    <row r="13" spans="1:12">
      <c r="A13" s="28" t="s">
        <v>367</v>
      </c>
      <c r="B13" s="28" t="s">
        <v>368</v>
      </c>
      <c r="C13" s="28" t="s">
        <v>368</v>
      </c>
      <c r="D13" s="28" t="s">
        <v>1643</v>
      </c>
      <c r="E13" s="28" t="s">
        <v>426</v>
      </c>
      <c r="F13" s="28" t="s">
        <v>1644</v>
      </c>
      <c r="G13" s="28" t="s">
        <v>1032</v>
      </c>
      <c r="H13" s="28" t="s">
        <v>923</v>
      </c>
      <c r="I13" s="28" t="s">
        <v>1645</v>
      </c>
      <c r="J13" s="28" t="s">
        <v>1646</v>
      </c>
      <c r="K13" s="28" t="s">
        <v>368</v>
      </c>
    </row>
    <row r="15" spans="1:12">
      <c r="B15" s="12" t="s">
        <v>1647</v>
      </c>
      <c r="C15" s="12" t="s">
        <v>1648</v>
      </c>
      <c r="D15" s="12" t="s">
        <v>1555</v>
      </c>
      <c r="E15" s="12" t="s">
        <v>1556</v>
      </c>
      <c r="F15" s="12" t="s">
        <v>1557</v>
      </c>
      <c r="G15" s="12" t="s">
        <v>1558</v>
      </c>
      <c r="H15" s="12" t="s">
        <v>1559</v>
      </c>
      <c r="I15" s="12" t="s">
        <v>1560</v>
      </c>
      <c r="J15" s="12" t="s">
        <v>1120</v>
      </c>
      <c r="K15" s="12" t="s">
        <v>1649</v>
      </c>
    </row>
    <row r="16" spans="1:12">
      <c r="A16" s="3" t="s">
        <v>174</v>
      </c>
      <c r="B16" s="4">
        <f>#VALUE!</f>
        <v>0</v>
      </c>
      <c r="C16" s="5">
        <v>1</v>
      </c>
      <c r="D16" s="32">
        <f>'Adjust'!B$232</f>
        <v>0</v>
      </c>
      <c r="E16" s="32">
        <f>'Adjust'!C$232</f>
        <v>0</v>
      </c>
      <c r="F16" s="32">
        <f>'Adjust'!D$232</f>
        <v>0</v>
      </c>
      <c r="G16" s="40">
        <f>'Adjust'!E$232</f>
        <v>0</v>
      </c>
      <c r="H16" s="40">
        <f>'Adjust'!F$232</f>
        <v>0</v>
      </c>
      <c r="I16" s="40">
        <f>'Adjust'!G$232</f>
        <v>0</v>
      </c>
      <c r="J16" s="32">
        <f>'Adjust'!H$232</f>
        <v>0</v>
      </c>
      <c r="K16" s="4">
        <f>#VALUE!</f>
        <v>0</v>
      </c>
      <c r="L16" s="10"/>
    </row>
    <row r="17" spans="1:12">
      <c r="A17" s="3" t="s">
        <v>175</v>
      </c>
      <c r="B17" s="4">
        <f>#VALUE!</f>
        <v>0</v>
      </c>
      <c r="C17" s="5">
        <v>2</v>
      </c>
      <c r="D17" s="32">
        <f>'Adjust'!B$236</f>
        <v>0</v>
      </c>
      <c r="E17" s="32">
        <f>'Adjust'!C$236</f>
        <v>0</v>
      </c>
      <c r="F17" s="32">
        <f>'Adjust'!D$236</f>
        <v>0</v>
      </c>
      <c r="G17" s="40">
        <f>'Adjust'!E$236</f>
        <v>0</v>
      </c>
      <c r="H17" s="40">
        <f>'Adjust'!F$236</f>
        <v>0</v>
      </c>
      <c r="I17" s="40">
        <f>'Adjust'!G$236</f>
        <v>0</v>
      </c>
      <c r="J17" s="32">
        <f>'Adjust'!H$236</f>
        <v>0</v>
      </c>
      <c r="K17" s="4">
        <f>#VALUE!</f>
        <v>0</v>
      </c>
      <c r="L17" s="10"/>
    </row>
    <row r="18" spans="1:12">
      <c r="A18" s="3" t="s">
        <v>214</v>
      </c>
      <c r="B18" s="4">
        <f>#VALUE!</f>
        <v>0</v>
      </c>
      <c r="C18" s="5">
        <v>2</v>
      </c>
      <c r="D18" s="32">
        <f>'Adjust'!B$240</f>
        <v>0</v>
      </c>
      <c r="E18" s="32">
        <f>'Adjust'!C$240</f>
        <v>0</v>
      </c>
      <c r="F18" s="32">
        <f>'Adjust'!D$240</f>
        <v>0</v>
      </c>
      <c r="G18" s="40">
        <f>'Adjust'!E$240</f>
        <v>0</v>
      </c>
      <c r="H18" s="40">
        <f>'Adjust'!F$240</f>
        <v>0</v>
      </c>
      <c r="I18" s="40">
        <f>'Adjust'!G$240</f>
        <v>0</v>
      </c>
      <c r="J18" s="32">
        <f>'Adjust'!H$240</f>
        <v>0</v>
      </c>
      <c r="K18" s="4">
        <f>#VALUE!</f>
        <v>0</v>
      </c>
      <c r="L18" s="10"/>
    </row>
    <row r="19" spans="1:12">
      <c r="A19" s="3" t="s">
        <v>176</v>
      </c>
      <c r="B19" s="4">
        <f>#VALUE!</f>
        <v>0</v>
      </c>
      <c r="C19" s="5">
        <v>3</v>
      </c>
      <c r="D19" s="32">
        <f>'Adjust'!B$244</f>
        <v>0</v>
      </c>
      <c r="E19" s="32">
        <f>'Adjust'!C$244</f>
        <v>0</v>
      </c>
      <c r="F19" s="32">
        <f>'Adjust'!D$244</f>
        <v>0</v>
      </c>
      <c r="G19" s="40">
        <f>'Adjust'!E$244</f>
        <v>0</v>
      </c>
      <c r="H19" s="40">
        <f>'Adjust'!F$244</f>
        <v>0</v>
      </c>
      <c r="I19" s="40">
        <f>'Adjust'!G$244</f>
        <v>0</v>
      </c>
      <c r="J19" s="32">
        <f>'Adjust'!H$244</f>
        <v>0</v>
      </c>
      <c r="K19" s="4">
        <f>#VALUE!</f>
        <v>0</v>
      </c>
      <c r="L19" s="10"/>
    </row>
    <row r="20" spans="1:12">
      <c r="A20" s="3" t="s">
        <v>177</v>
      </c>
      <c r="B20" s="4">
        <f>#VALUE!</f>
        <v>0</v>
      </c>
      <c r="C20" s="5">
        <v>4</v>
      </c>
      <c r="D20" s="32">
        <f>'Adjust'!B$248</f>
        <v>0</v>
      </c>
      <c r="E20" s="32">
        <f>'Adjust'!C$248</f>
        <v>0</v>
      </c>
      <c r="F20" s="32">
        <f>'Adjust'!D$248</f>
        <v>0</v>
      </c>
      <c r="G20" s="40">
        <f>'Adjust'!E$248</f>
        <v>0</v>
      </c>
      <c r="H20" s="40">
        <f>'Adjust'!F$248</f>
        <v>0</v>
      </c>
      <c r="I20" s="40">
        <f>'Adjust'!G$248</f>
        <v>0</v>
      </c>
      <c r="J20" s="32">
        <f>'Adjust'!H$248</f>
        <v>0</v>
      </c>
      <c r="K20" s="4">
        <f>#VALUE!</f>
        <v>0</v>
      </c>
      <c r="L20" s="10"/>
    </row>
    <row r="21" spans="1:12">
      <c r="A21" s="3" t="s">
        <v>215</v>
      </c>
      <c r="B21" s="4">
        <f>#VALUE!</f>
        <v>0</v>
      </c>
      <c r="C21" s="5">
        <v>4</v>
      </c>
      <c r="D21" s="32">
        <f>'Adjust'!B$252</f>
        <v>0</v>
      </c>
      <c r="E21" s="32">
        <f>'Adjust'!C$252</f>
        <v>0</v>
      </c>
      <c r="F21" s="32">
        <f>'Adjust'!D$252</f>
        <v>0</v>
      </c>
      <c r="G21" s="40">
        <f>'Adjust'!E$252</f>
        <v>0</v>
      </c>
      <c r="H21" s="40">
        <f>'Adjust'!F$252</f>
        <v>0</v>
      </c>
      <c r="I21" s="40">
        <f>'Adjust'!G$252</f>
        <v>0</v>
      </c>
      <c r="J21" s="32">
        <f>'Adjust'!H$252</f>
        <v>0</v>
      </c>
      <c r="K21" s="4">
        <f>#VALUE!</f>
        <v>0</v>
      </c>
      <c r="L21" s="10"/>
    </row>
    <row r="22" spans="1:12">
      <c r="A22" s="3" t="s">
        <v>178</v>
      </c>
      <c r="B22" s="4">
        <f>#VALUE!</f>
        <v>0</v>
      </c>
      <c r="C22" s="5" t="s">
        <v>1650</v>
      </c>
      <c r="D22" s="32">
        <f>'Adjust'!B$256</f>
        <v>0</v>
      </c>
      <c r="E22" s="32">
        <f>'Adjust'!C$256</f>
        <v>0</v>
      </c>
      <c r="F22" s="32">
        <f>'Adjust'!D$256</f>
        <v>0</v>
      </c>
      <c r="G22" s="40">
        <f>'Adjust'!E$256</f>
        <v>0</v>
      </c>
      <c r="H22" s="40">
        <f>'Adjust'!F$256</f>
        <v>0</v>
      </c>
      <c r="I22" s="40">
        <f>'Adjust'!G$256</f>
        <v>0</v>
      </c>
      <c r="J22" s="32">
        <f>'Adjust'!H$256</f>
        <v>0</v>
      </c>
      <c r="K22" s="4">
        <f>#VALUE!</f>
        <v>0</v>
      </c>
      <c r="L22" s="10"/>
    </row>
    <row r="23" spans="1:12">
      <c r="A23" s="3" t="s">
        <v>179</v>
      </c>
      <c r="B23" s="4">
        <f>#VALUE!</f>
        <v>0</v>
      </c>
      <c r="C23" s="5" t="s">
        <v>1650</v>
      </c>
      <c r="D23" s="32">
        <f>'Adjust'!B$260</f>
        <v>0</v>
      </c>
      <c r="E23" s="32">
        <f>'Adjust'!C$260</f>
        <v>0</v>
      </c>
      <c r="F23" s="32">
        <f>'Adjust'!D$260</f>
        <v>0</v>
      </c>
      <c r="G23" s="40">
        <f>'Adjust'!E$260</f>
        <v>0</v>
      </c>
      <c r="H23" s="40">
        <f>'Adjust'!F$260</f>
        <v>0</v>
      </c>
      <c r="I23" s="40">
        <f>'Adjust'!G$260</f>
        <v>0</v>
      </c>
      <c r="J23" s="32">
        <f>'Adjust'!H$260</f>
        <v>0</v>
      </c>
      <c r="K23" s="4">
        <f>#VALUE!</f>
        <v>0</v>
      </c>
      <c r="L23" s="10"/>
    </row>
    <row r="24" spans="1:12">
      <c r="A24" s="3" t="s">
        <v>195</v>
      </c>
      <c r="B24" s="4">
        <f>#VALUE!</f>
        <v>0</v>
      </c>
      <c r="C24" s="5" t="s">
        <v>1650</v>
      </c>
      <c r="D24" s="32">
        <f>'Adjust'!B$262</f>
        <v>0</v>
      </c>
      <c r="E24" s="32">
        <f>'Adjust'!C$262</f>
        <v>0</v>
      </c>
      <c r="F24" s="32">
        <f>'Adjust'!D$262</f>
        <v>0</v>
      </c>
      <c r="G24" s="40">
        <f>'Adjust'!E$262</f>
        <v>0</v>
      </c>
      <c r="H24" s="40">
        <f>'Adjust'!F$262</f>
        <v>0</v>
      </c>
      <c r="I24" s="40">
        <f>'Adjust'!G$262</f>
        <v>0</v>
      </c>
      <c r="J24" s="32">
        <f>'Adjust'!H$262</f>
        <v>0</v>
      </c>
      <c r="K24" s="4">
        <f>#VALUE!</f>
        <v>0</v>
      </c>
      <c r="L24" s="10"/>
    </row>
    <row r="25" spans="1:12">
      <c r="A25" s="3" t="s">
        <v>180</v>
      </c>
      <c r="B25" s="4">
        <f>#VALUE!</f>
        <v>0</v>
      </c>
      <c r="C25" s="5"/>
      <c r="D25" s="32">
        <f>'Adjust'!B$264</f>
        <v>0</v>
      </c>
      <c r="E25" s="32">
        <f>'Adjust'!C$264</f>
        <v>0</v>
      </c>
      <c r="F25" s="32">
        <f>'Adjust'!D$264</f>
        <v>0</v>
      </c>
      <c r="G25" s="40">
        <f>'Adjust'!E$264</f>
        <v>0</v>
      </c>
      <c r="H25" s="40">
        <f>'Adjust'!F$264</f>
        <v>0</v>
      </c>
      <c r="I25" s="40">
        <f>'Adjust'!G$264</f>
        <v>0</v>
      </c>
      <c r="J25" s="32">
        <f>'Adjust'!H$264</f>
        <v>0</v>
      </c>
      <c r="K25" s="4">
        <f>#VALUE!</f>
        <v>0</v>
      </c>
      <c r="L25" s="10"/>
    </row>
    <row r="26" spans="1:12">
      <c r="A26" s="3" t="s">
        <v>181</v>
      </c>
      <c r="B26" s="4">
        <f>#VALUE!</f>
        <v>0</v>
      </c>
      <c r="C26" s="5"/>
      <c r="D26" s="32">
        <f>'Adjust'!B$268</f>
        <v>0</v>
      </c>
      <c r="E26" s="32">
        <f>'Adjust'!C$268</f>
        <v>0</v>
      </c>
      <c r="F26" s="32">
        <f>'Adjust'!D$268</f>
        <v>0</v>
      </c>
      <c r="G26" s="40">
        <f>'Adjust'!E$268</f>
        <v>0</v>
      </c>
      <c r="H26" s="40">
        <f>'Adjust'!F$268</f>
        <v>0</v>
      </c>
      <c r="I26" s="40">
        <f>'Adjust'!G$268</f>
        <v>0</v>
      </c>
      <c r="J26" s="32">
        <f>'Adjust'!H$268</f>
        <v>0</v>
      </c>
      <c r="K26" s="4">
        <f>#VALUE!</f>
        <v>0</v>
      </c>
      <c r="L26" s="10"/>
    </row>
    <row r="27" spans="1:12">
      <c r="A27" s="3" t="s">
        <v>182</v>
      </c>
      <c r="B27" s="4">
        <f>#VALUE!</f>
        <v>0</v>
      </c>
      <c r="C27" s="5"/>
      <c r="D27" s="32">
        <f>'Adjust'!B$272</f>
        <v>0</v>
      </c>
      <c r="E27" s="32">
        <f>'Adjust'!C$272</f>
        <v>0</v>
      </c>
      <c r="F27" s="32">
        <f>'Adjust'!D$272</f>
        <v>0</v>
      </c>
      <c r="G27" s="40">
        <f>'Adjust'!E$272</f>
        <v>0</v>
      </c>
      <c r="H27" s="40">
        <f>'Adjust'!F$272</f>
        <v>0</v>
      </c>
      <c r="I27" s="40">
        <f>'Adjust'!G$272</f>
        <v>0</v>
      </c>
      <c r="J27" s="32">
        <f>'Adjust'!H$272</f>
        <v>0</v>
      </c>
      <c r="K27" s="4">
        <f>#VALUE!</f>
        <v>0</v>
      </c>
      <c r="L27" s="10"/>
    </row>
    <row r="28" spans="1:12">
      <c r="A28" s="3" t="s">
        <v>183</v>
      </c>
      <c r="B28" s="4">
        <f>#VALUE!</f>
        <v>0</v>
      </c>
      <c r="C28" s="5"/>
      <c r="D28" s="32">
        <f>'Adjust'!B$276</f>
        <v>0</v>
      </c>
      <c r="E28" s="32">
        <f>'Adjust'!C$276</f>
        <v>0</v>
      </c>
      <c r="F28" s="32">
        <f>'Adjust'!D$276</f>
        <v>0</v>
      </c>
      <c r="G28" s="40">
        <f>'Adjust'!E$276</f>
        <v>0</v>
      </c>
      <c r="H28" s="40">
        <f>'Adjust'!F$276</f>
        <v>0</v>
      </c>
      <c r="I28" s="40">
        <f>'Adjust'!G$276</f>
        <v>0</v>
      </c>
      <c r="J28" s="32">
        <f>'Adjust'!H$276</f>
        <v>0</v>
      </c>
      <c r="K28" s="4">
        <f>#VALUE!</f>
        <v>0</v>
      </c>
      <c r="L28" s="10"/>
    </row>
    <row r="29" spans="1:12">
      <c r="A29" s="3" t="s">
        <v>196</v>
      </c>
      <c r="B29" s="4">
        <f>#VALUE!</f>
        <v>0</v>
      </c>
      <c r="C29" s="5"/>
      <c r="D29" s="32">
        <f>'Adjust'!B$279</f>
        <v>0</v>
      </c>
      <c r="E29" s="32">
        <f>'Adjust'!C$279</f>
        <v>0</v>
      </c>
      <c r="F29" s="32">
        <f>'Adjust'!D$279</f>
        <v>0</v>
      </c>
      <c r="G29" s="40">
        <f>'Adjust'!E$279</f>
        <v>0</v>
      </c>
      <c r="H29" s="40">
        <f>'Adjust'!F$279</f>
        <v>0</v>
      </c>
      <c r="I29" s="40">
        <f>'Adjust'!G$279</f>
        <v>0</v>
      </c>
      <c r="J29" s="32">
        <f>'Adjust'!H$279</f>
        <v>0</v>
      </c>
      <c r="K29" s="4">
        <f>#VALUE!</f>
        <v>0</v>
      </c>
      <c r="L29" s="10"/>
    </row>
    <row r="30" spans="1:12">
      <c r="A30" s="3" t="s">
        <v>216</v>
      </c>
      <c r="B30" s="4">
        <f>#VALUE!</f>
        <v>0</v>
      </c>
      <c r="C30" s="5">
        <v>8</v>
      </c>
      <c r="D30" s="32">
        <f>'Adjust'!B$282</f>
        <v>0</v>
      </c>
      <c r="E30" s="32">
        <f>'Adjust'!C$282</f>
        <v>0</v>
      </c>
      <c r="F30" s="32">
        <f>'Adjust'!D$282</f>
        <v>0</v>
      </c>
      <c r="G30" s="40">
        <f>'Adjust'!E$282</f>
        <v>0</v>
      </c>
      <c r="H30" s="40">
        <f>'Adjust'!F$282</f>
        <v>0</v>
      </c>
      <c r="I30" s="40">
        <f>'Adjust'!G$282</f>
        <v>0</v>
      </c>
      <c r="J30" s="32">
        <f>'Adjust'!H$282</f>
        <v>0</v>
      </c>
      <c r="K30" s="4">
        <f>#VALUE!</f>
        <v>0</v>
      </c>
      <c r="L30" s="10"/>
    </row>
    <row r="31" spans="1:12">
      <c r="A31" s="3" t="s">
        <v>217</v>
      </c>
      <c r="B31" s="4">
        <f>#VALUE!</f>
        <v>0</v>
      </c>
      <c r="C31" s="5">
        <v>1</v>
      </c>
      <c r="D31" s="32">
        <f>'Adjust'!B$286</f>
        <v>0</v>
      </c>
      <c r="E31" s="32">
        <f>'Adjust'!C$286</f>
        <v>0</v>
      </c>
      <c r="F31" s="32">
        <f>'Adjust'!D$286</f>
        <v>0</v>
      </c>
      <c r="G31" s="40">
        <f>'Adjust'!E$286</f>
        <v>0</v>
      </c>
      <c r="H31" s="40">
        <f>'Adjust'!F$286</f>
        <v>0</v>
      </c>
      <c r="I31" s="40">
        <f>'Adjust'!G$286</f>
        <v>0</v>
      </c>
      <c r="J31" s="32">
        <f>'Adjust'!H$286</f>
        <v>0</v>
      </c>
      <c r="K31" s="4">
        <f>#VALUE!</f>
        <v>0</v>
      </c>
      <c r="L31" s="10"/>
    </row>
    <row r="32" spans="1:12">
      <c r="A32" s="3" t="s">
        <v>218</v>
      </c>
      <c r="B32" s="4">
        <f>#VALUE!</f>
        <v>0</v>
      </c>
      <c r="C32" s="5">
        <v>1</v>
      </c>
      <c r="D32" s="32">
        <f>'Adjust'!B$290</f>
        <v>0</v>
      </c>
      <c r="E32" s="32">
        <f>'Adjust'!C$290</f>
        <v>0</v>
      </c>
      <c r="F32" s="32">
        <f>'Adjust'!D$290</f>
        <v>0</v>
      </c>
      <c r="G32" s="40">
        <f>'Adjust'!E$290</f>
        <v>0</v>
      </c>
      <c r="H32" s="40">
        <f>'Adjust'!F$290</f>
        <v>0</v>
      </c>
      <c r="I32" s="40">
        <f>'Adjust'!G$290</f>
        <v>0</v>
      </c>
      <c r="J32" s="32">
        <f>'Adjust'!H$290</f>
        <v>0</v>
      </c>
      <c r="K32" s="4">
        <f>#VALUE!</f>
        <v>0</v>
      </c>
      <c r="L32" s="10"/>
    </row>
    <row r="33" spans="1:12">
      <c r="A33" s="3" t="s">
        <v>219</v>
      </c>
      <c r="B33" s="4">
        <f>#VALUE!</f>
        <v>0</v>
      </c>
      <c r="C33" s="5">
        <v>1</v>
      </c>
      <c r="D33" s="32">
        <f>'Adjust'!B$294</f>
        <v>0</v>
      </c>
      <c r="E33" s="32">
        <f>'Adjust'!C$294</f>
        <v>0</v>
      </c>
      <c r="F33" s="32">
        <f>'Adjust'!D$294</f>
        <v>0</v>
      </c>
      <c r="G33" s="40">
        <f>'Adjust'!E$294</f>
        <v>0</v>
      </c>
      <c r="H33" s="40">
        <f>'Adjust'!F$294</f>
        <v>0</v>
      </c>
      <c r="I33" s="40">
        <f>'Adjust'!G$294</f>
        <v>0</v>
      </c>
      <c r="J33" s="32">
        <f>'Adjust'!H$294</f>
        <v>0</v>
      </c>
      <c r="K33" s="4">
        <f>#VALUE!</f>
        <v>0</v>
      </c>
      <c r="L33" s="10"/>
    </row>
    <row r="34" spans="1:12">
      <c r="A34" s="3" t="s">
        <v>220</v>
      </c>
      <c r="B34" s="4">
        <f>#VALUE!</f>
        <v>0</v>
      </c>
      <c r="C34" s="5"/>
      <c r="D34" s="32">
        <f>'Adjust'!B$298</f>
        <v>0</v>
      </c>
      <c r="E34" s="32">
        <f>'Adjust'!C$298</f>
        <v>0</v>
      </c>
      <c r="F34" s="32">
        <f>'Adjust'!D$298</f>
        <v>0</v>
      </c>
      <c r="G34" s="40">
        <f>'Adjust'!E$298</f>
        <v>0</v>
      </c>
      <c r="H34" s="40">
        <f>'Adjust'!F$298</f>
        <v>0</v>
      </c>
      <c r="I34" s="40">
        <f>'Adjust'!G$298</f>
        <v>0</v>
      </c>
      <c r="J34" s="32">
        <f>'Adjust'!H$298</f>
        <v>0</v>
      </c>
      <c r="K34" s="4">
        <f>#VALUE!</f>
        <v>0</v>
      </c>
      <c r="L34" s="10"/>
    </row>
    <row r="35" spans="1:12">
      <c r="A35" s="3" t="s">
        <v>184</v>
      </c>
      <c r="B35" s="4">
        <f>#VALUE!</f>
        <v>0</v>
      </c>
      <c r="C35" s="5" t="s">
        <v>1651</v>
      </c>
      <c r="D35" s="32">
        <f>'Adjust'!B$302</f>
        <v>0</v>
      </c>
      <c r="E35" s="32">
        <f>'Adjust'!C$302</f>
        <v>0</v>
      </c>
      <c r="F35" s="32">
        <f>'Adjust'!D$302</f>
        <v>0</v>
      </c>
      <c r="G35" s="40">
        <f>'Adjust'!E$302</f>
        <v>0</v>
      </c>
      <c r="H35" s="40">
        <f>'Adjust'!F$302</f>
        <v>0</v>
      </c>
      <c r="I35" s="40">
        <f>'Adjust'!G$302</f>
        <v>0</v>
      </c>
      <c r="J35" s="32">
        <f>'Adjust'!H$302</f>
        <v>0</v>
      </c>
      <c r="K35" s="4">
        <f>#VALUE!</f>
        <v>0</v>
      </c>
      <c r="L35" s="10"/>
    </row>
    <row r="36" spans="1:12">
      <c r="A36" s="3" t="s">
        <v>185</v>
      </c>
      <c r="B36" s="4">
        <f>#VALUE!</f>
        <v>0</v>
      </c>
      <c r="C36" s="5">
        <v>8</v>
      </c>
      <c r="D36" s="32">
        <f>'Adjust'!B$306</f>
        <v>0</v>
      </c>
      <c r="E36" s="32">
        <f>'Adjust'!C$306</f>
        <v>0</v>
      </c>
      <c r="F36" s="32">
        <f>'Adjust'!D$306</f>
        <v>0</v>
      </c>
      <c r="G36" s="40">
        <f>'Adjust'!E$306</f>
        <v>0</v>
      </c>
      <c r="H36" s="40">
        <f>'Adjust'!F$306</f>
        <v>0</v>
      </c>
      <c r="I36" s="40">
        <f>'Adjust'!G$306</f>
        <v>0</v>
      </c>
      <c r="J36" s="32">
        <f>'Adjust'!H$306</f>
        <v>0</v>
      </c>
      <c r="K36" s="4">
        <f>#VALUE!</f>
        <v>0</v>
      </c>
      <c r="L36" s="10"/>
    </row>
    <row r="37" spans="1:12">
      <c r="A37" s="3" t="s">
        <v>186</v>
      </c>
      <c r="B37" s="4">
        <f>#VALUE!</f>
        <v>0</v>
      </c>
      <c r="C37" s="5"/>
      <c r="D37" s="32">
        <f>'Adjust'!B$309</f>
        <v>0</v>
      </c>
      <c r="E37" s="32">
        <f>'Adjust'!C$309</f>
        <v>0</v>
      </c>
      <c r="F37" s="32">
        <f>'Adjust'!D$309</f>
        <v>0</v>
      </c>
      <c r="G37" s="40">
        <f>'Adjust'!E$309</f>
        <v>0</v>
      </c>
      <c r="H37" s="40">
        <f>'Adjust'!F$309</f>
        <v>0</v>
      </c>
      <c r="I37" s="40">
        <f>'Adjust'!G$309</f>
        <v>0</v>
      </c>
      <c r="J37" s="32">
        <f>'Adjust'!H$309</f>
        <v>0</v>
      </c>
      <c r="K37" s="4">
        <f>#VALUE!</f>
        <v>0</v>
      </c>
      <c r="L37" s="10"/>
    </row>
    <row r="38" spans="1:12">
      <c r="A38" s="3" t="s">
        <v>187</v>
      </c>
      <c r="B38" s="4">
        <f>#VALUE!</f>
        <v>0</v>
      </c>
      <c r="C38" s="5"/>
      <c r="D38" s="32">
        <f>'Adjust'!B$313</f>
        <v>0</v>
      </c>
      <c r="E38" s="32">
        <f>'Adjust'!C$313</f>
        <v>0</v>
      </c>
      <c r="F38" s="32">
        <f>'Adjust'!D$313</f>
        <v>0</v>
      </c>
      <c r="G38" s="40">
        <f>'Adjust'!E$313</f>
        <v>0</v>
      </c>
      <c r="H38" s="40">
        <f>'Adjust'!F$313</f>
        <v>0</v>
      </c>
      <c r="I38" s="40">
        <f>'Adjust'!G$313</f>
        <v>0</v>
      </c>
      <c r="J38" s="32">
        <f>'Adjust'!H$313</f>
        <v>0</v>
      </c>
      <c r="K38" s="4">
        <f>#VALUE!</f>
        <v>0</v>
      </c>
      <c r="L38" s="10"/>
    </row>
    <row r="39" spans="1:12">
      <c r="A39" s="3" t="s">
        <v>188</v>
      </c>
      <c r="B39" s="4">
        <f>#VALUE!</f>
        <v>0</v>
      </c>
      <c r="C39" s="5"/>
      <c r="D39" s="32">
        <f>'Adjust'!B$317</f>
        <v>0</v>
      </c>
      <c r="E39" s="32">
        <f>'Adjust'!C$317</f>
        <v>0</v>
      </c>
      <c r="F39" s="32">
        <f>'Adjust'!D$317</f>
        <v>0</v>
      </c>
      <c r="G39" s="40">
        <f>'Adjust'!E$317</f>
        <v>0</v>
      </c>
      <c r="H39" s="40">
        <f>'Adjust'!F$317</f>
        <v>0</v>
      </c>
      <c r="I39" s="40">
        <f>'Adjust'!G$317</f>
        <v>0</v>
      </c>
      <c r="J39" s="32">
        <f>'Adjust'!H$317</f>
        <v>0</v>
      </c>
      <c r="K39" s="4">
        <f>#VALUE!</f>
        <v>0</v>
      </c>
      <c r="L39" s="10"/>
    </row>
    <row r="40" spans="1:12">
      <c r="A40" s="3" t="s">
        <v>189</v>
      </c>
      <c r="B40" s="4">
        <f>#VALUE!</f>
        <v>0</v>
      </c>
      <c r="C40" s="5"/>
      <c r="D40" s="32">
        <f>'Adjust'!B$320</f>
        <v>0</v>
      </c>
      <c r="E40" s="32">
        <f>'Adjust'!C$320</f>
        <v>0</v>
      </c>
      <c r="F40" s="32">
        <f>'Adjust'!D$320</f>
        <v>0</v>
      </c>
      <c r="G40" s="40">
        <f>'Adjust'!E$320</f>
        <v>0</v>
      </c>
      <c r="H40" s="40">
        <f>'Adjust'!F$320</f>
        <v>0</v>
      </c>
      <c r="I40" s="40">
        <f>'Adjust'!G$320</f>
        <v>0</v>
      </c>
      <c r="J40" s="32">
        <f>'Adjust'!H$320</f>
        <v>0</v>
      </c>
      <c r="K40" s="4">
        <f>#VALUE!</f>
        <v>0</v>
      </c>
      <c r="L40" s="10"/>
    </row>
    <row r="41" spans="1:12">
      <c r="A41" s="3" t="s">
        <v>197</v>
      </c>
      <c r="B41" s="4">
        <f>#VALUE!</f>
        <v>0</v>
      </c>
      <c r="C41" s="5"/>
      <c r="D41" s="32">
        <f>'Adjust'!B$323</f>
        <v>0</v>
      </c>
      <c r="E41" s="32">
        <f>'Adjust'!C$323</f>
        <v>0</v>
      </c>
      <c r="F41" s="32">
        <f>'Adjust'!D$323</f>
        <v>0</v>
      </c>
      <c r="G41" s="40">
        <f>'Adjust'!E$323</f>
        <v>0</v>
      </c>
      <c r="H41" s="40">
        <f>'Adjust'!F$323</f>
        <v>0</v>
      </c>
      <c r="I41" s="40">
        <f>'Adjust'!G$323</f>
        <v>0</v>
      </c>
      <c r="J41" s="32">
        <f>'Adjust'!H$323</f>
        <v>0</v>
      </c>
      <c r="K41" s="4">
        <f>#VALUE!</f>
        <v>0</v>
      </c>
      <c r="L41" s="10"/>
    </row>
    <row r="42" spans="1:12">
      <c r="A42" s="3" t="s">
        <v>198</v>
      </c>
      <c r="B42" s="4">
        <f>#VALUE!</f>
        <v>0</v>
      </c>
      <c r="C42" s="5"/>
      <c r="D42" s="32">
        <f>'Adjust'!B$326</f>
        <v>0</v>
      </c>
      <c r="E42" s="32">
        <f>'Adjust'!C$326</f>
        <v>0</v>
      </c>
      <c r="F42" s="32">
        <f>'Adjust'!D$326</f>
        <v>0</v>
      </c>
      <c r="G42" s="40">
        <f>'Adjust'!E$326</f>
        <v>0</v>
      </c>
      <c r="H42" s="40">
        <f>'Adjust'!F$326</f>
        <v>0</v>
      </c>
      <c r="I42" s="40">
        <f>'Adjust'!G$326</f>
        <v>0</v>
      </c>
      <c r="J42" s="32">
        <f>'Adjust'!H$326</f>
        <v>0</v>
      </c>
      <c r="K42" s="4">
        <f>#VALUE!</f>
        <v>0</v>
      </c>
      <c r="L42" s="10"/>
    </row>
    <row r="43" spans="1:12">
      <c r="A43" s="3" t="s">
        <v>233</v>
      </c>
      <c r="B43" s="4">
        <f>#VALUE!</f>
        <v>0</v>
      </c>
      <c r="C43" s="5">
        <v>1</v>
      </c>
      <c r="D43" s="32">
        <f>'Adjust'!B$233</f>
        <v>0</v>
      </c>
      <c r="E43" s="32">
        <f>'Adjust'!C$233</f>
        <v>0</v>
      </c>
      <c r="F43" s="32">
        <f>'Adjust'!D$233</f>
        <v>0</v>
      </c>
      <c r="G43" s="40">
        <f>'Adjust'!E$233</f>
        <v>0</v>
      </c>
      <c r="H43" s="40">
        <f>'Adjust'!F$233</f>
        <v>0</v>
      </c>
      <c r="I43" s="40">
        <f>'Adjust'!G$233</f>
        <v>0</v>
      </c>
      <c r="J43" s="32">
        <f>'Adjust'!H$233</f>
        <v>0</v>
      </c>
      <c r="K43" s="4">
        <f>#VALUE!</f>
        <v>0</v>
      </c>
      <c r="L43" s="10"/>
    </row>
    <row r="44" spans="1:12">
      <c r="A44" s="3" t="s">
        <v>236</v>
      </c>
      <c r="B44" s="4">
        <f>#VALUE!</f>
        <v>0</v>
      </c>
      <c r="C44" s="5">
        <v>2</v>
      </c>
      <c r="D44" s="32">
        <f>'Adjust'!B$237</f>
        <v>0</v>
      </c>
      <c r="E44" s="32">
        <f>'Adjust'!C$237</f>
        <v>0</v>
      </c>
      <c r="F44" s="32">
        <f>'Adjust'!D$237</f>
        <v>0</v>
      </c>
      <c r="G44" s="40">
        <f>'Adjust'!E$237</f>
        <v>0</v>
      </c>
      <c r="H44" s="40">
        <f>'Adjust'!F$237</f>
        <v>0</v>
      </c>
      <c r="I44" s="40">
        <f>'Adjust'!G$237</f>
        <v>0</v>
      </c>
      <c r="J44" s="32">
        <f>'Adjust'!H$237</f>
        <v>0</v>
      </c>
      <c r="K44" s="4">
        <f>#VALUE!</f>
        <v>0</v>
      </c>
      <c r="L44" s="10"/>
    </row>
    <row r="45" spans="1:12">
      <c r="A45" s="3" t="s">
        <v>239</v>
      </c>
      <c r="B45" s="4">
        <f>#VALUE!</f>
        <v>0</v>
      </c>
      <c r="C45" s="5">
        <v>2</v>
      </c>
      <c r="D45" s="32">
        <f>'Adjust'!B$241</f>
        <v>0</v>
      </c>
      <c r="E45" s="32">
        <f>'Adjust'!C$241</f>
        <v>0</v>
      </c>
      <c r="F45" s="32">
        <f>'Adjust'!D$241</f>
        <v>0</v>
      </c>
      <c r="G45" s="40">
        <f>'Adjust'!E$241</f>
        <v>0</v>
      </c>
      <c r="H45" s="40">
        <f>'Adjust'!F$241</f>
        <v>0</v>
      </c>
      <c r="I45" s="40">
        <f>'Adjust'!G$241</f>
        <v>0</v>
      </c>
      <c r="J45" s="32">
        <f>'Adjust'!H$241</f>
        <v>0</v>
      </c>
      <c r="K45" s="4">
        <f>#VALUE!</f>
        <v>0</v>
      </c>
      <c r="L45" s="10"/>
    </row>
    <row r="46" spans="1:12">
      <c r="A46" s="3" t="s">
        <v>242</v>
      </c>
      <c r="B46" s="4">
        <f>#VALUE!</f>
        <v>0</v>
      </c>
      <c r="C46" s="5">
        <v>3</v>
      </c>
      <c r="D46" s="32">
        <f>'Adjust'!B$245</f>
        <v>0</v>
      </c>
      <c r="E46" s="32">
        <f>'Adjust'!C$245</f>
        <v>0</v>
      </c>
      <c r="F46" s="32">
        <f>'Adjust'!D$245</f>
        <v>0</v>
      </c>
      <c r="G46" s="40">
        <f>'Adjust'!E$245</f>
        <v>0</v>
      </c>
      <c r="H46" s="40">
        <f>'Adjust'!F$245</f>
        <v>0</v>
      </c>
      <c r="I46" s="40">
        <f>'Adjust'!G$245</f>
        <v>0</v>
      </c>
      <c r="J46" s="32">
        <f>'Adjust'!H$245</f>
        <v>0</v>
      </c>
      <c r="K46" s="4">
        <f>#VALUE!</f>
        <v>0</v>
      </c>
      <c r="L46" s="10"/>
    </row>
    <row r="47" spans="1:12">
      <c r="A47" s="3" t="s">
        <v>245</v>
      </c>
      <c r="B47" s="4">
        <f>#VALUE!</f>
        <v>0</v>
      </c>
      <c r="C47" s="5">
        <v>4</v>
      </c>
      <c r="D47" s="32">
        <f>'Adjust'!B$249</f>
        <v>0</v>
      </c>
      <c r="E47" s="32">
        <f>'Adjust'!C$249</f>
        <v>0</v>
      </c>
      <c r="F47" s="32">
        <f>'Adjust'!D$249</f>
        <v>0</v>
      </c>
      <c r="G47" s="40">
        <f>'Adjust'!E$249</f>
        <v>0</v>
      </c>
      <c r="H47" s="40">
        <f>'Adjust'!F$249</f>
        <v>0</v>
      </c>
      <c r="I47" s="40">
        <f>'Adjust'!G$249</f>
        <v>0</v>
      </c>
      <c r="J47" s="32">
        <f>'Adjust'!H$249</f>
        <v>0</v>
      </c>
      <c r="K47" s="4">
        <f>#VALUE!</f>
        <v>0</v>
      </c>
      <c r="L47" s="10"/>
    </row>
    <row r="48" spans="1:12">
      <c r="A48" s="3" t="s">
        <v>248</v>
      </c>
      <c r="B48" s="4">
        <f>#VALUE!</f>
        <v>0</v>
      </c>
      <c r="C48" s="5">
        <v>4</v>
      </c>
      <c r="D48" s="32">
        <f>'Adjust'!B$253</f>
        <v>0</v>
      </c>
      <c r="E48" s="32">
        <f>'Adjust'!C$253</f>
        <v>0</v>
      </c>
      <c r="F48" s="32">
        <f>'Adjust'!D$253</f>
        <v>0</v>
      </c>
      <c r="G48" s="40">
        <f>'Adjust'!E$253</f>
        <v>0</v>
      </c>
      <c r="H48" s="40">
        <f>'Adjust'!F$253</f>
        <v>0</v>
      </c>
      <c r="I48" s="40">
        <f>'Adjust'!G$253</f>
        <v>0</v>
      </c>
      <c r="J48" s="32">
        <f>'Adjust'!H$253</f>
        <v>0</v>
      </c>
      <c r="K48" s="4">
        <f>#VALUE!</f>
        <v>0</v>
      </c>
      <c r="L48" s="10"/>
    </row>
    <row r="49" spans="1:12">
      <c r="A49" s="3" t="s">
        <v>251</v>
      </c>
      <c r="B49" s="4">
        <f>#VALUE!</f>
        <v>0</v>
      </c>
      <c r="C49" s="5" t="s">
        <v>1650</v>
      </c>
      <c r="D49" s="32">
        <f>'Adjust'!B$257</f>
        <v>0</v>
      </c>
      <c r="E49" s="32">
        <f>'Adjust'!C$257</f>
        <v>0</v>
      </c>
      <c r="F49" s="32">
        <f>'Adjust'!D$257</f>
        <v>0</v>
      </c>
      <c r="G49" s="40">
        <f>'Adjust'!E$257</f>
        <v>0</v>
      </c>
      <c r="H49" s="40">
        <f>'Adjust'!F$257</f>
        <v>0</v>
      </c>
      <c r="I49" s="40">
        <f>'Adjust'!G$257</f>
        <v>0</v>
      </c>
      <c r="J49" s="32">
        <f>'Adjust'!H$257</f>
        <v>0</v>
      </c>
      <c r="K49" s="4">
        <f>#VALUE!</f>
        <v>0</v>
      </c>
      <c r="L49" s="10"/>
    </row>
    <row r="50" spans="1:12">
      <c r="A50" s="3" t="s">
        <v>256</v>
      </c>
      <c r="B50" s="4">
        <f>#VALUE!</f>
        <v>0</v>
      </c>
      <c r="C50" s="5"/>
      <c r="D50" s="32">
        <f>'Adjust'!B$265</f>
        <v>0</v>
      </c>
      <c r="E50" s="32">
        <f>'Adjust'!C$265</f>
        <v>0</v>
      </c>
      <c r="F50" s="32">
        <f>'Adjust'!D$265</f>
        <v>0</v>
      </c>
      <c r="G50" s="40">
        <f>'Adjust'!E$265</f>
        <v>0</v>
      </c>
      <c r="H50" s="40">
        <f>'Adjust'!F$265</f>
        <v>0</v>
      </c>
      <c r="I50" s="40">
        <f>'Adjust'!G$265</f>
        <v>0</v>
      </c>
      <c r="J50" s="32">
        <f>'Adjust'!H$265</f>
        <v>0</v>
      </c>
      <c r="K50" s="4">
        <f>#VALUE!</f>
        <v>0</v>
      </c>
      <c r="L50" s="10"/>
    </row>
    <row r="51" spans="1:12">
      <c r="A51" s="3" t="s">
        <v>259</v>
      </c>
      <c r="B51" s="4">
        <f>#VALUE!</f>
        <v>0</v>
      </c>
      <c r="C51" s="5"/>
      <c r="D51" s="32">
        <f>'Adjust'!B$269</f>
        <v>0</v>
      </c>
      <c r="E51" s="32">
        <f>'Adjust'!C$269</f>
        <v>0</v>
      </c>
      <c r="F51" s="32">
        <f>'Adjust'!D$269</f>
        <v>0</v>
      </c>
      <c r="G51" s="40">
        <f>'Adjust'!E$269</f>
        <v>0</v>
      </c>
      <c r="H51" s="40">
        <f>'Adjust'!F$269</f>
        <v>0</v>
      </c>
      <c r="I51" s="40">
        <f>'Adjust'!G$269</f>
        <v>0</v>
      </c>
      <c r="J51" s="32">
        <f>'Adjust'!H$269</f>
        <v>0</v>
      </c>
      <c r="K51" s="4">
        <f>#VALUE!</f>
        <v>0</v>
      </c>
      <c r="L51" s="10"/>
    </row>
    <row r="52" spans="1:12">
      <c r="A52" s="3" t="s">
        <v>262</v>
      </c>
      <c r="B52" s="4">
        <f>#VALUE!</f>
        <v>0</v>
      </c>
      <c r="C52" s="5"/>
      <c r="D52" s="32">
        <f>'Adjust'!B$273</f>
        <v>0</v>
      </c>
      <c r="E52" s="32">
        <f>'Adjust'!C$273</f>
        <v>0</v>
      </c>
      <c r="F52" s="32">
        <f>'Adjust'!D$273</f>
        <v>0</v>
      </c>
      <c r="G52" s="40">
        <f>'Adjust'!E$273</f>
        <v>0</v>
      </c>
      <c r="H52" s="40">
        <f>'Adjust'!F$273</f>
        <v>0</v>
      </c>
      <c r="I52" s="40">
        <f>'Adjust'!G$273</f>
        <v>0</v>
      </c>
      <c r="J52" s="32">
        <f>'Adjust'!H$273</f>
        <v>0</v>
      </c>
      <c r="K52" s="4">
        <f>#VALUE!</f>
        <v>0</v>
      </c>
      <c r="L52" s="10"/>
    </row>
    <row r="53" spans="1:12">
      <c r="A53" s="3" t="s">
        <v>269</v>
      </c>
      <c r="B53" s="4">
        <f>#VALUE!</f>
        <v>0</v>
      </c>
      <c r="C53" s="5">
        <v>8</v>
      </c>
      <c r="D53" s="32">
        <f>'Adjust'!B$283</f>
        <v>0</v>
      </c>
      <c r="E53" s="32">
        <f>'Adjust'!C$283</f>
        <v>0</v>
      </c>
      <c r="F53" s="32">
        <f>'Adjust'!D$283</f>
        <v>0</v>
      </c>
      <c r="G53" s="40">
        <f>'Adjust'!E$283</f>
        <v>0</v>
      </c>
      <c r="H53" s="40">
        <f>'Adjust'!F$283</f>
        <v>0</v>
      </c>
      <c r="I53" s="40">
        <f>'Adjust'!G$283</f>
        <v>0</v>
      </c>
      <c r="J53" s="32">
        <f>'Adjust'!H$283</f>
        <v>0</v>
      </c>
      <c r="K53" s="4">
        <f>#VALUE!</f>
        <v>0</v>
      </c>
      <c r="L53" s="10"/>
    </row>
    <row r="54" spans="1:12">
      <c r="A54" s="3" t="s">
        <v>272</v>
      </c>
      <c r="B54" s="4">
        <f>#VALUE!</f>
        <v>0</v>
      </c>
      <c r="C54" s="5">
        <v>1</v>
      </c>
      <c r="D54" s="32">
        <f>'Adjust'!B$287</f>
        <v>0</v>
      </c>
      <c r="E54" s="32">
        <f>'Adjust'!C$287</f>
        <v>0</v>
      </c>
      <c r="F54" s="32">
        <f>'Adjust'!D$287</f>
        <v>0</v>
      </c>
      <c r="G54" s="40">
        <f>'Adjust'!E$287</f>
        <v>0</v>
      </c>
      <c r="H54" s="40">
        <f>'Adjust'!F$287</f>
        <v>0</v>
      </c>
      <c r="I54" s="40">
        <f>'Adjust'!G$287</f>
        <v>0</v>
      </c>
      <c r="J54" s="32">
        <f>'Adjust'!H$287</f>
        <v>0</v>
      </c>
      <c r="K54" s="4">
        <f>#VALUE!</f>
        <v>0</v>
      </c>
      <c r="L54" s="10"/>
    </row>
    <row r="55" spans="1:12">
      <c r="A55" s="3" t="s">
        <v>275</v>
      </c>
      <c r="B55" s="4">
        <f>#VALUE!</f>
        <v>0</v>
      </c>
      <c r="C55" s="5">
        <v>1</v>
      </c>
      <c r="D55" s="32">
        <f>'Adjust'!B$291</f>
        <v>0</v>
      </c>
      <c r="E55" s="32">
        <f>'Adjust'!C$291</f>
        <v>0</v>
      </c>
      <c r="F55" s="32">
        <f>'Adjust'!D$291</f>
        <v>0</v>
      </c>
      <c r="G55" s="40">
        <f>'Adjust'!E$291</f>
        <v>0</v>
      </c>
      <c r="H55" s="40">
        <f>'Adjust'!F$291</f>
        <v>0</v>
      </c>
      <c r="I55" s="40">
        <f>'Adjust'!G$291</f>
        <v>0</v>
      </c>
      <c r="J55" s="32">
        <f>'Adjust'!H$291</f>
        <v>0</v>
      </c>
      <c r="K55" s="4">
        <f>#VALUE!</f>
        <v>0</v>
      </c>
      <c r="L55" s="10"/>
    </row>
    <row r="56" spans="1:12">
      <c r="A56" s="3" t="s">
        <v>278</v>
      </c>
      <c r="B56" s="4">
        <f>#VALUE!</f>
        <v>0</v>
      </c>
      <c r="C56" s="5">
        <v>1</v>
      </c>
      <c r="D56" s="32">
        <f>'Adjust'!B$295</f>
        <v>0</v>
      </c>
      <c r="E56" s="32">
        <f>'Adjust'!C$295</f>
        <v>0</v>
      </c>
      <c r="F56" s="32">
        <f>'Adjust'!D$295</f>
        <v>0</v>
      </c>
      <c r="G56" s="40">
        <f>'Adjust'!E$295</f>
        <v>0</v>
      </c>
      <c r="H56" s="40">
        <f>'Adjust'!F$295</f>
        <v>0</v>
      </c>
      <c r="I56" s="40">
        <f>'Adjust'!G$295</f>
        <v>0</v>
      </c>
      <c r="J56" s="32">
        <f>'Adjust'!H$295</f>
        <v>0</v>
      </c>
      <c r="K56" s="4">
        <f>#VALUE!</f>
        <v>0</v>
      </c>
      <c r="L56" s="10"/>
    </row>
    <row r="57" spans="1:12">
      <c r="A57" s="3" t="s">
        <v>281</v>
      </c>
      <c r="B57" s="4">
        <f>#VALUE!</f>
        <v>0</v>
      </c>
      <c r="C57" s="5"/>
      <c r="D57" s="32">
        <f>'Adjust'!B$299</f>
        <v>0</v>
      </c>
      <c r="E57" s="32">
        <f>'Adjust'!C$299</f>
        <v>0</v>
      </c>
      <c r="F57" s="32">
        <f>'Adjust'!D$299</f>
        <v>0</v>
      </c>
      <c r="G57" s="40">
        <f>'Adjust'!E$299</f>
        <v>0</v>
      </c>
      <c r="H57" s="40">
        <f>'Adjust'!F$299</f>
        <v>0</v>
      </c>
      <c r="I57" s="40">
        <f>'Adjust'!G$299</f>
        <v>0</v>
      </c>
      <c r="J57" s="32">
        <f>'Adjust'!H$299</f>
        <v>0</v>
      </c>
      <c r="K57" s="4">
        <f>#VALUE!</f>
        <v>0</v>
      </c>
      <c r="L57" s="10"/>
    </row>
    <row r="58" spans="1:12">
      <c r="A58" s="3" t="s">
        <v>284</v>
      </c>
      <c r="B58" s="4">
        <f>#VALUE!</f>
        <v>0</v>
      </c>
      <c r="C58" s="5" t="s">
        <v>1651</v>
      </c>
      <c r="D58" s="32">
        <f>'Adjust'!B$303</f>
        <v>0</v>
      </c>
      <c r="E58" s="32">
        <f>'Adjust'!C$303</f>
        <v>0</v>
      </c>
      <c r="F58" s="32">
        <f>'Adjust'!D$303</f>
        <v>0</v>
      </c>
      <c r="G58" s="40">
        <f>'Adjust'!E$303</f>
        <v>0</v>
      </c>
      <c r="H58" s="40">
        <f>'Adjust'!F$303</f>
        <v>0</v>
      </c>
      <c r="I58" s="40">
        <f>'Adjust'!G$303</f>
        <v>0</v>
      </c>
      <c r="J58" s="32">
        <f>'Adjust'!H$303</f>
        <v>0</v>
      </c>
      <c r="K58" s="4">
        <f>#VALUE!</f>
        <v>0</v>
      </c>
      <c r="L58" s="10"/>
    </row>
    <row r="59" spans="1:12">
      <c r="A59" s="3" t="s">
        <v>289</v>
      </c>
      <c r="B59" s="4">
        <f>#VALUE!</f>
        <v>0</v>
      </c>
      <c r="C59" s="5"/>
      <c r="D59" s="32">
        <f>'Adjust'!B$310</f>
        <v>0</v>
      </c>
      <c r="E59" s="32">
        <f>'Adjust'!C$310</f>
        <v>0</v>
      </c>
      <c r="F59" s="32">
        <f>'Adjust'!D$310</f>
        <v>0</v>
      </c>
      <c r="G59" s="40">
        <f>'Adjust'!E$310</f>
        <v>0</v>
      </c>
      <c r="H59" s="40">
        <f>'Adjust'!F$310</f>
        <v>0</v>
      </c>
      <c r="I59" s="40">
        <f>'Adjust'!G$310</f>
        <v>0</v>
      </c>
      <c r="J59" s="32">
        <f>'Adjust'!H$310</f>
        <v>0</v>
      </c>
      <c r="K59" s="4">
        <f>#VALUE!</f>
        <v>0</v>
      </c>
      <c r="L59" s="10"/>
    </row>
    <row r="60" spans="1:12">
      <c r="A60" s="3" t="s">
        <v>292</v>
      </c>
      <c r="B60" s="4">
        <f>#VALUE!</f>
        <v>0</v>
      </c>
      <c r="C60" s="5"/>
      <c r="D60" s="32">
        <f>'Adjust'!B$314</f>
        <v>0</v>
      </c>
      <c r="E60" s="32">
        <f>'Adjust'!C$314</f>
        <v>0</v>
      </c>
      <c r="F60" s="32">
        <f>'Adjust'!D$314</f>
        <v>0</v>
      </c>
      <c r="G60" s="40">
        <f>'Adjust'!E$314</f>
        <v>0</v>
      </c>
      <c r="H60" s="40">
        <f>'Adjust'!F$314</f>
        <v>0</v>
      </c>
      <c r="I60" s="40">
        <f>'Adjust'!G$314</f>
        <v>0</v>
      </c>
      <c r="J60" s="32">
        <f>'Adjust'!H$314</f>
        <v>0</v>
      </c>
      <c r="K60" s="4">
        <f>#VALUE!</f>
        <v>0</v>
      </c>
      <c r="L60" s="10"/>
    </row>
    <row r="61" spans="1:12">
      <c r="A61" s="3" t="s">
        <v>234</v>
      </c>
      <c r="B61" s="4">
        <f>#VALUE!</f>
        <v>0</v>
      </c>
      <c r="C61" s="5">
        <v>1</v>
      </c>
      <c r="D61" s="32">
        <f>'Adjust'!B$234</f>
        <v>0</v>
      </c>
      <c r="E61" s="32">
        <f>'Adjust'!C$234</f>
        <v>0</v>
      </c>
      <c r="F61" s="32">
        <f>'Adjust'!D$234</f>
        <v>0</v>
      </c>
      <c r="G61" s="40">
        <f>'Adjust'!E$234</f>
        <v>0</v>
      </c>
      <c r="H61" s="40">
        <f>'Adjust'!F$234</f>
        <v>0</v>
      </c>
      <c r="I61" s="40">
        <f>'Adjust'!G$234</f>
        <v>0</v>
      </c>
      <c r="J61" s="32">
        <f>'Adjust'!H$234</f>
        <v>0</v>
      </c>
      <c r="K61" s="4">
        <f>#VALUE!</f>
        <v>0</v>
      </c>
      <c r="L61" s="10"/>
    </row>
    <row r="62" spans="1:12">
      <c r="A62" s="3" t="s">
        <v>237</v>
      </c>
      <c r="B62" s="4">
        <f>#VALUE!</f>
        <v>0</v>
      </c>
      <c r="C62" s="5">
        <v>2</v>
      </c>
      <c r="D62" s="32">
        <f>'Adjust'!B$238</f>
        <v>0</v>
      </c>
      <c r="E62" s="32">
        <f>'Adjust'!C$238</f>
        <v>0</v>
      </c>
      <c r="F62" s="32">
        <f>'Adjust'!D$238</f>
        <v>0</v>
      </c>
      <c r="G62" s="40">
        <f>'Adjust'!E$238</f>
        <v>0</v>
      </c>
      <c r="H62" s="40">
        <f>'Adjust'!F$238</f>
        <v>0</v>
      </c>
      <c r="I62" s="40">
        <f>'Adjust'!G$238</f>
        <v>0</v>
      </c>
      <c r="J62" s="32">
        <f>'Adjust'!H$238</f>
        <v>0</v>
      </c>
      <c r="K62" s="4">
        <f>#VALUE!</f>
        <v>0</v>
      </c>
      <c r="L62" s="10"/>
    </row>
    <row r="63" spans="1:12">
      <c r="A63" s="3" t="s">
        <v>240</v>
      </c>
      <c r="B63" s="4">
        <f>#VALUE!</f>
        <v>0</v>
      </c>
      <c r="C63" s="5">
        <v>2</v>
      </c>
      <c r="D63" s="32">
        <f>'Adjust'!B$242</f>
        <v>0</v>
      </c>
      <c r="E63" s="32">
        <f>'Adjust'!C$242</f>
        <v>0</v>
      </c>
      <c r="F63" s="32">
        <f>'Adjust'!D$242</f>
        <v>0</v>
      </c>
      <c r="G63" s="40">
        <f>'Adjust'!E$242</f>
        <v>0</v>
      </c>
      <c r="H63" s="40">
        <f>'Adjust'!F$242</f>
        <v>0</v>
      </c>
      <c r="I63" s="40">
        <f>'Adjust'!G$242</f>
        <v>0</v>
      </c>
      <c r="J63" s="32">
        <f>'Adjust'!H$242</f>
        <v>0</v>
      </c>
      <c r="K63" s="4">
        <f>#VALUE!</f>
        <v>0</v>
      </c>
      <c r="L63" s="10"/>
    </row>
    <row r="64" spans="1:12">
      <c r="A64" s="3" t="s">
        <v>243</v>
      </c>
      <c r="B64" s="4">
        <f>#VALUE!</f>
        <v>0</v>
      </c>
      <c r="C64" s="5">
        <v>3</v>
      </c>
      <c r="D64" s="32">
        <f>'Adjust'!B$246</f>
        <v>0</v>
      </c>
      <c r="E64" s="32">
        <f>'Adjust'!C$246</f>
        <v>0</v>
      </c>
      <c r="F64" s="32">
        <f>'Adjust'!D$246</f>
        <v>0</v>
      </c>
      <c r="G64" s="40">
        <f>'Adjust'!E$246</f>
        <v>0</v>
      </c>
      <c r="H64" s="40">
        <f>'Adjust'!F$246</f>
        <v>0</v>
      </c>
      <c r="I64" s="40">
        <f>'Adjust'!G$246</f>
        <v>0</v>
      </c>
      <c r="J64" s="32">
        <f>'Adjust'!H$246</f>
        <v>0</v>
      </c>
      <c r="K64" s="4">
        <f>#VALUE!</f>
        <v>0</v>
      </c>
      <c r="L64" s="10"/>
    </row>
    <row r="65" spans="1:12">
      <c r="A65" s="3" t="s">
        <v>246</v>
      </c>
      <c r="B65" s="4">
        <f>#VALUE!</f>
        <v>0</v>
      </c>
      <c r="C65" s="5">
        <v>4</v>
      </c>
      <c r="D65" s="32">
        <f>'Adjust'!B$250</f>
        <v>0</v>
      </c>
      <c r="E65" s="32">
        <f>'Adjust'!C$250</f>
        <v>0</v>
      </c>
      <c r="F65" s="32">
        <f>'Adjust'!D$250</f>
        <v>0</v>
      </c>
      <c r="G65" s="40">
        <f>'Adjust'!E$250</f>
        <v>0</v>
      </c>
      <c r="H65" s="40">
        <f>'Adjust'!F$250</f>
        <v>0</v>
      </c>
      <c r="I65" s="40">
        <f>'Adjust'!G$250</f>
        <v>0</v>
      </c>
      <c r="J65" s="32">
        <f>'Adjust'!H$250</f>
        <v>0</v>
      </c>
      <c r="K65" s="4">
        <f>#VALUE!</f>
        <v>0</v>
      </c>
      <c r="L65" s="10"/>
    </row>
    <row r="66" spans="1:12">
      <c r="A66" s="3" t="s">
        <v>249</v>
      </c>
      <c r="B66" s="4">
        <f>#VALUE!</f>
        <v>0</v>
      </c>
      <c r="C66" s="5">
        <v>4</v>
      </c>
      <c r="D66" s="32">
        <f>'Adjust'!B$254</f>
        <v>0</v>
      </c>
      <c r="E66" s="32">
        <f>'Adjust'!C$254</f>
        <v>0</v>
      </c>
      <c r="F66" s="32">
        <f>'Adjust'!D$254</f>
        <v>0</v>
      </c>
      <c r="G66" s="40">
        <f>'Adjust'!E$254</f>
        <v>0</v>
      </c>
      <c r="H66" s="40">
        <f>'Adjust'!F$254</f>
        <v>0</v>
      </c>
      <c r="I66" s="40">
        <f>'Adjust'!G$254</f>
        <v>0</v>
      </c>
      <c r="J66" s="32">
        <f>'Adjust'!H$254</f>
        <v>0</v>
      </c>
      <c r="K66" s="4">
        <f>#VALUE!</f>
        <v>0</v>
      </c>
      <c r="L66" s="10"/>
    </row>
    <row r="67" spans="1:12">
      <c r="A67" s="3" t="s">
        <v>252</v>
      </c>
      <c r="B67" s="4">
        <f>#VALUE!</f>
        <v>0</v>
      </c>
      <c r="C67" s="5" t="s">
        <v>1650</v>
      </c>
      <c r="D67" s="32">
        <f>'Adjust'!B$258</f>
        <v>0</v>
      </c>
      <c r="E67" s="32">
        <f>'Adjust'!C$258</f>
        <v>0</v>
      </c>
      <c r="F67" s="32">
        <f>'Adjust'!D$258</f>
        <v>0</v>
      </c>
      <c r="G67" s="40">
        <f>'Adjust'!E$258</f>
        <v>0</v>
      </c>
      <c r="H67" s="40">
        <f>'Adjust'!F$258</f>
        <v>0</v>
      </c>
      <c r="I67" s="40">
        <f>'Adjust'!G$258</f>
        <v>0</v>
      </c>
      <c r="J67" s="32">
        <f>'Adjust'!H$258</f>
        <v>0</v>
      </c>
      <c r="K67" s="4">
        <f>#VALUE!</f>
        <v>0</v>
      </c>
      <c r="L67" s="10"/>
    </row>
    <row r="68" spans="1:12">
      <c r="A68" s="3" t="s">
        <v>257</v>
      </c>
      <c r="B68" s="4">
        <f>#VALUE!</f>
        <v>0</v>
      </c>
      <c r="C68" s="5"/>
      <c r="D68" s="32">
        <f>'Adjust'!B$266</f>
        <v>0</v>
      </c>
      <c r="E68" s="32">
        <f>'Adjust'!C$266</f>
        <v>0</v>
      </c>
      <c r="F68" s="32">
        <f>'Adjust'!D$266</f>
        <v>0</v>
      </c>
      <c r="G68" s="40">
        <f>'Adjust'!E$266</f>
        <v>0</v>
      </c>
      <c r="H68" s="40">
        <f>'Adjust'!F$266</f>
        <v>0</v>
      </c>
      <c r="I68" s="40">
        <f>'Adjust'!G$266</f>
        <v>0</v>
      </c>
      <c r="J68" s="32">
        <f>'Adjust'!H$266</f>
        <v>0</v>
      </c>
      <c r="K68" s="4">
        <f>#VALUE!</f>
        <v>0</v>
      </c>
      <c r="L68" s="10"/>
    </row>
    <row r="69" spans="1:12">
      <c r="A69" s="3" t="s">
        <v>260</v>
      </c>
      <c r="B69" s="4">
        <f>#VALUE!</f>
        <v>0</v>
      </c>
      <c r="C69" s="5"/>
      <c r="D69" s="32">
        <f>'Adjust'!B$270</f>
        <v>0</v>
      </c>
      <c r="E69" s="32">
        <f>'Adjust'!C$270</f>
        <v>0</v>
      </c>
      <c r="F69" s="32">
        <f>'Adjust'!D$270</f>
        <v>0</v>
      </c>
      <c r="G69" s="40">
        <f>'Adjust'!E$270</f>
        <v>0</v>
      </c>
      <c r="H69" s="40">
        <f>'Adjust'!F$270</f>
        <v>0</v>
      </c>
      <c r="I69" s="40">
        <f>'Adjust'!G$270</f>
        <v>0</v>
      </c>
      <c r="J69" s="32">
        <f>'Adjust'!H$270</f>
        <v>0</v>
      </c>
      <c r="K69" s="4">
        <f>#VALUE!</f>
        <v>0</v>
      </c>
      <c r="L69" s="10"/>
    </row>
    <row r="70" spans="1:12">
      <c r="A70" s="3" t="s">
        <v>263</v>
      </c>
      <c r="B70" s="4">
        <f>#VALUE!</f>
        <v>0</v>
      </c>
      <c r="C70" s="5"/>
      <c r="D70" s="32">
        <f>'Adjust'!B$274</f>
        <v>0</v>
      </c>
      <c r="E70" s="32">
        <f>'Adjust'!C$274</f>
        <v>0</v>
      </c>
      <c r="F70" s="32">
        <f>'Adjust'!D$274</f>
        <v>0</v>
      </c>
      <c r="G70" s="40">
        <f>'Adjust'!E$274</f>
        <v>0</v>
      </c>
      <c r="H70" s="40">
        <f>'Adjust'!F$274</f>
        <v>0</v>
      </c>
      <c r="I70" s="40">
        <f>'Adjust'!G$274</f>
        <v>0</v>
      </c>
      <c r="J70" s="32">
        <f>'Adjust'!H$274</f>
        <v>0</v>
      </c>
      <c r="K70" s="4">
        <f>#VALUE!</f>
        <v>0</v>
      </c>
      <c r="L70" s="10"/>
    </row>
    <row r="71" spans="1:12">
      <c r="A71" s="3" t="s">
        <v>265</v>
      </c>
      <c r="B71" s="4">
        <f>#VALUE!</f>
        <v>0</v>
      </c>
      <c r="C71" s="5"/>
      <c r="D71" s="32">
        <f>'Adjust'!B$277</f>
        <v>0</v>
      </c>
      <c r="E71" s="32">
        <f>'Adjust'!C$277</f>
        <v>0</v>
      </c>
      <c r="F71" s="32">
        <f>'Adjust'!D$277</f>
        <v>0</v>
      </c>
      <c r="G71" s="40">
        <f>'Adjust'!E$277</f>
        <v>0</v>
      </c>
      <c r="H71" s="40">
        <f>'Adjust'!F$277</f>
        <v>0</v>
      </c>
      <c r="I71" s="40">
        <f>'Adjust'!G$277</f>
        <v>0</v>
      </c>
      <c r="J71" s="32">
        <f>'Adjust'!H$277</f>
        <v>0</v>
      </c>
      <c r="K71" s="4">
        <f>#VALUE!</f>
        <v>0</v>
      </c>
      <c r="L71" s="10"/>
    </row>
    <row r="72" spans="1:12">
      <c r="A72" s="3" t="s">
        <v>267</v>
      </c>
      <c r="B72" s="4">
        <f>#VALUE!</f>
        <v>0</v>
      </c>
      <c r="C72" s="5"/>
      <c r="D72" s="32">
        <f>'Adjust'!B$280</f>
        <v>0</v>
      </c>
      <c r="E72" s="32">
        <f>'Adjust'!C$280</f>
        <v>0</v>
      </c>
      <c r="F72" s="32">
        <f>'Adjust'!D$280</f>
        <v>0</v>
      </c>
      <c r="G72" s="40">
        <f>'Adjust'!E$280</f>
        <v>0</v>
      </c>
      <c r="H72" s="40">
        <f>'Adjust'!F$280</f>
        <v>0</v>
      </c>
      <c r="I72" s="40">
        <f>'Adjust'!G$280</f>
        <v>0</v>
      </c>
      <c r="J72" s="32">
        <f>'Adjust'!H$280</f>
        <v>0</v>
      </c>
      <c r="K72" s="4">
        <f>#VALUE!</f>
        <v>0</v>
      </c>
      <c r="L72" s="10"/>
    </row>
    <row r="73" spans="1:12">
      <c r="A73" s="3" t="s">
        <v>270</v>
      </c>
      <c r="B73" s="4">
        <f>#VALUE!</f>
        <v>0</v>
      </c>
      <c r="C73" s="5">
        <v>8</v>
      </c>
      <c r="D73" s="32">
        <f>'Adjust'!B$284</f>
        <v>0</v>
      </c>
      <c r="E73" s="32">
        <f>'Adjust'!C$284</f>
        <v>0</v>
      </c>
      <c r="F73" s="32">
        <f>'Adjust'!D$284</f>
        <v>0</v>
      </c>
      <c r="G73" s="40">
        <f>'Adjust'!E$284</f>
        <v>0</v>
      </c>
      <c r="H73" s="40">
        <f>'Adjust'!F$284</f>
        <v>0</v>
      </c>
      <c r="I73" s="40">
        <f>'Adjust'!G$284</f>
        <v>0</v>
      </c>
      <c r="J73" s="32">
        <f>'Adjust'!H$284</f>
        <v>0</v>
      </c>
      <c r="K73" s="4">
        <f>#VALUE!</f>
        <v>0</v>
      </c>
      <c r="L73" s="10"/>
    </row>
    <row r="74" spans="1:12">
      <c r="A74" s="3" t="s">
        <v>273</v>
      </c>
      <c r="B74" s="4">
        <f>#VALUE!</f>
        <v>0</v>
      </c>
      <c r="C74" s="5">
        <v>1</v>
      </c>
      <c r="D74" s="32">
        <f>'Adjust'!B$288</f>
        <v>0</v>
      </c>
      <c r="E74" s="32">
        <f>'Adjust'!C$288</f>
        <v>0</v>
      </c>
      <c r="F74" s="32">
        <f>'Adjust'!D$288</f>
        <v>0</v>
      </c>
      <c r="G74" s="40">
        <f>'Adjust'!E$288</f>
        <v>0</v>
      </c>
      <c r="H74" s="40">
        <f>'Adjust'!F$288</f>
        <v>0</v>
      </c>
      <c r="I74" s="40">
        <f>'Adjust'!G$288</f>
        <v>0</v>
      </c>
      <c r="J74" s="32">
        <f>'Adjust'!H$288</f>
        <v>0</v>
      </c>
      <c r="K74" s="4">
        <f>#VALUE!</f>
        <v>0</v>
      </c>
      <c r="L74" s="10"/>
    </row>
    <row r="75" spans="1:12">
      <c r="A75" s="3" t="s">
        <v>276</v>
      </c>
      <c r="B75" s="4">
        <f>#VALUE!</f>
        <v>0</v>
      </c>
      <c r="C75" s="5">
        <v>1</v>
      </c>
      <c r="D75" s="32">
        <f>'Adjust'!B$292</f>
        <v>0</v>
      </c>
      <c r="E75" s="32">
        <f>'Adjust'!C$292</f>
        <v>0</v>
      </c>
      <c r="F75" s="32">
        <f>'Adjust'!D$292</f>
        <v>0</v>
      </c>
      <c r="G75" s="40">
        <f>'Adjust'!E$292</f>
        <v>0</v>
      </c>
      <c r="H75" s="40">
        <f>'Adjust'!F$292</f>
        <v>0</v>
      </c>
      <c r="I75" s="40">
        <f>'Adjust'!G$292</f>
        <v>0</v>
      </c>
      <c r="J75" s="32">
        <f>'Adjust'!H$292</f>
        <v>0</v>
      </c>
      <c r="K75" s="4">
        <f>#VALUE!</f>
        <v>0</v>
      </c>
      <c r="L75" s="10"/>
    </row>
    <row r="76" spans="1:12">
      <c r="A76" s="3" t="s">
        <v>279</v>
      </c>
      <c r="B76" s="4">
        <f>#VALUE!</f>
        <v>0</v>
      </c>
      <c r="C76" s="5">
        <v>1</v>
      </c>
      <c r="D76" s="32">
        <f>'Adjust'!B$296</f>
        <v>0</v>
      </c>
      <c r="E76" s="32">
        <f>'Adjust'!C$296</f>
        <v>0</v>
      </c>
      <c r="F76" s="32">
        <f>'Adjust'!D$296</f>
        <v>0</v>
      </c>
      <c r="G76" s="40">
        <f>'Adjust'!E$296</f>
        <v>0</v>
      </c>
      <c r="H76" s="40">
        <f>'Adjust'!F$296</f>
        <v>0</v>
      </c>
      <c r="I76" s="40">
        <f>'Adjust'!G$296</f>
        <v>0</v>
      </c>
      <c r="J76" s="32">
        <f>'Adjust'!H$296</f>
        <v>0</v>
      </c>
      <c r="K76" s="4">
        <f>#VALUE!</f>
        <v>0</v>
      </c>
      <c r="L76" s="10"/>
    </row>
    <row r="77" spans="1:12">
      <c r="A77" s="3" t="s">
        <v>282</v>
      </c>
      <c r="B77" s="4">
        <f>#VALUE!</f>
        <v>0</v>
      </c>
      <c r="C77" s="5"/>
      <c r="D77" s="32">
        <f>'Adjust'!B$300</f>
        <v>0</v>
      </c>
      <c r="E77" s="32">
        <f>'Adjust'!C$300</f>
        <v>0</v>
      </c>
      <c r="F77" s="32">
        <f>'Adjust'!D$300</f>
        <v>0</v>
      </c>
      <c r="G77" s="40">
        <f>'Adjust'!E$300</f>
        <v>0</v>
      </c>
      <c r="H77" s="40">
        <f>'Adjust'!F$300</f>
        <v>0</v>
      </c>
      <c r="I77" s="40">
        <f>'Adjust'!G$300</f>
        <v>0</v>
      </c>
      <c r="J77" s="32">
        <f>'Adjust'!H$300</f>
        <v>0</v>
      </c>
      <c r="K77" s="4">
        <f>#VALUE!</f>
        <v>0</v>
      </c>
      <c r="L77" s="10"/>
    </row>
    <row r="78" spans="1:12">
      <c r="A78" s="3" t="s">
        <v>285</v>
      </c>
      <c r="B78" s="4">
        <f>#VALUE!</f>
        <v>0</v>
      </c>
      <c r="C78" s="5" t="s">
        <v>1651</v>
      </c>
      <c r="D78" s="32">
        <f>'Adjust'!B$304</f>
        <v>0</v>
      </c>
      <c r="E78" s="32">
        <f>'Adjust'!C$304</f>
        <v>0</v>
      </c>
      <c r="F78" s="32">
        <f>'Adjust'!D$304</f>
        <v>0</v>
      </c>
      <c r="G78" s="40">
        <f>'Adjust'!E$304</f>
        <v>0</v>
      </c>
      <c r="H78" s="40">
        <f>'Adjust'!F$304</f>
        <v>0</v>
      </c>
      <c r="I78" s="40">
        <f>'Adjust'!G$304</f>
        <v>0</v>
      </c>
      <c r="J78" s="32">
        <f>'Adjust'!H$304</f>
        <v>0</v>
      </c>
      <c r="K78" s="4">
        <f>#VALUE!</f>
        <v>0</v>
      </c>
      <c r="L78" s="10"/>
    </row>
    <row r="79" spans="1:12">
      <c r="A79" s="3" t="s">
        <v>287</v>
      </c>
      <c r="B79" s="4">
        <f>#VALUE!</f>
        <v>0</v>
      </c>
      <c r="C79" s="5">
        <v>8</v>
      </c>
      <c r="D79" s="32">
        <f>'Adjust'!B$307</f>
        <v>0</v>
      </c>
      <c r="E79" s="32">
        <f>'Adjust'!C$307</f>
        <v>0</v>
      </c>
      <c r="F79" s="32">
        <f>'Adjust'!D$307</f>
        <v>0</v>
      </c>
      <c r="G79" s="40">
        <f>'Adjust'!E$307</f>
        <v>0</v>
      </c>
      <c r="H79" s="40">
        <f>'Adjust'!F$307</f>
        <v>0</v>
      </c>
      <c r="I79" s="40">
        <f>'Adjust'!G$307</f>
        <v>0</v>
      </c>
      <c r="J79" s="32">
        <f>'Adjust'!H$307</f>
        <v>0</v>
      </c>
      <c r="K79" s="4">
        <f>#VALUE!</f>
        <v>0</v>
      </c>
      <c r="L79" s="10"/>
    </row>
    <row r="80" spans="1:12">
      <c r="A80" s="3" t="s">
        <v>290</v>
      </c>
      <c r="B80" s="4">
        <f>#VALUE!</f>
        <v>0</v>
      </c>
      <c r="C80" s="5"/>
      <c r="D80" s="32">
        <f>'Adjust'!B$311</f>
        <v>0</v>
      </c>
      <c r="E80" s="32">
        <f>'Adjust'!C$311</f>
        <v>0</v>
      </c>
      <c r="F80" s="32">
        <f>'Adjust'!D$311</f>
        <v>0</v>
      </c>
      <c r="G80" s="40">
        <f>'Adjust'!E$311</f>
        <v>0</v>
      </c>
      <c r="H80" s="40">
        <f>'Adjust'!F$311</f>
        <v>0</v>
      </c>
      <c r="I80" s="40">
        <f>'Adjust'!G$311</f>
        <v>0</v>
      </c>
      <c r="J80" s="32">
        <f>'Adjust'!H$311</f>
        <v>0</v>
      </c>
      <c r="K80" s="4">
        <f>#VALUE!</f>
        <v>0</v>
      </c>
      <c r="L80" s="10"/>
    </row>
    <row r="81" spans="1:12">
      <c r="A81" s="3" t="s">
        <v>293</v>
      </c>
      <c r="B81" s="4">
        <f>#VALUE!</f>
        <v>0</v>
      </c>
      <c r="C81" s="5"/>
      <c r="D81" s="32">
        <f>'Adjust'!B$315</f>
        <v>0</v>
      </c>
      <c r="E81" s="32">
        <f>'Adjust'!C$315</f>
        <v>0</v>
      </c>
      <c r="F81" s="32">
        <f>'Adjust'!D$315</f>
        <v>0</v>
      </c>
      <c r="G81" s="40">
        <f>'Adjust'!E$315</f>
        <v>0</v>
      </c>
      <c r="H81" s="40">
        <f>'Adjust'!F$315</f>
        <v>0</v>
      </c>
      <c r="I81" s="40">
        <f>'Adjust'!G$315</f>
        <v>0</v>
      </c>
      <c r="J81" s="32">
        <f>'Adjust'!H$315</f>
        <v>0</v>
      </c>
      <c r="K81" s="4">
        <f>#VALUE!</f>
        <v>0</v>
      </c>
      <c r="L81" s="10"/>
    </row>
    <row r="82" spans="1:12">
      <c r="A82" s="3" t="s">
        <v>295</v>
      </c>
      <c r="B82" s="4">
        <f>#VALUE!</f>
        <v>0</v>
      </c>
      <c r="C82" s="5"/>
      <c r="D82" s="32">
        <f>'Adjust'!B$318</f>
        <v>0</v>
      </c>
      <c r="E82" s="32">
        <f>'Adjust'!C$318</f>
        <v>0</v>
      </c>
      <c r="F82" s="32">
        <f>'Adjust'!D$318</f>
        <v>0</v>
      </c>
      <c r="G82" s="40">
        <f>'Adjust'!E$318</f>
        <v>0</v>
      </c>
      <c r="H82" s="40">
        <f>'Adjust'!F$318</f>
        <v>0</v>
      </c>
      <c r="I82" s="40">
        <f>'Adjust'!G$318</f>
        <v>0</v>
      </c>
      <c r="J82" s="32">
        <f>'Adjust'!H$318</f>
        <v>0</v>
      </c>
      <c r="K82" s="4">
        <f>#VALUE!</f>
        <v>0</v>
      </c>
      <c r="L82" s="10"/>
    </row>
    <row r="83" spans="1:12">
      <c r="A83" s="3" t="s">
        <v>297</v>
      </c>
      <c r="B83" s="4">
        <f>#VALUE!</f>
        <v>0</v>
      </c>
      <c r="C83" s="5"/>
      <c r="D83" s="32">
        <f>'Adjust'!B$321</f>
        <v>0</v>
      </c>
      <c r="E83" s="32">
        <f>'Adjust'!C$321</f>
        <v>0</v>
      </c>
      <c r="F83" s="32">
        <f>'Adjust'!D$321</f>
        <v>0</v>
      </c>
      <c r="G83" s="40">
        <f>'Adjust'!E$321</f>
        <v>0</v>
      </c>
      <c r="H83" s="40">
        <f>'Adjust'!F$321</f>
        <v>0</v>
      </c>
      <c r="I83" s="40">
        <f>'Adjust'!G$321</f>
        <v>0</v>
      </c>
      <c r="J83" s="32">
        <f>'Adjust'!H$321</f>
        <v>0</v>
      </c>
      <c r="K83" s="4">
        <f>#VALUE!</f>
        <v>0</v>
      </c>
      <c r="L83" s="10"/>
    </row>
    <row r="84" spans="1:12">
      <c r="A84" s="3" t="s">
        <v>299</v>
      </c>
      <c r="B84" s="4">
        <f>#VALUE!</f>
        <v>0</v>
      </c>
      <c r="C84" s="5"/>
      <c r="D84" s="32">
        <f>'Adjust'!B$324</f>
        <v>0</v>
      </c>
      <c r="E84" s="32">
        <f>'Adjust'!C$324</f>
        <v>0</v>
      </c>
      <c r="F84" s="32">
        <f>'Adjust'!D$324</f>
        <v>0</v>
      </c>
      <c r="G84" s="40">
        <f>'Adjust'!E$324</f>
        <v>0</v>
      </c>
      <c r="H84" s="40">
        <f>'Adjust'!F$324</f>
        <v>0</v>
      </c>
      <c r="I84" s="40">
        <f>'Adjust'!G$324</f>
        <v>0</v>
      </c>
      <c r="J84" s="32">
        <f>'Adjust'!H$324</f>
        <v>0</v>
      </c>
      <c r="K84" s="4">
        <f>#VALUE!</f>
        <v>0</v>
      </c>
      <c r="L84" s="10"/>
    </row>
    <row r="85" spans="1:12">
      <c r="A85" s="3" t="s">
        <v>301</v>
      </c>
      <c r="B85" s="4">
        <f>#VALUE!</f>
        <v>0</v>
      </c>
      <c r="C85" s="5"/>
      <c r="D85" s="32">
        <f>'Adjust'!B$327</f>
        <v>0</v>
      </c>
      <c r="E85" s="32">
        <f>'Adjust'!C$327</f>
        <v>0</v>
      </c>
      <c r="F85" s="32">
        <f>'Adjust'!D$327</f>
        <v>0</v>
      </c>
      <c r="G85" s="40">
        <f>'Adjust'!E$327</f>
        <v>0</v>
      </c>
      <c r="H85" s="40">
        <f>'Adjust'!F$327</f>
        <v>0</v>
      </c>
      <c r="I85" s="40">
        <f>'Adjust'!G$327</f>
        <v>0</v>
      </c>
      <c r="J85" s="32">
        <f>'Adjust'!H$327</f>
        <v>0</v>
      </c>
      <c r="K85" s="4">
        <f>#VALUE!</f>
        <v>0</v>
      </c>
      <c r="L85" s="10"/>
    </row>
  </sheetData>
  <sheetProtection sheet="1" objects="1" scenarios="1"/>
  <hyperlinks>
    <hyperlink ref="A5" location="'Adjust'!B230" display="x1 = 3607. Unit rate 1 p/kWh (in Tariffs)"/>
    <hyperlink ref="A6" location="'Adjust'!C230" display="x2 = 3607. Unit rate 2 p/kWh (in Tariffs)"/>
    <hyperlink ref="A7" location="'Adjust'!D230" display="x3 = 3607. Unit rate 3 p/kWh (in Tariffs)"/>
    <hyperlink ref="A8" location="'Adjust'!E230" display="x4 = 3607. Fixed charge p/MPAN/day (in Tariffs)"/>
    <hyperlink ref="A9" location="'Adjust'!F230" display="x5 = 3607. Capacity charge p/kVA/day (in Tariffs)"/>
    <hyperlink ref="A10" location="'Adjust'!G230" display="x6 = 3607. Exceeded capacity charge p/kVA/day (in Tariffs)"/>
    <hyperlink ref="A11" location="'Adjust'!H230" display="x7 = 3607. Reactive power charge p/kVArh (in Tariffs)"/>
  </hyperlinks>
  <pageMargins left="0.7" right="0.7" top="0.75" bottom="0.75" header="0.3" footer="0.3"/>
  <pageSetup paperSize="9" orientation="portrait"/>
  <headerFooter>
    <oddHeader>&amp;L&amp;A&amp;C&amp;R&amp;P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4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"Summary for "&amp;'Input'!B7&amp;" in "&amp;'Input'!C7&amp;" ("&amp;'Input'!D7&amp;")"</f>
        <v>0</v>
      </c>
    </row>
    <row r="2" spans="1:1">
      <c r="A2" s="2" t="s">
        <v>1652</v>
      </c>
    </row>
    <row r="4" spans="1:1" ht="21" customHeight="1">
      <c r="A4" s="1" t="s">
        <v>1653</v>
      </c>
    </row>
    <row r="5" spans="1:1">
      <c r="A5" s="2" t="s">
        <v>361</v>
      </c>
    </row>
    <row r="6" spans="1:1">
      <c r="A6" s="11" t="s">
        <v>1654</v>
      </c>
    </row>
    <row r="7" spans="1:1">
      <c r="A7" s="11" t="s">
        <v>1655</v>
      </c>
    </row>
    <row r="8" spans="1:1">
      <c r="A8" s="11" t="s">
        <v>1656</v>
      </c>
    </row>
    <row r="9" spans="1:1">
      <c r="A9" s="11" t="s">
        <v>1657</v>
      </c>
    </row>
    <row r="10" spans="1:1">
      <c r="A10" s="11" t="s">
        <v>755</v>
      </c>
    </row>
    <row r="11" spans="1:1">
      <c r="A11" s="11" t="s">
        <v>1658</v>
      </c>
    </row>
    <row r="12" spans="1:1">
      <c r="A12" s="11" t="s">
        <v>1659</v>
      </c>
    </row>
    <row r="13" spans="1:1">
      <c r="A13" s="11" t="s">
        <v>1660</v>
      </c>
    </row>
    <row r="14" spans="1:1">
      <c r="A14" s="11" t="s">
        <v>1661</v>
      </c>
    </row>
    <row r="15" spans="1:1">
      <c r="A15" s="11" t="s">
        <v>1662</v>
      </c>
    </row>
    <row r="16" spans="1:1">
      <c r="A16" s="11" t="s">
        <v>1663</v>
      </c>
    </row>
    <row r="17" spans="1:22">
      <c r="A17" s="11" t="s">
        <v>1664</v>
      </c>
    </row>
    <row r="18" spans="1:22">
      <c r="A18" s="11" t="s">
        <v>1665</v>
      </c>
    </row>
    <row r="19" spans="1:22">
      <c r="A19" s="11" t="s">
        <v>1666</v>
      </c>
    </row>
    <row r="20" spans="1:22">
      <c r="A20" s="11" t="s">
        <v>1667</v>
      </c>
    </row>
    <row r="21" spans="1:22">
      <c r="A21" s="11" t="s">
        <v>1668</v>
      </c>
    </row>
    <row r="22" spans="1:22">
      <c r="A22" s="11" t="s">
        <v>1669</v>
      </c>
    </row>
    <row r="23" spans="1:22">
      <c r="A23" s="11" t="s">
        <v>1670</v>
      </c>
    </row>
    <row r="24" spans="1:22">
      <c r="A24" s="11" t="s">
        <v>1671</v>
      </c>
    </row>
    <row r="25" spans="1:22">
      <c r="A25" s="11" t="s">
        <v>1672</v>
      </c>
    </row>
    <row r="26" spans="1:22">
      <c r="A26" s="11" t="s">
        <v>1673</v>
      </c>
    </row>
    <row r="27" spans="1:22">
      <c r="A27" s="11" t="s">
        <v>1674</v>
      </c>
    </row>
    <row r="28" spans="1:22">
      <c r="A28" s="11" t="s">
        <v>1675</v>
      </c>
    </row>
    <row r="29" spans="1:22">
      <c r="A29" s="11" t="s">
        <v>1676</v>
      </c>
    </row>
    <row r="30" spans="1:22">
      <c r="A30" s="11" t="s">
        <v>1677</v>
      </c>
    </row>
    <row r="31" spans="1:22">
      <c r="A31" s="11" t="s">
        <v>1678</v>
      </c>
    </row>
    <row r="32" spans="1:22">
      <c r="A32" s="28" t="s">
        <v>364</v>
      </c>
      <c r="B32" s="28" t="s">
        <v>494</v>
      </c>
      <c r="C32" s="28" t="s">
        <v>423</v>
      </c>
      <c r="D32" s="28" t="s">
        <v>494</v>
      </c>
      <c r="E32" s="28" t="s">
        <v>494</v>
      </c>
      <c r="F32" s="28" t="s">
        <v>494</v>
      </c>
      <c r="G32" s="28" t="s">
        <v>494</v>
      </c>
      <c r="H32" s="28" t="s">
        <v>494</v>
      </c>
      <c r="I32" s="28" t="s">
        <v>494</v>
      </c>
      <c r="J32" s="28" t="s">
        <v>494</v>
      </c>
      <c r="K32" s="28" t="s">
        <v>494</v>
      </c>
      <c r="L32" s="28" t="s">
        <v>494</v>
      </c>
      <c r="M32" s="28" t="s">
        <v>494</v>
      </c>
      <c r="N32" s="28" t="s">
        <v>494</v>
      </c>
      <c r="O32" s="28" t="s">
        <v>494</v>
      </c>
      <c r="P32" s="28" t="s">
        <v>494</v>
      </c>
      <c r="Q32" s="28" t="s">
        <v>494</v>
      </c>
      <c r="R32" s="28" t="s">
        <v>494</v>
      </c>
      <c r="S32" s="28" t="s">
        <v>494</v>
      </c>
      <c r="T32" s="28" t="s">
        <v>494</v>
      </c>
      <c r="U32" s="28" t="s">
        <v>494</v>
      </c>
      <c r="V32" s="28" t="s">
        <v>494</v>
      </c>
    </row>
    <row r="33" spans="1:23">
      <c r="A33" s="28" t="s">
        <v>367</v>
      </c>
      <c r="B33" s="28" t="s">
        <v>1679</v>
      </c>
      <c r="C33" s="28" t="s">
        <v>1032</v>
      </c>
      <c r="D33" s="28" t="s">
        <v>1680</v>
      </c>
      <c r="E33" s="28" t="s">
        <v>1681</v>
      </c>
      <c r="F33" s="28" t="s">
        <v>1682</v>
      </c>
      <c r="G33" s="28" t="s">
        <v>1683</v>
      </c>
      <c r="H33" s="28" t="s">
        <v>1684</v>
      </c>
      <c r="I33" s="28" t="s">
        <v>1685</v>
      </c>
      <c r="J33" s="28" t="s">
        <v>1686</v>
      </c>
      <c r="K33" s="28" t="s">
        <v>1687</v>
      </c>
      <c r="L33" s="28" t="s">
        <v>1688</v>
      </c>
      <c r="M33" s="28" t="s">
        <v>1689</v>
      </c>
      <c r="N33" s="28" t="s">
        <v>1690</v>
      </c>
      <c r="O33" s="28" t="s">
        <v>1691</v>
      </c>
      <c r="P33" s="28" t="s">
        <v>1692</v>
      </c>
      <c r="Q33" s="28" t="s">
        <v>1693</v>
      </c>
      <c r="R33" s="28" t="s">
        <v>1694</v>
      </c>
      <c r="S33" s="28" t="s">
        <v>1695</v>
      </c>
      <c r="T33" s="28" t="s">
        <v>1696</v>
      </c>
      <c r="U33" s="28" t="s">
        <v>1697</v>
      </c>
      <c r="V33" s="28" t="s">
        <v>1698</v>
      </c>
    </row>
    <row r="35" spans="1:23">
      <c r="B35" s="12" t="s">
        <v>586</v>
      </c>
      <c r="C35" s="12" t="s">
        <v>228</v>
      </c>
      <c r="D35" s="12" t="s">
        <v>1699</v>
      </c>
      <c r="E35" s="12" t="s">
        <v>1700</v>
      </c>
      <c r="F35" s="12" t="s">
        <v>1701</v>
      </c>
      <c r="G35" s="12" t="s">
        <v>1702</v>
      </c>
      <c r="H35" s="12" t="s">
        <v>1703</v>
      </c>
      <c r="I35" s="12" t="s">
        <v>1704</v>
      </c>
      <c r="J35" s="12" t="s">
        <v>1705</v>
      </c>
      <c r="K35" s="12" t="s">
        <v>1706</v>
      </c>
      <c r="L35" s="12" t="s">
        <v>1707</v>
      </c>
      <c r="M35" s="12" t="s">
        <v>1708</v>
      </c>
      <c r="N35" s="12" t="s">
        <v>1709</v>
      </c>
      <c r="O35" s="12" t="s">
        <v>1710</v>
      </c>
      <c r="P35" s="12" t="s">
        <v>1711</v>
      </c>
      <c r="Q35" s="12" t="s">
        <v>1712</v>
      </c>
      <c r="R35" s="12" t="s">
        <v>1713</v>
      </c>
      <c r="S35" s="12" t="s">
        <v>1714</v>
      </c>
      <c r="T35" s="12" t="s">
        <v>1715</v>
      </c>
      <c r="U35" s="12" t="s">
        <v>1716</v>
      </c>
      <c r="V35" s="12" t="s">
        <v>1717</v>
      </c>
    </row>
    <row r="36" spans="1:23">
      <c r="A36" s="24" t="s">
        <v>232</v>
      </c>
      <c r="W36" s="10"/>
    </row>
    <row r="37" spans="1:23">
      <c r="A37" s="3" t="s">
        <v>174</v>
      </c>
      <c r="B37" s="17">
        <f>'Input'!B187+'Input'!C187+'Input'!D187</f>
        <v>0</v>
      </c>
      <c r="C37" s="37">
        <f>'Input'!E187</f>
        <v>0</v>
      </c>
      <c r="D37" s="17">
        <f>0.01*'Input'!F$58*('Adjust'!$E232*'Input'!E187+'Adjust'!$F232*'Input'!F187+'Adjust'!$G232*'Input'!G187)+10*('Adjust'!$B232*'Input'!B187+'Adjust'!$C232*'Input'!C187+'Adjust'!$D232*'Input'!D187+'Adjust'!$H232*'Input'!H187)</f>
        <v>0</v>
      </c>
      <c r="E37" s="17">
        <f>10*('Adjust'!$B232*'Input'!B187+'Adjust'!$C232*'Input'!C187+'Adjust'!$D232*'Input'!D187)</f>
        <v>0</v>
      </c>
      <c r="F37" s="17">
        <f>'Adjust'!E232*'Input'!$F$58*'Input'!$E187/100</f>
        <v>0</v>
      </c>
      <c r="G37" s="17">
        <f>'Adjust'!F232*'Input'!$F$58*'Input'!$F187/100</f>
        <v>0</v>
      </c>
      <c r="H37" s="17">
        <f>'Adjust'!G232*'Input'!$F$58*'Input'!$G187/100</f>
        <v>0</v>
      </c>
      <c r="I37" s="17">
        <f>'Adjust'!H232*'Input'!$H187*10</f>
        <v>0</v>
      </c>
      <c r="J37" s="31">
        <f>IF(B37&lt;&gt;0,0.1*D37/B37,"")</f>
        <v>0</v>
      </c>
      <c r="K37" s="39">
        <f>IF(C37&lt;&gt;0,D37/C37,"")</f>
        <v>0</v>
      </c>
      <c r="L37" s="31">
        <f>IF(B37&lt;&gt;0,0.1*E37/B37,0)</f>
        <v>0</v>
      </c>
      <c r="M37" s="17">
        <f>'Adjust'!B232*'Input'!$B187*10</f>
        <v>0</v>
      </c>
      <c r="N37" s="17">
        <f>'Adjust'!C232*'Input'!$C187*10</f>
        <v>0</v>
      </c>
      <c r="O37" s="17">
        <f>'Adjust'!D232*'Input'!$D187*10</f>
        <v>0</v>
      </c>
      <c r="P37" s="33">
        <f>IF(E37&lt;&gt;0,$M37/E37,"")</f>
        <v>0</v>
      </c>
      <c r="Q37" s="33">
        <f>IF(E37&lt;&gt;0,$N37/E37,"")</f>
        <v>0</v>
      </c>
      <c r="R37" s="33">
        <f>IF(E37&lt;&gt;0,$O37/E37,"")</f>
        <v>0</v>
      </c>
      <c r="S37" s="33">
        <f>IF(D37&lt;&gt;0,$F37/D37,"")</f>
        <v>0</v>
      </c>
      <c r="T37" s="33">
        <f>IF(D37&lt;&gt;0,$G37/D37,"")</f>
        <v>0</v>
      </c>
      <c r="U37" s="33">
        <f>IF(D37&lt;&gt;0,$H37/D37,"")</f>
        <v>0</v>
      </c>
      <c r="V37" s="33">
        <f>IF(D37&lt;&gt;0,$I37/D37,"")</f>
        <v>0</v>
      </c>
      <c r="W37" s="10"/>
    </row>
    <row r="38" spans="1:23">
      <c r="A38" s="3" t="s">
        <v>233</v>
      </c>
      <c r="B38" s="17">
        <f>'Input'!B188+'Input'!C188+'Input'!D188</f>
        <v>0</v>
      </c>
      <c r="C38" s="37">
        <f>'Input'!E188</f>
        <v>0</v>
      </c>
      <c r="D38" s="17">
        <f>0.01*'Input'!F$58*('Adjust'!$E233*'Input'!E188+'Adjust'!$F233*'Input'!F188+'Adjust'!$G233*'Input'!G188)+10*('Adjust'!$B233*'Input'!B188+'Adjust'!$C233*'Input'!C188+'Adjust'!$D233*'Input'!D188+'Adjust'!$H233*'Input'!H188)</f>
        <v>0</v>
      </c>
      <c r="E38" s="17">
        <f>10*('Adjust'!$B233*'Input'!B188+'Adjust'!$C233*'Input'!C188+'Adjust'!$D233*'Input'!D188)</f>
        <v>0</v>
      </c>
      <c r="F38" s="17">
        <f>'Adjust'!E233*'Input'!$F$58*'Input'!$E188/100</f>
        <v>0</v>
      </c>
      <c r="G38" s="17">
        <f>'Adjust'!F233*'Input'!$F$58*'Input'!$F188/100</f>
        <v>0</v>
      </c>
      <c r="H38" s="17">
        <f>'Adjust'!G233*'Input'!$F$58*'Input'!$G188/100</f>
        <v>0</v>
      </c>
      <c r="I38" s="17">
        <f>'Adjust'!H233*'Input'!$H188*10</f>
        <v>0</v>
      </c>
      <c r="J38" s="31">
        <f>IF(B38&lt;&gt;0,0.1*D38/B38,"")</f>
        <v>0</v>
      </c>
      <c r="K38" s="39">
        <f>IF(C38&lt;&gt;0,D38/C38,"")</f>
        <v>0</v>
      </c>
      <c r="L38" s="31">
        <f>IF(B38&lt;&gt;0,0.1*E38/B38,0)</f>
        <v>0</v>
      </c>
      <c r="M38" s="17">
        <f>'Adjust'!B233*'Input'!$B188*10</f>
        <v>0</v>
      </c>
      <c r="N38" s="17">
        <f>'Adjust'!C233*'Input'!$C188*10</f>
        <v>0</v>
      </c>
      <c r="O38" s="17">
        <f>'Adjust'!D233*'Input'!$D188*10</f>
        <v>0</v>
      </c>
      <c r="P38" s="33">
        <f>IF(E38&lt;&gt;0,$M38/E38,"")</f>
        <v>0</v>
      </c>
      <c r="Q38" s="33">
        <f>IF(E38&lt;&gt;0,$N38/E38,"")</f>
        <v>0</v>
      </c>
      <c r="R38" s="33">
        <f>IF(E38&lt;&gt;0,$O38/E38,"")</f>
        <v>0</v>
      </c>
      <c r="S38" s="33">
        <f>IF(D38&lt;&gt;0,$F38/D38,"")</f>
        <v>0</v>
      </c>
      <c r="T38" s="33">
        <f>IF(D38&lt;&gt;0,$G38/D38,"")</f>
        <v>0</v>
      </c>
      <c r="U38" s="33">
        <f>IF(D38&lt;&gt;0,$H38/D38,"")</f>
        <v>0</v>
      </c>
      <c r="V38" s="33">
        <f>IF(D38&lt;&gt;0,$I38/D38,"")</f>
        <v>0</v>
      </c>
      <c r="W38" s="10"/>
    </row>
    <row r="39" spans="1:23">
      <c r="A39" s="3" t="s">
        <v>234</v>
      </c>
      <c r="B39" s="17">
        <f>'Input'!B189+'Input'!C189+'Input'!D189</f>
        <v>0</v>
      </c>
      <c r="C39" s="37">
        <f>'Input'!E189</f>
        <v>0</v>
      </c>
      <c r="D39" s="17">
        <f>0.01*'Input'!F$58*('Adjust'!$E234*'Input'!E189+'Adjust'!$F234*'Input'!F189+'Adjust'!$G234*'Input'!G189)+10*('Adjust'!$B234*'Input'!B189+'Adjust'!$C234*'Input'!C189+'Adjust'!$D234*'Input'!D189+'Adjust'!$H234*'Input'!H189)</f>
        <v>0</v>
      </c>
      <c r="E39" s="17">
        <f>10*('Adjust'!$B234*'Input'!B189+'Adjust'!$C234*'Input'!C189+'Adjust'!$D234*'Input'!D189)</f>
        <v>0</v>
      </c>
      <c r="F39" s="17">
        <f>'Adjust'!E234*'Input'!$F$58*'Input'!$E189/100</f>
        <v>0</v>
      </c>
      <c r="G39" s="17">
        <f>'Adjust'!F234*'Input'!$F$58*'Input'!$F189/100</f>
        <v>0</v>
      </c>
      <c r="H39" s="17">
        <f>'Adjust'!G234*'Input'!$F$58*'Input'!$G189/100</f>
        <v>0</v>
      </c>
      <c r="I39" s="17">
        <f>'Adjust'!H234*'Input'!$H189*10</f>
        <v>0</v>
      </c>
      <c r="J39" s="31">
        <f>IF(B39&lt;&gt;0,0.1*D39/B39,"")</f>
        <v>0</v>
      </c>
      <c r="K39" s="39">
        <f>IF(C39&lt;&gt;0,D39/C39,"")</f>
        <v>0</v>
      </c>
      <c r="L39" s="31">
        <f>IF(B39&lt;&gt;0,0.1*E39/B39,0)</f>
        <v>0</v>
      </c>
      <c r="M39" s="17">
        <f>'Adjust'!B234*'Input'!$B189*10</f>
        <v>0</v>
      </c>
      <c r="N39" s="17">
        <f>'Adjust'!C234*'Input'!$C189*10</f>
        <v>0</v>
      </c>
      <c r="O39" s="17">
        <f>'Adjust'!D234*'Input'!$D189*10</f>
        <v>0</v>
      </c>
      <c r="P39" s="33">
        <f>IF(E39&lt;&gt;0,$M39/E39,"")</f>
        <v>0</v>
      </c>
      <c r="Q39" s="33">
        <f>IF(E39&lt;&gt;0,$N39/E39,"")</f>
        <v>0</v>
      </c>
      <c r="R39" s="33">
        <f>IF(E39&lt;&gt;0,$O39/E39,"")</f>
        <v>0</v>
      </c>
      <c r="S39" s="33">
        <f>IF(D39&lt;&gt;0,$F39/D39,"")</f>
        <v>0</v>
      </c>
      <c r="T39" s="33">
        <f>IF(D39&lt;&gt;0,$G39/D39,"")</f>
        <v>0</v>
      </c>
      <c r="U39" s="33">
        <f>IF(D39&lt;&gt;0,$H39/D39,"")</f>
        <v>0</v>
      </c>
      <c r="V39" s="33">
        <f>IF(D39&lt;&gt;0,$I39/D39,"")</f>
        <v>0</v>
      </c>
      <c r="W39" s="10"/>
    </row>
    <row r="40" spans="1:23">
      <c r="A40" s="24" t="s">
        <v>235</v>
      </c>
      <c r="W40" s="10"/>
    </row>
    <row r="41" spans="1:23">
      <c r="A41" s="3" t="s">
        <v>175</v>
      </c>
      <c r="B41" s="17">
        <f>'Input'!B191+'Input'!C191+'Input'!D191</f>
        <v>0</v>
      </c>
      <c r="C41" s="37">
        <f>'Input'!E191</f>
        <v>0</v>
      </c>
      <c r="D41" s="17">
        <f>0.01*'Input'!F$58*('Adjust'!$E236*'Input'!E191+'Adjust'!$F236*'Input'!F191+'Adjust'!$G236*'Input'!G191)+10*('Adjust'!$B236*'Input'!B191+'Adjust'!$C236*'Input'!C191+'Adjust'!$D236*'Input'!D191+'Adjust'!$H236*'Input'!H191)</f>
        <v>0</v>
      </c>
      <c r="E41" s="17">
        <f>10*('Adjust'!$B236*'Input'!B191+'Adjust'!$C236*'Input'!C191+'Adjust'!$D236*'Input'!D191)</f>
        <v>0</v>
      </c>
      <c r="F41" s="17">
        <f>'Adjust'!E236*'Input'!$F$58*'Input'!$E191/100</f>
        <v>0</v>
      </c>
      <c r="G41" s="17">
        <f>'Adjust'!F236*'Input'!$F$58*'Input'!$F191/100</f>
        <v>0</v>
      </c>
      <c r="H41" s="17">
        <f>'Adjust'!G236*'Input'!$F$58*'Input'!$G191/100</f>
        <v>0</v>
      </c>
      <c r="I41" s="17">
        <f>'Adjust'!H236*'Input'!$H191*10</f>
        <v>0</v>
      </c>
      <c r="J41" s="31">
        <f>IF(B41&lt;&gt;0,0.1*D41/B41,"")</f>
        <v>0</v>
      </c>
      <c r="K41" s="39">
        <f>IF(C41&lt;&gt;0,D41/C41,"")</f>
        <v>0</v>
      </c>
      <c r="L41" s="31">
        <f>IF(B41&lt;&gt;0,0.1*E41/B41,0)</f>
        <v>0</v>
      </c>
      <c r="M41" s="17">
        <f>'Adjust'!B236*'Input'!$B191*10</f>
        <v>0</v>
      </c>
      <c r="N41" s="17">
        <f>'Adjust'!C236*'Input'!$C191*10</f>
        <v>0</v>
      </c>
      <c r="O41" s="17">
        <f>'Adjust'!D236*'Input'!$D191*10</f>
        <v>0</v>
      </c>
      <c r="P41" s="33">
        <f>IF(E41&lt;&gt;0,$M41/E41,"")</f>
        <v>0</v>
      </c>
      <c r="Q41" s="33">
        <f>IF(E41&lt;&gt;0,$N41/E41,"")</f>
        <v>0</v>
      </c>
      <c r="R41" s="33">
        <f>IF(E41&lt;&gt;0,$O41/E41,"")</f>
        <v>0</v>
      </c>
      <c r="S41" s="33">
        <f>IF(D41&lt;&gt;0,$F41/D41,"")</f>
        <v>0</v>
      </c>
      <c r="T41" s="33">
        <f>IF(D41&lt;&gt;0,$G41/D41,"")</f>
        <v>0</v>
      </c>
      <c r="U41" s="33">
        <f>IF(D41&lt;&gt;0,$H41/D41,"")</f>
        <v>0</v>
      </c>
      <c r="V41" s="33">
        <f>IF(D41&lt;&gt;0,$I41/D41,"")</f>
        <v>0</v>
      </c>
      <c r="W41" s="10"/>
    </row>
    <row r="42" spans="1:23">
      <c r="A42" s="3" t="s">
        <v>236</v>
      </c>
      <c r="B42" s="17">
        <f>'Input'!B192+'Input'!C192+'Input'!D192</f>
        <v>0</v>
      </c>
      <c r="C42" s="37">
        <f>'Input'!E192</f>
        <v>0</v>
      </c>
      <c r="D42" s="17">
        <f>0.01*'Input'!F$58*('Adjust'!$E237*'Input'!E192+'Adjust'!$F237*'Input'!F192+'Adjust'!$G237*'Input'!G192)+10*('Adjust'!$B237*'Input'!B192+'Adjust'!$C237*'Input'!C192+'Adjust'!$D237*'Input'!D192+'Adjust'!$H237*'Input'!H192)</f>
        <v>0</v>
      </c>
      <c r="E42" s="17">
        <f>10*('Adjust'!$B237*'Input'!B192+'Adjust'!$C237*'Input'!C192+'Adjust'!$D237*'Input'!D192)</f>
        <v>0</v>
      </c>
      <c r="F42" s="17">
        <f>'Adjust'!E237*'Input'!$F$58*'Input'!$E192/100</f>
        <v>0</v>
      </c>
      <c r="G42" s="17">
        <f>'Adjust'!F237*'Input'!$F$58*'Input'!$F192/100</f>
        <v>0</v>
      </c>
      <c r="H42" s="17">
        <f>'Adjust'!G237*'Input'!$F$58*'Input'!$G192/100</f>
        <v>0</v>
      </c>
      <c r="I42" s="17">
        <f>'Adjust'!H237*'Input'!$H192*10</f>
        <v>0</v>
      </c>
      <c r="J42" s="31">
        <f>IF(B42&lt;&gt;0,0.1*D42/B42,"")</f>
        <v>0</v>
      </c>
      <c r="K42" s="39">
        <f>IF(C42&lt;&gt;0,D42/C42,"")</f>
        <v>0</v>
      </c>
      <c r="L42" s="31">
        <f>IF(B42&lt;&gt;0,0.1*E42/B42,0)</f>
        <v>0</v>
      </c>
      <c r="M42" s="17">
        <f>'Adjust'!B237*'Input'!$B192*10</f>
        <v>0</v>
      </c>
      <c r="N42" s="17">
        <f>'Adjust'!C237*'Input'!$C192*10</f>
        <v>0</v>
      </c>
      <c r="O42" s="17">
        <f>'Adjust'!D237*'Input'!$D192*10</f>
        <v>0</v>
      </c>
      <c r="P42" s="33">
        <f>IF(E42&lt;&gt;0,$M42/E42,"")</f>
        <v>0</v>
      </c>
      <c r="Q42" s="33">
        <f>IF(E42&lt;&gt;0,$N42/E42,"")</f>
        <v>0</v>
      </c>
      <c r="R42" s="33">
        <f>IF(E42&lt;&gt;0,$O42/E42,"")</f>
        <v>0</v>
      </c>
      <c r="S42" s="33">
        <f>IF(D42&lt;&gt;0,$F42/D42,"")</f>
        <v>0</v>
      </c>
      <c r="T42" s="33">
        <f>IF(D42&lt;&gt;0,$G42/D42,"")</f>
        <v>0</v>
      </c>
      <c r="U42" s="33">
        <f>IF(D42&lt;&gt;0,$H42/D42,"")</f>
        <v>0</v>
      </c>
      <c r="V42" s="33">
        <f>IF(D42&lt;&gt;0,$I42/D42,"")</f>
        <v>0</v>
      </c>
      <c r="W42" s="10"/>
    </row>
    <row r="43" spans="1:23">
      <c r="A43" s="3" t="s">
        <v>237</v>
      </c>
      <c r="B43" s="17">
        <f>'Input'!B193+'Input'!C193+'Input'!D193</f>
        <v>0</v>
      </c>
      <c r="C43" s="37">
        <f>'Input'!E193</f>
        <v>0</v>
      </c>
      <c r="D43" s="17">
        <f>0.01*'Input'!F$58*('Adjust'!$E238*'Input'!E193+'Adjust'!$F238*'Input'!F193+'Adjust'!$G238*'Input'!G193)+10*('Adjust'!$B238*'Input'!B193+'Adjust'!$C238*'Input'!C193+'Adjust'!$D238*'Input'!D193+'Adjust'!$H238*'Input'!H193)</f>
        <v>0</v>
      </c>
      <c r="E43" s="17">
        <f>10*('Adjust'!$B238*'Input'!B193+'Adjust'!$C238*'Input'!C193+'Adjust'!$D238*'Input'!D193)</f>
        <v>0</v>
      </c>
      <c r="F43" s="17">
        <f>'Adjust'!E238*'Input'!$F$58*'Input'!$E193/100</f>
        <v>0</v>
      </c>
      <c r="G43" s="17">
        <f>'Adjust'!F238*'Input'!$F$58*'Input'!$F193/100</f>
        <v>0</v>
      </c>
      <c r="H43" s="17">
        <f>'Adjust'!G238*'Input'!$F$58*'Input'!$G193/100</f>
        <v>0</v>
      </c>
      <c r="I43" s="17">
        <f>'Adjust'!H238*'Input'!$H193*10</f>
        <v>0</v>
      </c>
      <c r="J43" s="31">
        <f>IF(B43&lt;&gt;0,0.1*D43/B43,"")</f>
        <v>0</v>
      </c>
      <c r="K43" s="39">
        <f>IF(C43&lt;&gt;0,D43/C43,"")</f>
        <v>0</v>
      </c>
      <c r="L43" s="31">
        <f>IF(B43&lt;&gt;0,0.1*E43/B43,0)</f>
        <v>0</v>
      </c>
      <c r="M43" s="17">
        <f>'Adjust'!B238*'Input'!$B193*10</f>
        <v>0</v>
      </c>
      <c r="N43" s="17">
        <f>'Adjust'!C238*'Input'!$C193*10</f>
        <v>0</v>
      </c>
      <c r="O43" s="17">
        <f>'Adjust'!D238*'Input'!$D193*10</f>
        <v>0</v>
      </c>
      <c r="P43" s="33">
        <f>IF(E43&lt;&gt;0,$M43/E43,"")</f>
        <v>0</v>
      </c>
      <c r="Q43" s="33">
        <f>IF(E43&lt;&gt;0,$N43/E43,"")</f>
        <v>0</v>
      </c>
      <c r="R43" s="33">
        <f>IF(E43&lt;&gt;0,$O43/E43,"")</f>
        <v>0</v>
      </c>
      <c r="S43" s="33">
        <f>IF(D43&lt;&gt;0,$F43/D43,"")</f>
        <v>0</v>
      </c>
      <c r="T43" s="33">
        <f>IF(D43&lt;&gt;0,$G43/D43,"")</f>
        <v>0</v>
      </c>
      <c r="U43" s="33">
        <f>IF(D43&lt;&gt;0,$H43/D43,"")</f>
        <v>0</v>
      </c>
      <c r="V43" s="33">
        <f>IF(D43&lt;&gt;0,$I43/D43,"")</f>
        <v>0</v>
      </c>
      <c r="W43" s="10"/>
    </row>
    <row r="44" spans="1:23">
      <c r="A44" s="24" t="s">
        <v>238</v>
      </c>
      <c r="W44" s="10"/>
    </row>
    <row r="45" spans="1:23">
      <c r="A45" s="3" t="s">
        <v>214</v>
      </c>
      <c r="B45" s="17">
        <f>'Input'!B195+'Input'!C195+'Input'!D195</f>
        <v>0</v>
      </c>
      <c r="C45" s="37">
        <f>'Input'!E195</f>
        <v>0</v>
      </c>
      <c r="D45" s="17">
        <f>0.01*'Input'!F$58*('Adjust'!$E240*'Input'!E195+'Adjust'!$F240*'Input'!F195+'Adjust'!$G240*'Input'!G195)+10*('Adjust'!$B240*'Input'!B195+'Adjust'!$C240*'Input'!C195+'Adjust'!$D240*'Input'!D195+'Adjust'!$H240*'Input'!H195)</f>
        <v>0</v>
      </c>
      <c r="E45" s="17">
        <f>10*('Adjust'!$B240*'Input'!B195+'Adjust'!$C240*'Input'!C195+'Adjust'!$D240*'Input'!D195)</f>
        <v>0</v>
      </c>
      <c r="F45" s="17">
        <f>'Adjust'!E240*'Input'!$F$58*'Input'!$E195/100</f>
        <v>0</v>
      </c>
      <c r="G45" s="17">
        <f>'Adjust'!F240*'Input'!$F$58*'Input'!$F195/100</f>
        <v>0</v>
      </c>
      <c r="H45" s="17">
        <f>'Adjust'!G240*'Input'!$F$58*'Input'!$G195/100</f>
        <v>0</v>
      </c>
      <c r="I45" s="17">
        <f>'Adjust'!H240*'Input'!$H195*10</f>
        <v>0</v>
      </c>
      <c r="J45" s="31">
        <f>IF(B45&lt;&gt;0,0.1*D45/B45,"")</f>
        <v>0</v>
      </c>
      <c r="K45" s="39">
        <f>IF(C45&lt;&gt;0,D45/C45,"")</f>
        <v>0</v>
      </c>
      <c r="L45" s="31">
        <f>IF(B45&lt;&gt;0,0.1*E45/B45,0)</f>
        <v>0</v>
      </c>
      <c r="M45" s="17">
        <f>'Adjust'!B240*'Input'!$B195*10</f>
        <v>0</v>
      </c>
      <c r="N45" s="17">
        <f>'Adjust'!C240*'Input'!$C195*10</f>
        <v>0</v>
      </c>
      <c r="O45" s="17">
        <f>'Adjust'!D240*'Input'!$D195*10</f>
        <v>0</v>
      </c>
      <c r="P45" s="33">
        <f>IF(E45&lt;&gt;0,$M45/E45,"")</f>
        <v>0</v>
      </c>
      <c r="Q45" s="33">
        <f>IF(E45&lt;&gt;0,$N45/E45,"")</f>
        <v>0</v>
      </c>
      <c r="R45" s="33">
        <f>IF(E45&lt;&gt;0,$O45/E45,"")</f>
        <v>0</v>
      </c>
      <c r="S45" s="33">
        <f>IF(D45&lt;&gt;0,$F45/D45,"")</f>
        <v>0</v>
      </c>
      <c r="T45" s="33">
        <f>IF(D45&lt;&gt;0,$G45/D45,"")</f>
        <v>0</v>
      </c>
      <c r="U45" s="33">
        <f>IF(D45&lt;&gt;0,$H45/D45,"")</f>
        <v>0</v>
      </c>
      <c r="V45" s="33">
        <f>IF(D45&lt;&gt;0,$I45/D45,"")</f>
        <v>0</v>
      </c>
      <c r="W45" s="10"/>
    </row>
    <row r="46" spans="1:23">
      <c r="A46" s="3" t="s">
        <v>239</v>
      </c>
      <c r="B46" s="17">
        <f>'Input'!B196+'Input'!C196+'Input'!D196</f>
        <v>0</v>
      </c>
      <c r="C46" s="37">
        <f>'Input'!E196</f>
        <v>0</v>
      </c>
      <c r="D46" s="17">
        <f>0.01*'Input'!F$58*('Adjust'!$E241*'Input'!E196+'Adjust'!$F241*'Input'!F196+'Adjust'!$G241*'Input'!G196)+10*('Adjust'!$B241*'Input'!B196+'Adjust'!$C241*'Input'!C196+'Adjust'!$D241*'Input'!D196+'Adjust'!$H241*'Input'!H196)</f>
        <v>0</v>
      </c>
      <c r="E46" s="17">
        <f>10*('Adjust'!$B241*'Input'!B196+'Adjust'!$C241*'Input'!C196+'Adjust'!$D241*'Input'!D196)</f>
        <v>0</v>
      </c>
      <c r="F46" s="17">
        <f>'Adjust'!E241*'Input'!$F$58*'Input'!$E196/100</f>
        <v>0</v>
      </c>
      <c r="G46" s="17">
        <f>'Adjust'!F241*'Input'!$F$58*'Input'!$F196/100</f>
        <v>0</v>
      </c>
      <c r="H46" s="17">
        <f>'Adjust'!G241*'Input'!$F$58*'Input'!$G196/100</f>
        <v>0</v>
      </c>
      <c r="I46" s="17">
        <f>'Adjust'!H241*'Input'!$H196*10</f>
        <v>0</v>
      </c>
      <c r="J46" s="31">
        <f>IF(B46&lt;&gt;0,0.1*D46/B46,"")</f>
        <v>0</v>
      </c>
      <c r="K46" s="39">
        <f>IF(C46&lt;&gt;0,D46/C46,"")</f>
        <v>0</v>
      </c>
      <c r="L46" s="31">
        <f>IF(B46&lt;&gt;0,0.1*E46/B46,0)</f>
        <v>0</v>
      </c>
      <c r="M46" s="17">
        <f>'Adjust'!B241*'Input'!$B196*10</f>
        <v>0</v>
      </c>
      <c r="N46" s="17">
        <f>'Adjust'!C241*'Input'!$C196*10</f>
        <v>0</v>
      </c>
      <c r="O46" s="17">
        <f>'Adjust'!D241*'Input'!$D196*10</f>
        <v>0</v>
      </c>
      <c r="P46" s="33">
        <f>IF(E46&lt;&gt;0,$M46/E46,"")</f>
        <v>0</v>
      </c>
      <c r="Q46" s="33">
        <f>IF(E46&lt;&gt;0,$N46/E46,"")</f>
        <v>0</v>
      </c>
      <c r="R46" s="33">
        <f>IF(E46&lt;&gt;0,$O46/E46,"")</f>
        <v>0</v>
      </c>
      <c r="S46" s="33">
        <f>IF(D46&lt;&gt;0,$F46/D46,"")</f>
        <v>0</v>
      </c>
      <c r="T46" s="33">
        <f>IF(D46&lt;&gt;0,$G46/D46,"")</f>
        <v>0</v>
      </c>
      <c r="U46" s="33">
        <f>IF(D46&lt;&gt;0,$H46/D46,"")</f>
        <v>0</v>
      </c>
      <c r="V46" s="33">
        <f>IF(D46&lt;&gt;0,$I46/D46,"")</f>
        <v>0</v>
      </c>
      <c r="W46" s="10"/>
    </row>
    <row r="47" spans="1:23">
      <c r="A47" s="3" t="s">
        <v>240</v>
      </c>
      <c r="B47" s="17">
        <f>'Input'!B197+'Input'!C197+'Input'!D197</f>
        <v>0</v>
      </c>
      <c r="C47" s="37">
        <f>'Input'!E197</f>
        <v>0</v>
      </c>
      <c r="D47" s="17">
        <f>0.01*'Input'!F$58*('Adjust'!$E242*'Input'!E197+'Adjust'!$F242*'Input'!F197+'Adjust'!$G242*'Input'!G197)+10*('Adjust'!$B242*'Input'!B197+'Adjust'!$C242*'Input'!C197+'Adjust'!$D242*'Input'!D197+'Adjust'!$H242*'Input'!H197)</f>
        <v>0</v>
      </c>
      <c r="E47" s="17">
        <f>10*('Adjust'!$B242*'Input'!B197+'Adjust'!$C242*'Input'!C197+'Adjust'!$D242*'Input'!D197)</f>
        <v>0</v>
      </c>
      <c r="F47" s="17">
        <f>'Adjust'!E242*'Input'!$F$58*'Input'!$E197/100</f>
        <v>0</v>
      </c>
      <c r="G47" s="17">
        <f>'Adjust'!F242*'Input'!$F$58*'Input'!$F197/100</f>
        <v>0</v>
      </c>
      <c r="H47" s="17">
        <f>'Adjust'!G242*'Input'!$F$58*'Input'!$G197/100</f>
        <v>0</v>
      </c>
      <c r="I47" s="17">
        <f>'Adjust'!H242*'Input'!$H197*10</f>
        <v>0</v>
      </c>
      <c r="J47" s="31">
        <f>IF(B47&lt;&gt;0,0.1*D47/B47,"")</f>
        <v>0</v>
      </c>
      <c r="K47" s="39">
        <f>IF(C47&lt;&gt;0,D47/C47,"")</f>
        <v>0</v>
      </c>
      <c r="L47" s="31">
        <f>IF(B47&lt;&gt;0,0.1*E47/B47,0)</f>
        <v>0</v>
      </c>
      <c r="M47" s="17">
        <f>'Adjust'!B242*'Input'!$B197*10</f>
        <v>0</v>
      </c>
      <c r="N47" s="17">
        <f>'Adjust'!C242*'Input'!$C197*10</f>
        <v>0</v>
      </c>
      <c r="O47" s="17">
        <f>'Adjust'!D242*'Input'!$D197*10</f>
        <v>0</v>
      </c>
      <c r="P47" s="33">
        <f>IF(E47&lt;&gt;0,$M47/E47,"")</f>
        <v>0</v>
      </c>
      <c r="Q47" s="33">
        <f>IF(E47&lt;&gt;0,$N47/E47,"")</f>
        <v>0</v>
      </c>
      <c r="R47" s="33">
        <f>IF(E47&lt;&gt;0,$O47/E47,"")</f>
        <v>0</v>
      </c>
      <c r="S47" s="33">
        <f>IF(D47&lt;&gt;0,$F47/D47,"")</f>
        <v>0</v>
      </c>
      <c r="T47" s="33">
        <f>IF(D47&lt;&gt;0,$G47/D47,"")</f>
        <v>0</v>
      </c>
      <c r="U47" s="33">
        <f>IF(D47&lt;&gt;0,$H47/D47,"")</f>
        <v>0</v>
      </c>
      <c r="V47" s="33">
        <f>IF(D47&lt;&gt;0,$I47/D47,"")</f>
        <v>0</v>
      </c>
      <c r="W47" s="10"/>
    </row>
    <row r="48" spans="1:23">
      <c r="A48" s="24" t="s">
        <v>241</v>
      </c>
      <c r="W48" s="10"/>
    </row>
    <row r="49" spans="1:23">
      <c r="A49" s="3" t="s">
        <v>176</v>
      </c>
      <c r="B49" s="17">
        <f>'Input'!B199+'Input'!C199+'Input'!D199</f>
        <v>0</v>
      </c>
      <c r="C49" s="37">
        <f>'Input'!E199</f>
        <v>0</v>
      </c>
      <c r="D49" s="17">
        <f>0.01*'Input'!F$58*('Adjust'!$E244*'Input'!E199+'Adjust'!$F244*'Input'!F199+'Adjust'!$G244*'Input'!G199)+10*('Adjust'!$B244*'Input'!B199+'Adjust'!$C244*'Input'!C199+'Adjust'!$D244*'Input'!D199+'Adjust'!$H244*'Input'!H199)</f>
        <v>0</v>
      </c>
      <c r="E49" s="17">
        <f>10*('Adjust'!$B244*'Input'!B199+'Adjust'!$C244*'Input'!C199+'Adjust'!$D244*'Input'!D199)</f>
        <v>0</v>
      </c>
      <c r="F49" s="17">
        <f>'Adjust'!E244*'Input'!$F$58*'Input'!$E199/100</f>
        <v>0</v>
      </c>
      <c r="G49" s="17">
        <f>'Adjust'!F244*'Input'!$F$58*'Input'!$F199/100</f>
        <v>0</v>
      </c>
      <c r="H49" s="17">
        <f>'Adjust'!G244*'Input'!$F$58*'Input'!$G199/100</f>
        <v>0</v>
      </c>
      <c r="I49" s="17">
        <f>'Adjust'!H244*'Input'!$H199*10</f>
        <v>0</v>
      </c>
      <c r="J49" s="31">
        <f>IF(B49&lt;&gt;0,0.1*D49/B49,"")</f>
        <v>0</v>
      </c>
      <c r="K49" s="39">
        <f>IF(C49&lt;&gt;0,D49/C49,"")</f>
        <v>0</v>
      </c>
      <c r="L49" s="31">
        <f>IF(B49&lt;&gt;0,0.1*E49/B49,0)</f>
        <v>0</v>
      </c>
      <c r="M49" s="17">
        <f>'Adjust'!B244*'Input'!$B199*10</f>
        <v>0</v>
      </c>
      <c r="N49" s="17">
        <f>'Adjust'!C244*'Input'!$C199*10</f>
        <v>0</v>
      </c>
      <c r="O49" s="17">
        <f>'Adjust'!D244*'Input'!$D199*10</f>
        <v>0</v>
      </c>
      <c r="P49" s="33">
        <f>IF(E49&lt;&gt;0,$M49/E49,"")</f>
        <v>0</v>
      </c>
      <c r="Q49" s="33">
        <f>IF(E49&lt;&gt;0,$N49/E49,"")</f>
        <v>0</v>
      </c>
      <c r="R49" s="33">
        <f>IF(E49&lt;&gt;0,$O49/E49,"")</f>
        <v>0</v>
      </c>
      <c r="S49" s="33">
        <f>IF(D49&lt;&gt;0,$F49/D49,"")</f>
        <v>0</v>
      </c>
      <c r="T49" s="33">
        <f>IF(D49&lt;&gt;0,$G49/D49,"")</f>
        <v>0</v>
      </c>
      <c r="U49" s="33">
        <f>IF(D49&lt;&gt;0,$H49/D49,"")</f>
        <v>0</v>
      </c>
      <c r="V49" s="33">
        <f>IF(D49&lt;&gt;0,$I49/D49,"")</f>
        <v>0</v>
      </c>
      <c r="W49" s="10"/>
    </row>
    <row r="50" spans="1:23">
      <c r="A50" s="3" t="s">
        <v>242</v>
      </c>
      <c r="B50" s="17">
        <f>'Input'!B200+'Input'!C200+'Input'!D200</f>
        <v>0</v>
      </c>
      <c r="C50" s="37">
        <f>'Input'!E200</f>
        <v>0</v>
      </c>
      <c r="D50" s="17">
        <f>0.01*'Input'!F$58*('Adjust'!$E245*'Input'!E200+'Adjust'!$F245*'Input'!F200+'Adjust'!$G245*'Input'!G200)+10*('Adjust'!$B245*'Input'!B200+'Adjust'!$C245*'Input'!C200+'Adjust'!$D245*'Input'!D200+'Adjust'!$H245*'Input'!H200)</f>
        <v>0</v>
      </c>
      <c r="E50" s="17">
        <f>10*('Adjust'!$B245*'Input'!B200+'Adjust'!$C245*'Input'!C200+'Adjust'!$D245*'Input'!D200)</f>
        <v>0</v>
      </c>
      <c r="F50" s="17">
        <f>'Adjust'!E245*'Input'!$F$58*'Input'!$E200/100</f>
        <v>0</v>
      </c>
      <c r="G50" s="17">
        <f>'Adjust'!F245*'Input'!$F$58*'Input'!$F200/100</f>
        <v>0</v>
      </c>
      <c r="H50" s="17">
        <f>'Adjust'!G245*'Input'!$F$58*'Input'!$G200/100</f>
        <v>0</v>
      </c>
      <c r="I50" s="17">
        <f>'Adjust'!H245*'Input'!$H200*10</f>
        <v>0</v>
      </c>
      <c r="J50" s="31">
        <f>IF(B50&lt;&gt;0,0.1*D50/B50,"")</f>
        <v>0</v>
      </c>
      <c r="K50" s="39">
        <f>IF(C50&lt;&gt;0,D50/C50,"")</f>
        <v>0</v>
      </c>
      <c r="L50" s="31">
        <f>IF(B50&lt;&gt;0,0.1*E50/B50,0)</f>
        <v>0</v>
      </c>
      <c r="M50" s="17">
        <f>'Adjust'!B245*'Input'!$B200*10</f>
        <v>0</v>
      </c>
      <c r="N50" s="17">
        <f>'Adjust'!C245*'Input'!$C200*10</f>
        <v>0</v>
      </c>
      <c r="O50" s="17">
        <f>'Adjust'!D245*'Input'!$D200*10</f>
        <v>0</v>
      </c>
      <c r="P50" s="33">
        <f>IF(E50&lt;&gt;0,$M50/E50,"")</f>
        <v>0</v>
      </c>
      <c r="Q50" s="33">
        <f>IF(E50&lt;&gt;0,$N50/E50,"")</f>
        <v>0</v>
      </c>
      <c r="R50" s="33">
        <f>IF(E50&lt;&gt;0,$O50/E50,"")</f>
        <v>0</v>
      </c>
      <c r="S50" s="33">
        <f>IF(D50&lt;&gt;0,$F50/D50,"")</f>
        <v>0</v>
      </c>
      <c r="T50" s="33">
        <f>IF(D50&lt;&gt;0,$G50/D50,"")</f>
        <v>0</v>
      </c>
      <c r="U50" s="33">
        <f>IF(D50&lt;&gt;0,$H50/D50,"")</f>
        <v>0</v>
      </c>
      <c r="V50" s="33">
        <f>IF(D50&lt;&gt;0,$I50/D50,"")</f>
        <v>0</v>
      </c>
      <c r="W50" s="10"/>
    </row>
    <row r="51" spans="1:23">
      <c r="A51" s="3" t="s">
        <v>243</v>
      </c>
      <c r="B51" s="17">
        <f>'Input'!B201+'Input'!C201+'Input'!D201</f>
        <v>0</v>
      </c>
      <c r="C51" s="37">
        <f>'Input'!E201</f>
        <v>0</v>
      </c>
      <c r="D51" s="17">
        <f>0.01*'Input'!F$58*('Adjust'!$E246*'Input'!E201+'Adjust'!$F246*'Input'!F201+'Adjust'!$G246*'Input'!G201)+10*('Adjust'!$B246*'Input'!B201+'Adjust'!$C246*'Input'!C201+'Adjust'!$D246*'Input'!D201+'Adjust'!$H246*'Input'!H201)</f>
        <v>0</v>
      </c>
      <c r="E51" s="17">
        <f>10*('Adjust'!$B246*'Input'!B201+'Adjust'!$C246*'Input'!C201+'Adjust'!$D246*'Input'!D201)</f>
        <v>0</v>
      </c>
      <c r="F51" s="17">
        <f>'Adjust'!E246*'Input'!$F$58*'Input'!$E201/100</f>
        <v>0</v>
      </c>
      <c r="G51" s="17">
        <f>'Adjust'!F246*'Input'!$F$58*'Input'!$F201/100</f>
        <v>0</v>
      </c>
      <c r="H51" s="17">
        <f>'Adjust'!G246*'Input'!$F$58*'Input'!$G201/100</f>
        <v>0</v>
      </c>
      <c r="I51" s="17">
        <f>'Adjust'!H246*'Input'!$H201*10</f>
        <v>0</v>
      </c>
      <c r="J51" s="31">
        <f>IF(B51&lt;&gt;0,0.1*D51/B51,"")</f>
        <v>0</v>
      </c>
      <c r="K51" s="39">
        <f>IF(C51&lt;&gt;0,D51/C51,"")</f>
        <v>0</v>
      </c>
      <c r="L51" s="31">
        <f>IF(B51&lt;&gt;0,0.1*E51/B51,0)</f>
        <v>0</v>
      </c>
      <c r="M51" s="17">
        <f>'Adjust'!B246*'Input'!$B201*10</f>
        <v>0</v>
      </c>
      <c r="N51" s="17">
        <f>'Adjust'!C246*'Input'!$C201*10</f>
        <v>0</v>
      </c>
      <c r="O51" s="17">
        <f>'Adjust'!D246*'Input'!$D201*10</f>
        <v>0</v>
      </c>
      <c r="P51" s="33">
        <f>IF(E51&lt;&gt;0,$M51/E51,"")</f>
        <v>0</v>
      </c>
      <c r="Q51" s="33">
        <f>IF(E51&lt;&gt;0,$N51/E51,"")</f>
        <v>0</v>
      </c>
      <c r="R51" s="33">
        <f>IF(E51&lt;&gt;0,$O51/E51,"")</f>
        <v>0</v>
      </c>
      <c r="S51" s="33">
        <f>IF(D51&lt;&gt;0,$F51/D51,"")</f>
        <v>0</v>
      </c>
      <c r="T51" s="33">
        <f>IF(D51&lt;&gt;0,$G51/D51,"")</f>
        <v>0</v>
      </c>
      <c r="U51" s="33">
        <f>IF(D51&lt;&gt;0,$H51/D51,"")</f>
        <v>0</v>
      </c>
      <c r="V51" s="33">
        <f>IF(D51&lt;&gt;0,$I51/D51,"")</f>
        <v>0</v>
      </c>
      <c r="W51" s="10"/>
    </row>
    <row r="52" spans="1:23">
      <c r="A52" s="24" t="s">
        <v>244</v>
      </c>
      <c r="W52" s="10"/>
    </row>
    <row r="53" spans="1:23">
      <c r="A53" s="3" t="s">
        <v>177</v>
      </c>
      <c r="B53" s="17">
        <f>'Input'!B203+'Input'!C203+'Input'!D203</f>
        <v>0</v>
      </c>
      <c r="C53" s="37">
        <f>'Input'!E203</f>
        <v>0</v>
      </c>
      <c r="D53" s="17">
        <f>0.01*'Input'!F$58*('Adjust'!$E248*'Input'!E203+'Adjust'!$F248*'Input'!F203+'Adjust'!$G248*'Input'!G203)+10*('Adjust'!$B248*'Input'!B203+'Adjust'!$C248*'Input'!C203+'Adjust'!$D248*'Input'!D203+'Adjust'!$H248*'Input'!H203)</f>
        <v>0</v>
      </c>
      <c r="E53" s="17">
        <f>10*('Adjust'!$B248*'Input'!B203+'Adjust'!$C248*'Input'!C203+'Adjust'!$D248*'Input'!D203)</f>
        <v>0</v>
      </c>
      <c r="F53" s="17">
        <f>'Adjust'!E248*'Input'!$F$58*'Input'!$E203/100</f>
        <v>0</v>
      </c>
      <c r="G53" s="17">
        <f>'Adjust'!F248*'Input'!$F$58*'Input'!$F203/100</f>
        <v>0</v>
      </c>
      <c r="H53" s="17">
        <f>'Adjust'!G248*'Input'!$F$58*'Input'!$G203/100</f>
        <v>0</v>
      </c>
      <c r="I53" s="17">
        <f>'Adjust'!H248*'Input'!$H203*10</f>
        <v>0</v>
      </c>
      <c r="J53" s="31">
        <f>IF(B53&lt;&gt;0,0.1*D53/B53,"")</f>
        <v>0</v>
      </c>
      <c r="K53" s="39">
        <f>IF(C53&lt;&gt;0,D53/C53,"")</f>
        <v>0</v>
      </c>
      <c r="L53" s="31">
        <f>IF(B53&lt;&gt;0,0.1*E53/B53,0)</f>
        <v>0</v>
      </c>
      <c r="M53" s="17">
        <f>'Adjust'!B248*'Input'!$B203*10</f>
        <v>0</v>
      </c>
      <c r="N53" s="17">
        <f>'Adjust'!C248*'Input'!$C203*10</f>
        <v>0</v>
      </c>
      <c r="O53" s="17">
        <f>'Adjust'!D248*'Input'!$D203*10</f>
        <v>0</v>
      </c>
      <c r="P53" s="33">
        <f>IF(E53&lt;&gt;0,$M53/E53,"")</f>
        <v>0</v>
      </c>
      <c r="Q53" s="33">
        <f>IF(E53&lt;&gt;0,$N53/E53,"")</f>
        <v>0</v>
      </c>
      <c r="R53" s="33">
        <f>IF(E53&lt;&gt;0,$O53/E53,"")</f>
        <v>0</v>
      </c>
      <c r="S53" s="33">
        <f>IF(D53&lt;&gt;0,$F53/D53,"")</f>
        <v>0</v>
      </c>
      <c r="T53" s="33">
        <f>IF(D53&lt;&gt;0,$G53/D53,"")</f>
        <v>0</v>
      </c>
      <c r="U53" s="33">
        <f>IF(D53&lt;&gt;0,$H53/D53,"")</f>
        <v>0</v>
      </c>
      <c r="V53" s="33">
        <f>IF(D53&lt;&gt;0,$I53/D53,"")</f>
        <v>0</v>
      </c>
      <c r="W53" s="10"/>
    </row>
    <row r="54" spans="1:23">
      <c r="A54" s="3" t="s">
        <v>245</v>
      </c>
      <c r="B54" s="17">
        <f>'Input'!B204+'Input'!C204+'Input'!D204</f>
        <v>0</v>
      </c>
      <c r="C54" s="37">
        <f>'Input'!E204</f>
        <v>0</v>
      </c>
      <c r="D54" s="17">
        <f>0.01*'Input'!F$58*('Adjust'!$E249*'Input'!E204+'Adjust'!$F249*'Input'!F204+'Adjust'!$G249*'Input'!G204)+10*('Adjust'!$B249*'Input'!B204+'Adjust'!$C249*'Input'!C204+'Adjust'!$D249*'Input'!D204+'Adjust'!$H249*'Input'!H204)</f>
        <v>0</v>
      </c>
      <c r="E54" s="17">
        <f>10*('Adjust'!$B249*'Input'!B204+'Adjust'!$C249*'Input'!C204+'Adjust'!$D249*'Input'!D204)</f>
        <v>0</v>
      </c>
      <c r="F54" s="17">
        <f>'Adjust'!E249*'Input'!$F$58*'Input'!$E204/100</f>
        <v>0</v>
      </c>
      <c r="G54" s="17">
        <f>'Adjust'!F249*'Input'!$F$58*'Input'!$F204/100</f>
        <v>0</v>
      </c>
      <c r="H54" s="17">
        <f>'Adjust'!G249*'Input'!$F$58*'Input'!$G204/100</f>
        <v>0</v>
      </c>
      <c r="I54" s="17">
        <f>'Adjust'!H249*'Input'!$H204*10</f>
        <v>0</v>
      </c>
      <c r="J54" s="31">
        <f>IF(B54&lt;&gt;0,0.1*D54/B54,"")</f>
        <v>0</v>
      </c>
      <c r="K54" s="39">
        <f>IF(C54&lt;&gt;0,D54/C54,"")</f>
        <v>0</v>
      </c>
      <c r="L54" s="31">
        <f>IF(B54&lt;&gt;0,0.1*E54/B54,0)</f>
        <v>0</v>
      </c>
      <c r="M54" s="17">
        <f>'Adjust'!B249*'Input'!$B204*10</f>
        <v>0</v>
      </c>
      <c r="N54" s="17">
        <f>'Adjust'!C249*'Input'!$C204*10</f>
        <v>0</v>
      </c>
      <c r="O54" s="17">
        <f>'Adjust'!D249*'Input'!$D204*10</f>
        <v>0</v>
      </c>
      <c r="P54" s="33">
        <f>IF(E54&lt;&gt;0,$M54/E54,"")</f>
        <v>0</v>
      </c>
      <c r="Q54" s="33">
        <f>IF(E54&lt;&gt;0,$N54/E54,"")</f>
        <v>0</v>
      </c>
      <c r="R54" s="33">
        <f>IF(E54&lt;&gt;0,$O54/E54,"")</f>
        <v>0</v>
      </c>
      <c r="S54" s="33">
        <f>IF(D54&lt;&gt;0,$F54/D54,"")</f>
        <v>0</v>
      </c>
      <c r="T54" s="33">
        <f>IF(D54&lt;&gt;0,$G54/D54,"")</f>
        <v>0</v>
      </c>
      <c r="U54" s="33">
        <f>IF(D54&lt;&gt;0,$H54/D54,"")</f>
        <v>0</v>
      </c>
      <c r="V54" s="33">
        <f>IF(D54&lt;&gt;0,$I54/D54,"")</f>
        <v>0</v>
      </c>
      <c r="W54" s="10"/>
    </row>
    <row r="55" spans="1:23">
      <c r="A55" s="3" t="s">
        <v>246</v>
      </c>
      <c r="B55" s="17">
        <f>'Input'!B205+'Input'!C205+'Input'!D205</f>
        <v>0</v>
      </c>
      <c r="C55" s="37">
        <f>'Input'!E205</f>
        <v>0</v>
      </c>
      <c r="D55" s="17">
        <f>0.01*'Input'!F$58*('Adjust'!$E250*'Input'!E205+'Adjust'!$F250*'Input'!F205+'Adjust'!$G250*'Input'!G205)+10*('Adjust'!$B250*'Input'!B205+'Adjust'!$C250*'Input'!C205+'Adjust'!$D250*'Input'!D205+'Adjust'!$H250*'Input'!H205)</f>
        <v>0</v>
      </c>
      <c r="E55" s="17">
        <f>10*('Adjust'!$B250*'Input'!B205+'Adjust'!$C250*'Input'!C205+'Adjust'!$D250*'Input'!D205)</f>
        <v>0</v>
      </c>
      <c r="F55" s="17">
        <f>'Adjust'!E250*'Input'!$F$58*'Input'!$E205/100</f>
        <v>0</v>
      </c>
      <c r="G55" s="17">
        <f>'Adjust'!F250*'Input'!$F$58*'Input'!$F205/100</f>
        <v>0</v>
      </c>
      <c r="H55" s="17">
        <f>'Adjust'!G250*'Input'!$F$58*'Input'!$G205/100</f>
        <v>0</v>
      </c>
      <c r="I55" s="17">
        <f>'Adjust'!H250*'Input'!$H205*10</f>
        <v>0</v>
      </c>
      <c r="J55" s="31">
        <f>IF(B55&lt;&gt;0,0.1*D55/B55,"")</f>
        <v>0</v>
      </c>
      <c r="K55" s="39">
        <f>IF(C55&lt;&gt;0,D55/C55,"")</f>
        <v>0</v>
      </c>
      <c r="L55" s="31">
        <f>IF(B55&lt;&gt;0,0.1*E55/B55,0)</f>
        <v>0</v>
      </c>
      <c r="M55" s="17">
        <f>'Adjust'!B250*'Input'!$B205*10</f>
        <v>0</v>
      </c>
      <c r="N55" s="17">
        <f>'Adjust'!C250*'Input'!$C205*10</f>
        <v>0</v>
      </c>
      <c r="O55" s="17">
        <f>'Adjust'!D250*'Input'!$D205*10</f>
        <v>0</v>
      </c>
      <c r="P55" s="33">
        <f>IF(E55&lt;&gt;0,$M55/E55,"")</f>
        <v>0</v>
      </c>
      <c r="Q55" s="33">
        <f>IF(E55&lt;&gt;0,$N55/E55,"")</f>
        <v>0</v>
      </c>
      <c r="R55" s="33">
        <f>IF(E55&lt;&gt;0,$O55/E55,"")</f>
        <v>0</v>
      </c>
      <c r="S55" s="33">
        <f>IF(D55&lt;&gt;0,$F55/D55,"")</f>
        <v>0</v>
      </c>
      <c r="T55" s="33">
        <f>IF(D55&lt;&gt;0,$G55/D55,"")</f>
        <v>0</v>
      </c>
      <c r="U55" s="33">
        <f>IF(D55&lt;&gt;0,$H55/D55,"")</f>
        <v>0</v>
      </c>
      <c r="V55" s="33">
        <f>IF(D55&lt;&gt;0,$I55/D55,"")</f>
        <v>0</v>
      </c>
      <c r="W55" s="10"/>
    </row>
    <row r="56" spans="1:23">
      <c r="A56" s="24" t="s">
        <v>247</v>
      </c>
      <c r="W56" s="10"/>
    </row>
    <row r="57" spans="1:23">
      <c r="A57" s="3" t="s">
        <v>215</v>
      </c>
      <c r="B57" s="17">
        <f>'Input'!B207+'Input'!C207+'Input'!D207</f>
        <v>0</v>
      </c>
      <c r="C57" s="37">
        <f>'Input'!E207</f>
        <v>0</v>
      </c>
      <c r="D57" s="17">
        <f>0.01*'Input'!F$58*('Adjust'!$E252*'Input'!E207+'Adjust'!$F252*'Input'!F207+'Adjust'!$G252*'Input'!G207)+10*('Adjust'!$B252*'Input'!B207+'Adjust'!$C252*'Input'!C207+'Adjust'!$D252*'Input'!D207+'Adjust'!$H252*'Input'!H207)</f>
        <v>0</v>
      </c>
      <c r="E57" s="17">
        <f>10*('Adjust'!$B252*'Input'!B207+'Adjust'!$C252*'Input'!C207+'Adjust'!$D252*'Input'!D207)</f>
        <v>0</v>
      </c>
      <c r="F57" s="17">
        <f>'Adjust'!E252*'Input'!$F$58*'Input'!$E207/100</f>
        <v>0</v>
      </c>
      <c r="G57" s="17">
        <f>'Adjust'!F252*'Input'!$F$58*'Input'!$F207/100</f>
        <v>0</v>
      </c>
      <c r="H57" s="17">
        <f>'Adjust'!G252*'Input'!$F$58*'Input'!$G207/100</f>
        <v>0</v>
      </c>
      <c r="I57" s="17">
        <f>'Adjust'!H252*'Input'!$H207*10</f>
        <v>0</v>
      </c>
      <c r="J57" s="31">
        <f>IF(B57&lt;&gt;0,0.1*D57/B57,"")</f>
        <v>0</v>
      </c>
      <c r="K57" s="39">
        <f>IF(C57&lt;&gt;0,D57/C57,"")</f>
        <v>0</v>
      </c>
      <c r="L57" s="31">
        <f>IF(B57&lt;&gt;0,0.1*E57/B57,0)</f>
        <v>0</v>
      </c>
      <c r="M57" s="17">
        <f>'Adjust'!B252*'Input'!$B207*10</f>
        <v>0</v>
      </c>
      <c r="N57" s="17">
        <f>'Adjust'!C252*'Input'!$C207*10</f>
        <v>0</v>
      </c>
      <c r="O57" s="17">
        <f>'Adjust'!D252*'Input'!$D207*10</f>
        <v>0</v>
      </c>
      <c r="P57" s="33">
        <f>IF(E57&lt;&gt;0,$M57/E57,"")</f>
        <v>0</v>
      </c>
      <c r="Q57" s="33">
        <f>IF(E57&lt;&gt;0,$N57/E57,"")</f>
        <v>0</v>
      </c>
      <c r="R57" s="33">
        <f>IF(E57&lt;&gt;0,$O57/E57,"")</f>
        <v>0</v>
      </c>
      <c r="S57" s="33">
        <f>IF(D57&lt;&gt;0,$F57/D57,"")</f>
        <v>0</v>
      </c>
      <c r="T57" s="33">
        <f>IF(D57&lt;&gt;0,$G57/D57,"")</f>
        <v>0</v>
      </c>
      <c r="U57" s="33">
        <f>IF(D57&lt;&gt;0,$H57/D57,"")</f>
        <v>0</v>
      </c>
      <c r="V57" s="33">
        <f>IF(D57&lt;&gt;0,$I57/D57,"")</f>
        <v>0</v>
      </c>
      <c r="W57" s="10"/>
    </row>
    <row r="58" spans="1:23">
      <c r="A58" s="3" t="s">
        <v>248</v>
      </c>
      <c r="B58" s="17">
        <f>'Input'!B208+'Input'!C208+'Input'!D208</f>
        <v>0</v>
      </c>
      <c r="C58" s="37">
        <f>'Input'!E208</f>
        <v>0</v>
      </c>
      <c r="D58" s="17">
        <f>0.01*'Input'!F$58*('Adjust'!$E253*'Input'!E208+'Adjust'!$F253*'Input'!F208+'Adjust'!$G253*'Input'!G208)+10*('Adjust'!$B253*'Input'!B208+'Adjust'!$C253*'Input'!C208+'Adjust'!$D253*'Input'!D208+'Adjust'!$H253*'Input'!H208)</f>
        <v>0</v>
      </c>
      <c r="E58" s="17">
        <f>10*('Adjust'!$B253*'Input'!B208+'Adjust'!$C253*'Input'!C208+'Adjust'!$D253*'Input'!D208)</f>
        <v>0</v>
      </c>
      <c r="F58" s="17">
        <f>'Adjust'!E253*'Input'!$F$58*'Input'!$E208/100</f>
        <v>0</v>
      </c>
      <c r="G58" s="17">
        <f>'Adjust'!F253*'Input'!$F$58*'Input'!$F208/100</f>
        <v>0</v>
      </c>
      <c r="H58" s="17">
        <f>'Adjust'!G253*'Input'!$F$58*'Input'!$G208/100</f>
        <v>0</v>
      </c>
      <c r="I58" s="17">
        <f>'Adjust'!H253*'Input'!$H208*10</f>
        <v>0</v>
      </c>
      <c r="J58" s="31">
        <f>IF(B58&lt;&gt;0,0.1*D58/B58,"")</f>
        <v>0</v>
      </c>
      <c r="K58" s="39">
        <f>IF(C58&lt;&gt;0,D58/C58,"")</f>
        <v>0</v>
      </c>
      <c r="L58" s="31">
        <f>IF(B58&lt;&gt;0,0.1*E58/B58,0)</f>
        <v>0</v>
      </c>
      <c r="M58" s="17">
        <f>'Adjust'!B253*'Input'!$B208*10</f>
        <v>0</v>
      </c>
      <c r="N58" s="17">
        <f>'Adjust'!C253*'Input'!$C208*10</f>
        <v>0</v>
      </c>
      <c r="O58" s="17">
        <f>'Adjust'!D253*'Input'!$D208*10</f>
        <v>0</v>
      </c>
      <c r="P58" s="33">
        <f>IF(E58&lt;&gt;0,$M58/E58,"")</f>
        <v>0</v>
      </c>
      <c r="Q58" s="33">
        <f>IF(E58&lt;&gt;0,$N58/E58,"")</f>
        <v>0</v>
      </c>
      <c r="R58" s="33">
        <f>IF(E58&lt;&gt;0,$O58/E58,"")</f>
        <v>0</v>
      </c>
      <c r="S58" s="33">
        <f>IF(D58&lt;&gt;0,$F58/D58,"")</f>
        <v>0</v>
      </c>
      <c r="T58" s="33">
        <f>IF(D58&lt;&gt;0,$G58/D58,"")</f>
        <v>0</v>
      </c>
      <c r="U58" s="33">
        <f>IF(D58&lt;&gt;0,$H58/D58,"")</f>
        <v>0</v>
      </c>
      <c r="V58" s="33">
        <f>IF(D58&lt;&gt;0,$I58/D58,"")</f>
        <v>0</v>
      </c>
      <c r="W58" s="10"/>
    </row>
    <row r="59" spans="1:23">
      <c r="A59" s="3" t="s">
        <v>249</v>
      </c>
      <c r="B59" s="17">
        <f>'Input'!B209+'Input'!C209+'Input'!D209</f>
        <v>0</v>
      </c>
      <c r="C59" s="37">
        <f>'Input'!E209</f>
        <v>0</v>
      </c>
      <c r="D59" s="17">
        <f>0.01*'Input'!F$58*('Adjust'!$E254*'Input'!E209+'Adjust'!$F254*'Input'!F209+'Adjust'!$G254*'Input'!G209)+10*('Adjust'!$B254*'Input'!B209+'Adjust'!$C254*'Input'!C209+'Adjust'!$D254*'Input'!D209+'Adjust'!$H254*'Input'!H209)</f>
        <v>0</v>
      </c>
      <c r="E59" s="17">
        <f>10*('Adjust'!$B254*'Input'!B209+'Adjust'!$C254*'Input'!C209+'Adjust'!$D254*'Input'!D209)</f>
        <v>0</v>
      </c>
      <c r="F59" s="17">
        <f>'Adjust'!E254*'Input'!$F$58*'Input'!$E209/100</f>
        <v>0</v>
      </c>
      <c r="G59" s="17">
        <f>'Adjust'!F254*'Input'!$F$58*'Input'!$F209/100</f>
        <v>0</v>
      </c>
      <c r="H59" s="17">
        <f>'Adjust'!G254*'Input'!$F$58*'Input'!$G209/100</f>
        <v>0</v>
      </c>
      <c r="I59" s="17">
        <f>'Adjust'!H254*'Input'!$H209*10</f>
        <v>0</v>
      </c>
      <c r="J59" s="31">
        <f>IF(B59&lt;&gt;0,0.1*D59/B59,"")</f>
        <v>0</v>
      </c>
      <c r="K59" s="39">
        <f>IF(C59&lt;&gt;0,D59/C59,"")</f>
        <v>0</v>
      </c>
      <c r="L59" s="31">
        <f>IF(B59&lt;&gt;0,0.1*E59/B59,0)</f>
        <v>0</v>
      </c>
      <c r="M59" s="17">
        <f>'Adjust'!B254*'Input'!$B209*10</f>
        <v>0</v>
      </c>
      <c r="N59" s="17">
        <f>'Adjust'!C254*'Input'!$C209*10</f>
        <v>0</v>
      </c>
      <c r="O59" s="17">
        <f>'Adjust'!D254*'Input'!$D209*10</f>
        <v>0</v>
      </c>
      <c r="P59" s="33">
        <f>IF(E59&lt;&gt;0,$M59/E59,"")</f>
        <v>0</v>
      </c>
      <c r="Q59" s="33">
        <f>IF(E59&lt;&gt;0,$N59/E59,"")</f>
        <v>0</v>
      </c>
      <c r="R59" s="33">
        <f>IF(E59&lt;&gt;0,$O59/E59,"")</f>
        <v>0</v>
      </c>
      <c r="S59" s="33">
        <f>IF(D59&lt;&gt;0,$F59/D59,"")</f>
        <v>0</v>
      </c>
      <c r="T59" s="33">
        <f>IF(D59&lt;&gt;0,$G59/D59,"")</f>
        <v>0</v>
      </c>
      <c r="U59" s="33">
        <f>IF(D59&lt;&gt;0,$H59/D59,"")</f>
        <v>0</v>
      </c>
      <c r="V59" s="33">
        <f>IF(D59&lt;&gt;0,$I59/D59,"")</f>
        <v>0</v>
      </c>
      <c r="W59" s="10"/>
    </row>
    <row r="60" spans="1:23">
      <c r="A60" s="24" t="s">
        <v>250</v>
      </c>
      <c r="W60" s="10"/>
    </row>
    <row r="61" spans="1:23">
      <c r="A61" s="3" t="s">
        <v>178</v>
      </c>
      <c r="B61" s="17">
        <f>'Input'!B211+'Input'!C211+'Input'!D211</f>
        <v>0</v>
      </c>
      <c r="C61" s="37">
        <f>'Input'!E211</f>
        <v>0</v>
      </c>
      <c r="D61" s="17">
        <f>0.01*'Input'!F$58*('Adjust'!$E256*'Input'!E211+'Adjust'!$F256*'Input'!F211+'Adjust'!$G256*'Input'!G211)+10*('Adjust'!$B256*'Input'!B211+'Adjust'!$C256*'Input'!C211+'Adjust'!$D256*'Input'!D211+'Adjust'!$H256*'Input'!H211)</f>
        <v>0</v>
      </c>
      <c r="E61" s="17">
        <f>10*('Adjust'!$B256*'Input'!B211+'Adjust'!$C256*'Input'!C211+'Adjust'!$D256*'Input'!D211)</f>
        <v>0</v>
      </c>
      <c r="F61" s="17">
        <f>'Adjust'!E256*'Input'!$F$58*'Input'!$E211/100</f>
        <v>0</v>
      </c>
      <c r="G61" s="17">
        <f>'Adjust'!F256*'Input'!$F$58*'Input'!$F211/100</f>
        <v>0</v>
      </c>
      <c r="H61" s="17">
        <f>'Adjust'!G256*'Input'!$F$58*'Input'!$G211/100</f>
        <v>0</v>
      </c>
      <c r="I61" s="17">
        <f>'Adjust'!H256*'Input'!$H211*10</f>
        <v>0</v>
      </c>
      <c r="J61" s="31">
        <f>IF(B61&lt;&gt;0,0.1*D61/B61,"")</f>
        <v>0</v>
      </c>
      <c r="K61" s="39">
        <f>IF(C61&lt;&gt;0,D61/C61,"")</f>
        <v>0</v>
      </c>
      <c r="L61" s="31">
        <f>IF(B61&lt;&gt;0,0.1*E61/B61,0)</f>
        <v>0</v>
      </c>
      <c r="M61" s="17">
        <f>'Adjust'!B256*'Input'!$B211*10</f>
        <v>0</v>
      </c>
      <c r="N61" s="17">
        <f>'Adjust'!C256*'Input'!$C211*10</f>
        <v>0</v>
      </c>
      <c r="O61" s="17">
        <f>'Adjust'!D256*'Input'!$D211*10</f>
        <v>0</v>
      </c>
      <c r="P61" s="33">
        <f>IF(E61&lt;&gt;0,$M61/E61,"")</f>
        <v>0</v>
      </c>
      <c r="Q61" s="33">
        <f>IF(E61&lt;&gt;0,$N61/E61,"")</f>
        <v>0</v>
      </c>
      <c r="R61" s="33">
        <f>IF(E61&lt;&gt;0,$O61/E61,"")</f>
        <v>0</v>
      </c>
      <c r="S61" s="33">
        <f>IF(D61&lt;&gt;0,$F61/D61,"")</f>
        <v>0</v>
      </c>
      <c r="T61" s="33">
        <f>IF(D61&lt;&gt;0,$G61/D61,"")</f>
        <v>0</v>
      </c>
      <c r="U61" s="33">
        <f>IF(D61&lt;&gt;0,$H61/D61,"")</f>
        <v>0</v>
      </c>
      <c r="V61" s="33">
        <f>IF(D61&lt;&gt;0,$I61/D61,"")</f>
        <v>0</v>
      </c>
      <c r="W61" s="10"/>
    </row>
    <row r="62" spans="1:23">
      <c r="A62" s="3" t="s">
        <v>251</v>
      </c>
      <c r="B62" s="17">
        <f>'Input'!B212+'Input'!C212+'Input'!D212</f>
        <v>0</v>
      </c>
      <c r="C62" s="37">
        <f>'Input'!E212</f>
        <v>0</v>
      </c>
      <c r="D62" s="17">
        <f>0.01*'Input'!F$58*('Adjust'!$E257*'Input'!E212+'Adjust'!$F257*'Input'!F212+'Adjust'!$G257*'Input'!G212)+10*('Adjust'!$B257*'Input'!B212+'Adjust'!$C257*'Input'!C212+'Adjust'!$D257*'Input'!D212+'Adjust'!$H257*'Input'!H212)</f>
        <v>0</v>
      </c>
      <c r="E62" s="17">
        <f>10*('Adjust'!$B257*'Input'!B212+'Adjust'!$C257*'Input'!C212+'Adjust'!$D257*'Input'!D212)</f>
        <v>0</v>
      </c>
      <c r="F62" s="17">
        <f>'Adjust'!E257*'Input'!$F$58*'Input'!$E212/100</f>
        <v>0</v>
      </c>
      <c r="G62" s="17">
        <f>'Adjust'!F257*'Input'!$F$58*'Input'!$F212/100</f>
        <v>0</v>
      </c>
      <c r="H62" s="17">
        <f>'Adjust'!G257*'Input'!$F$58*'Input'!$G212/100</f>
        <v>0</v>
      </c>
      <c r="I62" s="17">
        <f>'Adjust'!H257*'Input'!$H212*10</f>
        <v>0</v>
      </c>
      <c r="J62" s="31">
        <f>IF(B62&lt;&gt;0,0.1*D62/B62,"")</f>
        <v>0</v>
      </c>
      <c r="K62" s="39">
        <f>IF(C62&lt;&gt;0,D62/C62,"")</f>
        <v>0</v>
      </c>
      <c r="L62" s="31">
        <f>IF(B62&lt;&gt;0,0.1*E62/B62,0)</f>
        <v>0</v>
      </c>
      <c r="M62" s="17">
        <f>'Adjust'!B257*'Input'!$B212*10</f>
        <v>0</v>
      </c>
      <c r="N62" s="17">
        <f>'Adjust'!C257*'Input'!$C212*10</f>
        <v>0</v>
      </c>
      <c r="O62" s="17">
        <f>'Adjust'!D257*'Input'!$D212*10</f>
        <v>0</v>
      </c>
      <c r="P62" s="33">
        <f>IF(E62&lt;&gt;0,$M62/E62,"")</f>
        <v>0</v>
      </c>
      <c r="Q62" s="33">
        <f>IF(E62&lt;&gt;0,$N62/E62,"")</f>
        <v>0</v>
      </c>
      <c r="R62" s="33">
        <f>IF(E62&lt;&gt;0,$O62/E62,"")</f>
        <v>0</v>
      </c>
      <c r="S62" s="33">
        <f>IF(D62&lt;&gt;0,$F62/D62,"")</f>
        <v>0</v>
      </c>
      <c r="T62" s="33">
        <f>IF(D62&lt;&gt;0,$G62/D62,"")</f>
        <v>0</v>
      </c>
      <c r="U62" s="33">
        <f>IF(D62&lt;&gt;0,$H62/D62,"")</f>
        <v>0</v>
      </c>
      <c r="V62" s="33">
        <f>IF(D62&lt;&gt;0,$I62/D62,"")</f>
        <v>0</v>
      </c>
      <c r="W62" s="10"/>
    </row>
    <row r="63" spans="1:23">
      <c r="A63" s="3" t="s">
        <v>252</v>
      </c>
      <c r="B63" s="17">
        <f>'Input'!B213+'Input'!C213+'Input'!D213</f>
        <v>0</v>
      </c>
      <c r="C63" s="37">
        <f>'Input'!E213</f>
        <v>0</v>
      </c>
      <c r="D63" s="17">
        <f>0.01*'Input'!F$58*('Adjust'!$E258*'Input'!E213+'Adjust'!$F258*'Input'!F213+'Adjust'!$G258*'Input'!G213)+10*('Adjust'!$B258*'Input'!B213+'Adjust'!$C258*'Input'!C213+'Adjust'!$D258*'Input'!D213+'Adjust'!$H258*'Input'!H213)</f>
        <v>0</v>
      </c>
      <c r="E63" s="17">
        <f>10*('Adjust'!$B258*'Input'!B213+'Adjust'!$C258*'Input'!C213+'Adjust'!$D258*'Input'!D213)</f>
        <v>0</v>
      </c>
      <c r="F63" s="17">
        <f>'Adjust'!E258*'Input'!$F$58*'Input'!$E213/100</f>
        <v>0</v>
      </c>
      <c r="G63" s="17">
        <f>'Adjust'!F258*'Input'!$F$58*'Input'!$F213/100</f>
        <v>0</v>
      </c>
      <c r="H63" s="17">
        <f>'Adjust'!G258*'Input'!$F$58*'Input'!$G213/100</f>
        <v>0</v>
      </c>
      <c r="I63" s="17">
        <f>'Adjust'!H258*'Input'!$H213*10</f>
        <v>0</v>
      </c>
      <c r="J63" s="31">
        <f>IF(B63&lt;&gt;0,0.1*D63/B63,"")</f>
        <v>0</v>
      </c>
      <c r="K63" s="39">
        <f>IF(C63&lt;&gt;0,D63/C63,"")</f>
        <v>0</v>
      </c>
      <c r="L63" s="31">
        <f>IF(B63&lt;&gt;0,0.1*E63/B63,0)</f>
        <v>0</v>
      </c>
      <c r="M63" s="17">
        <f>'Adjust'!B258*'Input'!$B213*10</f>
        <v>0</v>
      </c>
      <c r="N63" s="17">
        <f>'Adjust'!C258*'Input'!$C213*10</f>
        <v>0</v>
      </c>
      <c r="O63" s="17">
        <f>'Adjust'!D258*'Input'!$D213*10</f>
        <v>0</v>
      </c>
      <c r="P63" s="33">
        <f>IF(E63&lt;&gt;0,$M63/E63,"")</f>
        <v>0</v>
      </c>
      <c r="Q63" s="33">
        <f>IF(E63&lt;&gt;0,$N63/E63,"")</f>
        <v>0</v>
      </c>
      <c r="R63" s="33">
        <f>IF(E63&lt;&gt;0,$O63/E63,"")</f>
        <v>0</v>
      </c>
      <c r="S63" s="33">
        <f>IF(D63&lt;&gt;0,$F63/D63,"")</f>
        <v>0</v>
      </c>
      <c r="T63" s="33">
        <f>IF(D63&lt;&gt;0,$G63/D63,"")</f>
        <v>0</v>
      </c>
      <c r="U63" s="33">
        <f>IF(D63&lt;&gt;0,$H63/D63,"")</f>
        <v>0</v>
      </c>
      <c r="V63" s="33">
        <f>IF(D63&lt;&gt;0,$I63/D63,"")</f>
        <v>0</v>
      </c>
      <c r="W63" s="10"/>
    </row>
    <row r="64" spans="1:23">
      <c r="A64" s="24" t="s">
        <v>253</v>
      </c>
      <c r="W64" s="10"/>
    </row>
    <row r="65" spans="1:23">
      <c r="A65" s="3" t="s">
        <v>179</v>
      </c>
      <c r="B65" s="17">
        <f>'Input'!B215+'Input'!C215+'Input'!D215</f>
        <v>0</v>
      </c>
      <c r="C65" s="37">
        <f>'Input'!E215</f>
        <v>0</v>
      </c>
      <c r="D65" s="17">
        <f>0.01*'Input'!F$58*('Adjust'!$E260*'Input'!E215+'Adjust'!$F260*'Input'!F215+'Adjust'!$G260*'Input'!G215)+10*('Adjust'!$B260*'Input'!B215+'Adjust'!$C260*'Input'!C215+'Adjust'!$D260*'Input'!D215+'Adjust'!$H260*'Input'!H215)</f>
        <v>0</v>
      </c>
      <c r="E65" s="17">
        <f>10*('Adjust'!$B260*'Input'!B215+'Adjust'!$C260*'Input'!C215+'Adjust'!$D260*'Input'!D215)</f>
        <v>0</v>
      </c>
      <c r="F65" s="17">
        <f>'Adjust'!E260*'Input'!$F$58*'Input'!$E215/100</f>
        <v>0</v>
      </c>
      <c r="G65" s="17">
        <f>'Adjust'!F260*'Input'!$F$58*'Input'!$F215/100</f>
        <v>0</v>
      </c>
      <c r="H65" s="17">
        <f>'Adjust'!G260*'Input'!$F$58*'Input'!$G215/100</f>
        <v>0</v>
      </c>
      <c r="I65" s="17">
        <f>'Adjust'!H260*'Input'!$H215*10</f>
        <v>0</v>
      </c>
      <c r="J65" s="31">
        <f>IF(B65&lt;&gt;0,0.1*D65/B65,"")</f>
        <v>0</v>
      </c>
      <c r="K65" s="39">
        <f>IF(C65&lt;&gt;0,D65/C65,"")</f>
        <v>0</v>
      </c>
      <c r="L65" s="31">
        <f>IF(B65&lt;&gt;0,0.1*E65/B65,0)</f>
        <v>0</v>
      </c>
      <c r="M65" s="17">
        <f>'Adjust'!B260*'Input'!$B215*10</f>
        <v>0</v>
      </c>
      <c r="N65" s="17">
        <f>'Adjust'!C260*'Input'!$C215*10</f>
        <v>0</v>
      </c>
      <c r="O65" s="17">
        <f>'Adjust'!D260*'Input'!$D215*10</f>
        <v>0</v>
      </c>
      <c r="P65" s="33">
        <f>IF(E65&lt;&gt;0,$M65/E65,"")</f>
        <v>0</v>
      </c>
      <c r="Q65" s="33">
        <f>IF(E65&lt;&gt;0,$N65/E65,"")</f>
        <v>0</v>
      </c>
      <c r="R65" s="33">
        <f>IF(E65&lt;&gt;0,$O65/E65,"")</f>
        <v>0</v>
      </c>
      <c r="S65" s="33">
        <f>IF(D65&lt;&gt;0,$F65/D65,"")</f>
        <v>0</v>
      </c>
      <c r="T65" s="33">
        <f>IF(D65&lt;&gt;0,$G65/D65,"")</f>
        <v>0</v>
      </c>
      <c r="U65" s="33">
        <f>IF(D65&lt;&gt;0,$H65/D65,"")</f>
        <v>0</v>
      </c>
      <c r="V65" s="33">
        <f>IF(D65&lt;&gt;0,$I65/D65,"")</f>
        <v>0</v>
      </c>
      <c r="W65" s="10"/>
    </row>
    <row r="66" spans="1:23">
      <c r="A66" s="24" t="s">
        <v>254</v>
      </c>
      <c r="W66" s="10"/>
    </row>
    <row r="67" spans="1:23">
      <c r="A67" s="3" t="s">
        <v>195</v>
      </c>
      <c r="B67" s="17">
        <f>'Input'!B217+'Input'!C217+'Input'!D217</f>
        <v>0</v>
      </c>
      <c r="C67" s="37">
        <f>'Input'!E217</f>
        <v>0</v>
      </c>
      <c r="D67" s="17">
        <f>0.01*'Input'!F$58*('Adjust'!$E262*'Input'!E217+'Adjust'!$F262*'Input'!F217+'Adjust'!$G262*'Input'!G217)+10*('Adjust'!$B262*'Input'!B217+'Adjust'!$C262*'Input'!C217+'Adjust'!$D262*'Input'!D217+'Adjust'!$H262*'Input'!H217)</f>
        <v>0</v>
      </c>
      <c r="E67" s="17">
        <f>10*('Adjust'!$B262*'Input'!B217+'Adjust'!$C262*'Input'!C217+'Adjust'!$D262*'Input'!D217)</f>
        <v>0</v>
      </c>
      <c r="F67" s="17">
        <f>'Adjust'!E262*'Input'!$F$58*'Input'!$E217/100</f>
        <v>0</v>
      </c>
      <c r="G67" s="17">
        <f>'Adjust'!F262*'Input'!$F$58*'Input'!$F217/100</f>
        <v>0</v>
      </c>
      <c r="H67" s="17">
        <f>'Adjust'!G262*'Input'!$F$58*'Input'!$G217/100</f>
        <v>0</v>
      </c>
      <c r="I67" s="17">
        <f>'Adjust'!H262*'Input'!$H217*10</f>
        <v>0</v>
      </c>
      <c r="J67" s="31">
        <f>IF(B67&lt;&gt;0,0.1*D67/B67,"")</f>
        <v>0</v>
      </c>
      <c r="K67" s="39">
        <f>IF(C67&lt;&gt;0,D67/C67,"")</f>
        <v>0</v>
      </c>
      <c r="L67" s="31">
        <f>IF(B67&lt;&gt;0,0.1*E67/B67,0)</f>
        <v>0</v>
      </c>
      <c r="M67" s="17">
        <f>'Adjust'!B262*'Input'!$B217*10</f>
        <v>0</v>
      </c>
      <c r="N67" s="17">
        <f>'Adjust'!C262*'Input'!$C217*10</f>
        <v>0</v>
      </c>
      <c r="O67" s="17">
        <f>'Adjust'!D262*'Input'!$D217*10</f>
        <v>0</v>
      </c>
      <c r="P67" s="33">
        <f>IF(E67&lt;&gt;0,$M67/E67,"")</f>
        <v>0</v>
      </c>
      <c r="Q67" s="33">
        <f>IF(E67&lt;&gt;0,$N67/E67,"")</f>
        <v>0</v>
      </c>
      <c r="R67" s="33">
        <f>IF(E67&lt;&gt;0,$O67/E67,"")</f>
        <v>0</v>
      </c>
      <c r="S67" s="33">
        <f>IF(D67&lt;&gt;0,$F67/D67,"")</f>
        <v>0</v>
      </c>
      <c r="T67" s="33">
        <f>IF(D67&lt;&gt;0,$G67/D67,"")</f>
        <v>0</v>
      </c>
      <c r="U67" s="33">
        <f>IF(D67&lt;&gt;0,$H67/D67,"")</f>
        <v>0</v>
      </c>
      <c r="V67" s="33">
        <f>IF(D67&lt;&gt;0,$I67/D67,"")</f>
        <v>0</v>
      </c>
      <c r="W67" s="10"/>
    </row>
    <row r="68" spans="1:23">
      <c r="A68" s="24" t="s">
        <v>255</v>
      </c>
      <c r="W68" s="10"/>
    </row>
    <row r="69" spans="1:23">
      <c r="A69" s="3" t="s">
        <v>180</v>
      </c>
      <c r="B69" s="17">
        <f>'Input'!B219+'Input'!C219+'Input'!D219</f>
        <v>0</v>
      </c>
      <c r="C69" s="37">
        <f>'Input'!E219</f>
        <v>0</v>
      </c>
      <c r="D69" s="17">
        <f>0.01*'Input'!F$58*('Adjust'!$E264*'Input'!E219+'Adjust'!$F264*'Input'!F219+'Adjust'!$G264*'Input'!G219)+10*('Adjust'!$B264*'Input'!B219+'Adjust'!$C264*'Input'!C219+'Adjust'!$D264*'Input'!D219+'Adjust'!$H264*'Input'!H219)</f>
        <v>0</v>
      </c>
      <c r="E69" s="17">
        <f>10*('Adjust'!$B264*'Input'!B219+'Adjust'!$C264*'Input'!C219+'Adjust'!$D264*'Input'!D219)</f>
        <v>0</v>
      </c>
      <c r="F69" s="17">
        <f>'Adjust'!E264*'Input'!$F$58*'Input'!$E219/100</f>
        <v>0</v>
      </c>
      <c r="G69" s="17">
        <f>'Adjust'!F264*'Input'!$F$58*'Input'!$F219/100</f>
        <v>0</v>
      </c>
      <c r="H69" s="17">
        <f>'Adjust'!G264*'Input'!$F$58*'Input'!$G219/100</f>
        <v>0</v>
      </c>
      <c r="I69" s="17">
        <f>'Adjust'!H264*'Input'!$H219*10</f>
        <v>0</v>
      </c>
      <c r="J69" s="31">
        <f>IF(B69&lt;&gt;0,0.1*D69/B69,"")</f>
        <v>0</v>
      </c>
      <c r="K69" s="39">
        <f>IF(C69&lt;&gt;0,D69/C69,"")</f>
        <v>0</v>
      </c>
      <c r="L69" s="31">
        <f>IF(B69&lt;&gt;0,0.1*E69/B69,0)</f>
        <v>0</v>
      </c>
      <c r="M69" s="17">
        <f>'Adjust'!B264*'Input'!$B219*10</f>
        <v>0</v>
      </c>
      <c r="N69" s="17">
        <f>'Adjust'!C264*'Input'!$C219*10</f>
        <v>0</v>
      </c>
      <c r="O69" s="17">
        <f>'Adjust'!D264*'Input'!$D219*10</f>
        <v>0</v>
      </c>
      <c r="P69" s="33">
        <f>IF(E69&lt;&gt;0,$M69/E69,"")</f>
        <v>0</v>
      </c>
      <c r="Q69" s="33">
        <f>IF(E69&lt;&gt;0,$N69/E69,"")</f>
        <v>0</v>
      </c>
      <c r="R69" s="33">
        <f>IF(E69&lt;&gt;0,$O69/E69,"")</f>
        <v>0</v>
      </c>
      <c r="S69" s="33">
        <f>IF(D69&lt;&gt;0,$F69/D69,"")</f>
        <v>0</v>
      </c>
      <c r="T69" s="33">
        <f>IF(D69&lt;&gt;0,$G69/D69,"")</f>
        <v>0</v>
      </c>
      <c r="U69" s="33">
        <f>IF(D69&lt;&gt;0,$H69/D69,"")</f>
        <v>0</v>
      </c>
      <c r="V69" s="33">
        <f>IF(D69&lt;&gt;0,$I69/D69,"")</f>
        <v>0</v>
      </c>
      <c r="W69" s="10"/>
    </row>
    <row r="70" spans="1:23">
      <c r="A70" s="3" t="s">
        <v>256</v>
      </c>
      <c r="B70" s="17">
        <f>'Input'!B220+'Input'!C220+'Input'!D220</f>
        <v>0</v>
      </c>
      <c r="C70" s="37">
        <f>'Input'!E220</f>
        <v>0</v>
      </c>
      <c r="D70" s="17">
        <f>0.01*'Input'!F$58*('Adjust'!$E265*'Input'!E220+'Adjust'!$F265*'Input'!F220+'Adjust'!$G265*'Input'!G220)+10*('Adjust'!$B265*'Input'!B220+'Adjust'!$C265*'Input'!C220+'Adjust'!$D265*'Input'!D220+'Adjust'!$H265*'Input'!H220)</f>
        <v>0</v>
      </c>
      <c r="E70" s="17">
        <f>10*('Adjust'!$B265*'Input'!B220+'Adjust'!$C265*'Input'!C220+'Adjust'!$D265*'Input'!D220)</f>
        <v>0</v>
      </c>
      <c r="F70" s="17">
        <f>'Adjust'!E265*'Input'!$F$58*'Input'!$E220/100</f>
        <v>0</v>
      </c>
      <c r="G70" s="17">
        <f>'Adjust'!F265*'Input'!$F$58*'Input'!$F220/100</f>
        <v>0</v>
      </c>
      <c r="H70" s="17">
        <f>'Adjust'!G265*'Input'!$F$58*'Input'!$G220/100</f>
        <v>0</v>
      </c>
      <c r="I70" s="17">
        <f>'Adjust'!H265*'Input'!$H220*10</f>
        <v>0</v>
      </c>
      <c r="J70" s="31">
        <f>IF(B70&lt;&gt;0,0.1*D70/B70,"")</f>
        <v>0</v>
      </c>
      <c r="K70" s="39">
        <f>IF(C70&lt;&gt;0,D70/C70,"")</f>
        <v>0</v>
      </c>
      <c r="L70" s="31">
        <f>IF(B70&lt;&gt;0,0.1*E70/B70,0)</f>
        <v>0</v>
      </c>
      <c r="M70" s="17">
        <f>'Adjust'!B265*'Input'!$B220*10</f>
        <v>0</v>
      </c>
      <c r="N70" s="17">
        <f>'Adjust'!C265*'Input'!$C220*10</f>
        <v>0</v>
      </c>
      <c r="O70" s="17">
        <f>'Adjust'!D265*'Input'!$D220*10</f>
        <v>0</v>
      </c>
      <c r="P70" s="33">
        <f>IF(E70&lt;&gt;0,$M70/E70,"")</f>
        <v>0</v>
      </c>
      <c r="Q70" s="33">
        <f>IF(E70&lt;&gt;0,$N70/E70,"")</f>
        <v>0</v>
      </c>
      <c r="R70" s="33">
        <f>IF(E70&lt;&gt;0,$O70/E70,"")</f>
        <v>0</v>
      </c>
      <c r="S70" s="33">
        <f>IF(D70&lt;&gt;0,$F70/D70,"")</f>
        <v>0</v>
      </c>
      <c r="T70" s="33">
        <f>IF(D70&lt;&gt;0,$G70/D70,"")</f>
        <v>0</v>
      </c>
      <c r="U70" s="33">
        <f>IF(D70&lt;&gt;0,$H70/D70,"")</f>
        <v>0</v>
      </c>
      <c r="V70" s="33">
        <f>IF(D70&lt;&gt;0,$I70/D70,"")</f>
        <v>0</v>
      </c>
      <c r="W70" s="10"/>
    </row>
    <row r="71" spans="1:23">
      <c r="A71" s="3" t="s">
        <v>257</v>
      </c>
      <c r="B71" s="17">
        <f>'Input'!B221+'Input'!C221+'Input'!D221</f>
        <v>0</v>
      </c>
      <c r="C71" s="37">
        <f>'Input'!E221</f>
        <v>0</v>
      </c>
      <c r="D71" s="17">
        <f>0.01*'Input'!F$58*('Adjust'!$E266*'Input'!E221+'Adjust'!$F266*'Input'!F221+'Adjust'!$G266*'Input'!G221)+10*('Adjust'!$B266*'Input'!B221+'Adjust'!$C266*'Input'!C221+'Adjust'!$D266*'Input'!D221+'Adjust'!$H266*'Input'!H221)</f>
        <v>0</v>
      </c>
      <c r="E71" s="17">
        <f>10*('Adjust'!$B266*'Input'!B221+'Adjust'!$C266*'Input'!C221+'Adjust'!$D266*'Input'!D221)</f>
        <v>0</v>
      </c>
      <c r="F71" s="17">
        <f>'Adjust'!E266*'Input'!$F$58*'Input'!$E221/100</f>
        <v>0</v>
      </c>
      <c r="G71" s="17">
        <f>'Adjust'!F266*'Input'!$F$58*'Input'!$F221/100</f>
        <v>0</v>
      </c>
      <c r="H71" s="17">
        <f>'Adjust'!G266*'Input'!$F$58*'Input'!$G221/100</f>
        <v>0</v>
      </c>
      <c r="I71" s="17">
        <f>'Adjust'!H266*'Input'!$H221*10</f>
        <v>0</v>
      </c>
      <c r="J71" s="31">
        <f>IF(B71&lt;&gt;0,0.1*D71/B71,"")</f>
        <v>0</v>
      </c>
      <c r="K71" s="39">
        <f>IF(C71&lt;&gt;0,D71/C71,"")</f>
        <v>0</v>
      </c>
      <c r="L71" s="31">
        <f>IF(B71&lt;&gt;0,0.1*E71/B71,0)</f>
        <v>0</v>
      </c>
      <c r="M71" s="17">
        <f>'Adjust'!B266*'Input'!$B221*10</f>
        <v>0</v>
      </c>
      <c r="N71" s="17">
        <f>'Adjust'!C266*'Input'!$C221*10</f>
        <v>0</v>
      </c>
      <c r="O71" s="17">
        <f>'Adjust'!D266*'Input'!$D221*10</f>
        <v>0</v>
      </c>
      <c r="P71" s="33">
        <f>IF(E71&lt;&gt;0,$M71/E71,"")</f>
        <v>0</v>
      </c>
      <c r="Q71" s="33">
        <f>IF(E71&lt;&gt;0,$N71/E71,"")</f>
        <v>0</v>
      </c>
      <c r="R71" s="33">
        <f>IF(E71&lt;&gt;0,$O71/E71,"")</f>
        <v>0</v>
      </c>
      <c r="S71" s="33">
        <f>IF(D71&lt;&gt;0,$F71/D71,"")</f>
        <v>0</v>
      </c>
      <c r="T71" s="33">
        <f>IF(D71&lt;&gt;0,$G71/D71,"")</f>
        <v>0</v>
      </c>
      <c r="U71" s="33">
        <f>IF(D71&lt;&gt;0,$H71/D71,"")</f>
        <v>0</v>
      </c>
      <c r="V71" s="33">
        <f>IF(D71&lt;&gt;0,$I71/D71,"")</f>
        <v>0</v>
      </c>
      <c r="W71" s="10"/>
    </row>
    <row r="72" spans="1:23">
      <c r="A72" s="24" t="s">
        <v>258</v>
      </c>
      <c r="W72" s="10"/>
    </row>
    <row r="73" spans="1:23">
      <c r="A73" s="3" t="s">
        <v>181</v>
      </c>
      <c r="B73" s="17">
        <f>'Input'!B223+'Input'!C223+'Input'!D223</f>
        <v>0</v>
      </c>
      <c r="C73" s="37">
        <f>'Input'!E223</f>
        <v>0</v>
      </c>
      <c r="D73" s="17">
        <f>0.01*'Input'!F$58*('Adjust'!$E268*'Input'!E223+'Adjust'!$F268*'Input'!F223+'Adjust'!$G268*'Input'!G223)+10*('Adjust'!$B268*'Input'!B223+'Adjust'!$C268*'Input'!C223+'Adjust'!$D268*'Input'!D223+'Adjust'!$H268*'Input'!H223)</f>
        <v>0</v>
      </c>
      <c r="E73" s="17">
        <f>10*('Adjust'!$B268*'Input'!B223+'Adjust'!$C268*'Input'!C223+'Adjust'!$D268*'Input'!D223)</f>
        <v>0</v>
      </c>
      <c r="F73" s="17">
        <f>'Adjust'!E268*'Input'!$F$58*'Input'!$E223/100</f>
        <v>0</v>
      </c>
      <c r="G73" s="17">
        <f>'Adjust'!F268*'Input'!$F$58*'Input'!$F223/100</f>
        <v>0</v>
      </c>
      <c r="H73" s="17">
        <f>'Adjust'!G268*'Input'!$F$58*'Input'!$G223/100</f>
        <v>0</v>
      </c>
      <c r="I73" s="17">
        <f>'Adjust'!H268*'Input'!$H223*10</f>
        <v>0</v>
      </c>
      <c r="J73" s="31">
        <f>IF(B73&lt;&gt;0,0.1*D73/B73,"")</f>
        <v>0</v>
      </c>
      <c r="K73" s="39">
        <f>IF(C73&lt;&gt;0,D73/C73,"")</f>
        <v>0</v>
      </c>
      <c r="L73" s="31">
        <f>IF(B73&lt;&gt;0,0.1*E73/B73,0)</f>
        <v>0</v>
      </c>
      <c r="M73" s="17">
        <f>'Adjust'!B268*'Input'!$B223*10</f>
        <v>0</v>
      </c>
      <c r="N73" s="17">
        <f>'Adjust'!C268*'Input'!$C223*10</f>
        <v>0</v>
      </c>
      <c r="O73" s="17">
        <f>'Adjust'!D268*'Input'!$D223*10</f>
        <v>0</v>
      </c>
      <c r="P73" s="33">
        <f>IF(E73&lt;&gt;0,$M73/E73,"")</f>
        <v>0</v>
      </c>
      <c r="Q73" s="33">
        <f>IF(E73&lt;&gt;0,$N73/E73,"")</f>
        <v>0</v>
      </c>
      <c r="R73" s="33">
        <f>IF(E73&lt;&gt;0,$O73/E73,"")</f>
        <v>0</v>
      </c>
      <c r="S73" s="33">
        <f>IF(D73&lt;&gt;0,$F73/D73,"")</f>
        <v>0</v>
      </c>
      <c r="T73" s="33">
        <f>IF(D73&lt;&gt;0,$G73/D73,"")</f>
        <v>0</v>
      </c>
      <c r="U73" s="33">
        <f>IF(D73&lt;&gt;0,$H73/D73,"")</f>
        <v>0</v>
      </c>
      <c r="V73" s="33">
        <f>IF(D73&lt;&gt;0,$I73/D73,"")</f>
        <v>0</v>
      </c>
      <c r="W73" s="10"/>
    </row>
    <row r="74" spans="1:23">
      <c r="A74" s="3" t="s">
        <v>259</v>
      </c>
      <c r="B74" s="17">
        <f>'Input'!B224+'Input'!C224+'Input'!D224</f>
        <v>0</v>
      </c>
      <c r="C74" s="37">
        <f>'Input'!E224</f>
        <v>0</v>
      </c>
      <c r="D74" s="17">
        <f>0.01*'Input'!F$58*('Adjust'!$E269*'Input'!E224+'Adjust'!$F269*'Input'!F224+'Adjust'!$G269*'Input'!G224)+10*('Adjust'!$B269*'Input'!B224+'Adjust'!$C269*'Input'!C224+'Adjust'!$D269*'Input'!D224+'Adjust'!$H269*'Input'!H224)</f>
        <v>0</v>
      </c>
      <c r="E74" s="17">
        <f>10*('Adjust'!$B269*'Input'!B224+'Adjust'!$C269*'Input'!C224+'Adjust'!$D269*'Input'!D224)</f>
        <v>0</v>
      </c>
      <c r="F74" s="17">
        <f>'Adjust'!E269*'Input'!$F$58*'Input'!$E224/100</f>
        <v>0</v>
      </c>
      <c r="G74" s="17">
        <f>'Adjust'!F269*'Input'!$F$58*'Input'!$F224/100</f>
        <v>0</v>
      </c>
      <c r="H74" s="17">
        <f>'Adjust'!G269*'Input'!$F$58*'Input'!$G224/100</f>
        <v>0</v>
      </c>
      <c r="I74" s="17">
        <f>'Adjust'!H269*'Input'!$H224*10</f>
        <v>0</v>
      </c>
      <c r="J74" s="31">
        <f>IF(B74&lt;&gt;0,0.1*D74/B74,"")</f>
        <v>0</v>
      </c>
      <c r="K74" s="39">
        <f>IF(C74&lt;&gt;0,D74/C74,"")</f>
        <v>0</v>
      </c>
      <c r="L74" s="31">
        <f>IF(B74&lt;&gt;0,0.1*E74/B74,0)</f>
        <v>0</v>
      </c>
      <c r="M74" s="17">
        <f>'Adjust'!B269*'Input'!$B224*10</f>
        <v>0</v>
      </c>
      <c r="N74" s="17">
        <f>'Adjust'!C269*'Input'!$C224*10</f>
        <v>0</v>
      </c>
      <c r="O74" s="17">
        <f>'Adjust'!D269*'Input'!$D224*10</f>
        <v>0</v>
      </c>
      <c r="P74" s="33">
        <f>IF(E74&lt;&gt;0,$M74/E74,"")</f>
        <v>0</v>
      </c>
      <c r="Q74" s="33">
        <f>IF(E74&lt;&gt;0,$N74/E74,"")</f>
        <v>0</v>
      </c>
      <c r="R74" s="33">
        <f>IF(E74&lt;&gt;0,$O74/E74,"")</f>
        <v>0</v>
      </c>
      <c r="S74" s="33">
        <f>IF(D74&lt;&gt;0,$F74/D74,"")</f>
        <v>0</v>
      </c>
      <c r="T74" s="33">
        <f>IF(D74&lt;&gt;0,$G74/D74,"")</f>
        <v>0</v>
      </c>
      <c r="U74" s="33">
        <f>IF(D74&lt;&gt;0,$H74/D74,"")</f>
        <v>0</v>
      </c>
      <c r="V74" s="33">
        <f>IF(D74&lt;&gt;0,$I74/D74,"")</f>
        <v>0</v>
      </c>
      <c r="W74" s="10"/>
    </row>
    <row r="75" spans="1:23">
      <c r="A75" s="3" t="s">
        <v>260</v>
      </c>
      <c r="B75" s="17">
        <f>'Input'!B225+'Input'!C225+'Input'!D225</f>
        <v>0</v>
      </c>
      <c r="C75" s="37">
        <f>'Input'!E225</f>
        <v>0</v>
      </c>
      <c r="D75" s="17">
        <f>0.01*'Input'!F$58*('Adjust'!$E270*'Input'!E225+'Adjust'!$F270*'Input'!F225+'Adjust'!$G270*'Input'!G225)+10*('Adjust'!$B270*'Input'!B225+'Adjust'!$C270*'Input'!C225+'Adjust'!$D270*'Input'!D225+'Adjust'!$H270*'Input'!H225)</f>
        <v>0</v>
      </c>
      <c r="E75" s="17">
        <f>10*('Adjust'!$B270*'Input'!B225+'Adjust'!$C270*'Input'!C225+'Adjust'!$D270*'Input'!D225)</f>
        <v>0</v>
      </c>
      <c r="F75" s="17">
        <f>'Adjust'!E270*'Input'!$F$58*'Input'!$E225/100</f>
        <v>0</v>
      </c>
      <c r="G75" s="17">
        <f>'Adjust'!F270*'Input'!$F$58*'Input'!$F225/100</f>
        <v>0</v>
      </c>
      <c r="H75" s="17">
        <f>'Adjust'!G270*'Input'!$F$58*'Input'!$G225/100</f>
        <v>0</v>
      </c>
      <c r="I75" s="17">
        <f>'Adjust'!H270*'Input'!$H225*10</f>
        <v>0</v>
      </c>
      <c r="J75" s="31">
        <f>IF(B75&lt;&gt;0,0.1*D75/B75,"")</f>
        <v>0</v>
      </c>
      <c r="K75" s="39">
        <f>IF(C75&lt;&gt;0,D75/C75,"")</f>
        <v>0</v>
      </c>
      <c r="L75" s="31">
        <f>IF(B75&lt;&gt;0,0.1*E75/B75,0)</f>
        <v>0</v>
      </c>
      <c r="M75" s="17">
        <f>'Adjust'!B270*'Input'!$B225*10</f>
        <v>0</v>
      </c>
      <c r="N75" s="17">
        <f>'Adjust'!C270*'Input'!$C225*10</f>
        <v>0</v>
      </c>
      <c r="O75" s="17">
        <f>'Adjust'!D270*'Input'!$D225*10</f>
        <v>0</v>
      </c>
      <c r="P75" s="33">
        <f>IF(E75&lt;&gt;0,$M75/E75,"")</f>
        <v>0</v>
      </c>
      <c r="Q75" s="33">
        <f>IF(E75&lt;&gt;0,$N75/E75,"")</f>
        <v>0</v>
      </c>
      <c r="R75" s="33">
        <f>IF(E75&lt;&gt;0,$O75/E75,"")</f>
        <v>0</v>
      </c>
      <c r="S75" s="33">
        <f>IF(D75&lt;&gt;0,$F75/D75,"")</f>
        <v>0</v>
      </c>
      <c r="T75" s="33">
        <f>IF(D75&lt;&gt;0,$G75/D75,"")</f>
        <v>0</v>
      </c>
      <c r="U75" s="33">
        <f>IF(D75&lt;&gt;0,$H75/D75,"")</f>
        <v>0</v>
      </c>
      <c r="V75" s="33">
        <f>IF(D75&lt;&gt;0,$I75/D75,"")</f>
        <v>0</v>
      </c>
      <c r="W75" s="10"/>
    </row>
    <row r="76" spans="1:23">
      <c r="A76" s="24" t="s">
        <v>261</v>
      </c>
      <c r="W76" s="10"/>
    </row>
    <row r="77" spans="1:23">
      <c r="A77" s="3" t="s">
        <v>182</v>
      </c>
      <c r="B77" s="17">
        <f>'Input'!B227+'Input'!C227+'Input'!D227</f>
        <v>0</v>
      </c>
      <c r="C77" s="37">
        <f>'Input'!E227</f>
        <v>0</v>
      </c>
      <c r="D77" s="17">
        <f>0.01*'Input'!F$58*('Adjust'!$E272*'Input'!E227+'Adjust'!$F272*'Input'!F227+'Adjust'!$G272*'Input'!G227)+10*('Adjust'!$B272*'Input'!B227+'Adjust'!$C272*'Input'!C227+'Adjust'!$D272*'Input'!D227+'Adjust'!$H272*'Input'!H227)</f>
        <v>0</v>
      </c>
      <c r="E77" s="17">
        <f>10*('Adjust'!$B272*'Input'!B227+'Adjust'!$C272*'Input'!C227+'Adjust'!$D272*'Input'!D227)</f>
        <v>0</v>
      </c>
      <c r="F77" s="17">
        <f>'Adjust'!E272*'Input'!$F$58*'Input'!$E227/100</f>
        <v>0</v>
      </c>
      <c r="G77" s="17">
        <f>'Adjust'!F272*'Input'!$F$58*'Input'!$F227/100</f>
        <v>0</v>
      </c>
      <c r="H77" s="17">
        <f>'Adjust'!G272*'Input'!$F$58*'Input'!$G227/100</f>
        <v>0</v>
      </c>
      <c r="I77" s="17">
        <f>'Adjust'!H272*'Input'!$H227*10</f>
        <v>0</v>
      </c>
      <c r="J77" s="31">
        <f>IF(B77&lt;&gt;0,0.1*D77/B77,"")</f>
        <v>0</v>
      </c>
      <c r="K77" s="39">
        <f>IF(C77&lt;&gt;0,D77/C77,"")</f>
        <v>0</v>
      </c>
      <c r="L77" s="31">
        <f>IF(B77&lt;&gt;0,0.1*E77/B77,0)</f>
        <v>0</v>
      </c>
      <c r="M77" s="17">
        <f>'Adjust'!B272*'Input'!$B227*10</f>
        <v>0</v>
      </c>
      <c r="N77" s="17">
        <f>'Adjust'!C272*'Input'!$C227*10</f>
        <v>0</v>
      </c>
      <c r="O77" s="17">
        <f>'Adjust'!D272*'Input'!$D227*10</f>
        <v>0</v>
      </c>
      <c r="P77" s="33">
        <f>IF(E77&lt;&gt;0,$M77/E77,"")</f>
        <v>0</v>
      </c>
      <c r="Q77" s="33">
        <f>IF(E77&lt;&gt;0,$N77/E77,"")</f>
        <v>0</v>
      </c>
      <c r="R77" s="33">
        <f>IF(E77&lt;&gt;0,$O77/E77,"")</f>
        <v>0</v>
      </c>
      <c r="S77" s="33">
        <f>IF(D77&lt;&gt;0,$F77/D77,"")</f>
        <v>0</v>
      </c>
      <c r="T77" s="33">
        <f>IF(D77&lt;&gt;0,$G77/D77,"")</f>
        <v>0</v>
      </c>
      <c r="U77" s="33">
        <f>IF(D77&lt;&gt;0,$H77/D77,"")</f>
        <v>0</v>
      </c>
      <c r="V77" s="33">
        <f>IF(D77&lt;&gt;0,$I77/D77,"")</f>
        <v>0</v>
      </c>
      <c r="W77" s="10"/>
    </row>
    <row r="78" spans="1:23">
      <c r="A78" s="3" t="s">
        <v>262</v>
      </c>
      <c r="B78" s="17">
        <f>'Input'!B228+'Input'!C228+'Input'!D228</f>
        <v>0</v>
      </c>
      <c r="C78" s="37">
        <f>'Input'!E228</f>
        <v>0</v>
      </c>
      <c r="D78" s="17">
        <f>0.01*'Input'!F$58*('Adjust'!$E273*'Input'!E228+'Adjust'!$F273*'Input'!F228+'Adjust'!$G273*'Input'!G228)+10*('Adjust'!$B273*'Input'!B228+'Adjust'!$C273*'Input'!C228+'Adjust'!$D273*'Input'!D228+'Adjust'!$H273*'Input'!H228)</f>
        <v>0</v>
      </c>
      <c r="E78" s="17">
        <f>10*('Adjust'!$B273*'Input'!B228+'Adjust'!$C273*'Input'!C228+'Adjust'!$D273*'Input'!D228)</f>
        <v>0</v>
      </c>
      <c r="F78" s="17">
        <f>'Adjust'!E273*'Input'!$F$58*'Input'!$E228/100</f>
        <v>0</v>
      </c>
      <c r="G78" s="17">
        <f>'Adjust'!F273*'Input'!$F$58*'Input'!$F228/100</f>
        <v>0</v>
      </c>
      <c r="H78" s="17">
        <f>'Adjust'!G273*'Input'!$F$58*'Input'!$G228/100</f>
        <v>0</v>
      </c>
      <c r="I78" s="17">
        <f>'Adjust'!H273*'Input'!$H228*10</f>
        <v>0</v>
      </c>
      <c r="J78" s="31">
        <f>IF(B78&lt;&gt;0,0.1*D78/B78,"")</f>
        <v>0</v>
      </c>
      <c r="K78" s="39">
        <f>IF(C78&lt;&gt;0,D78/C78,"")</f>
        <v>0</v>
      </c>
      <c r="L78" s="31">
        <f>IF(B78&lt;&gt;0,0.1*E78/B78,0)</f>
        <v>0</v>
      </c>
      <c r="M78" s="17">
        <f>'Adjust'!B273*'Input'!$B228*10</f>
        <v>0</v>
      </c>
      <c r="N78" s="17">
        <f>'Adjust'!C273*'Input'!$C228*10</f>
        <v>0</v>
      </c>
      <c r="O78" s="17">
        <f>'Adjust'!D273*'Input'!$D228*10</f>
        <v>0</v>
      </c>
      <c r="P78" s="33">
        <f>IF(E78&lt;&gt;0,$M78/E78,"")</f>
        <v>0</v>
      </c>
      <c r="Q78" s="33">
        <f>IF(E78&lt;&gt;0,$N78/E78,"")</f>
        <v>0</v>
      </c>
      <c r="R78" s="33">
        <f>IF(E78&lt;&gt;0,$O78/E78,"")</f>
        <v>0</v>
      </c>
      <c r="S78" s="33">
        <f>IF(D78&lt;&gt;0,$F78/D78,"")</f>
        <v>0</v>
      </c>
      <c r="T78" s="33">
        <f>IF(D78&lt;&gt;0,$G78/D78,"")</f>
        <v>0</v>
      </c>
      <c r="U78" s="33">
        <f>IF(D78&lt;&gt;0,$H78/D78,"")</f>
        <v>0</v>
      </c>
      <c r="V78" s="33">
        <f>IF(D78&lt;&gt;0,$I78/D78,"")</f>
        <v>0</v>
      </c>
      <c r="W78" s="10"/>
    </row>
    <row r="79" spans="1:23">
      <c r="A79" s="3" t="s">
        <v>263</v>
      </c>
      <c r="B79" s="17">
        <f>'Input'!B229+'Input'!C229+'Input'!D229</f>
        <v>0</v>
      </c>
      <c r="C79" s="37">
        <f>'Input'!E229</f>
        <v>0</v>
      </c>
      <c r="D79" s="17">
        <f>0.01*'Input'!F$58*('Adjust'!$E274*'Input'!E229+'Adjust'!$F274*'Input'!F229+'Adjust'!$G274*'Input'!G229)+10*('Adjust'!$B274*'Input'!B229+'Adjust'!$C274*'Input'!C229+'Adjust'!$D274*'Input'!D229+'Adjust'!$H274*'Input'!H229)</f>
        <v>0</v>
      </c>
      <c r="E79" s="17">
        <f>10*('Adjust'!$B274*'Input'!B229+'Adjust'!$C274*'Input'!C229+'Adjust'!$D274*'Input'!D229)</f>
        <v>0</v>
      </c>
      <c r="F79" s="17">
        <f>'Adjust'!E274*'Input'!$F$58*'Input'!$E229/100</f>
        <v>0</v>
      </c>
      <c r="G79" s="17">
        <f>'Adjust'!F274*'Input'!$F$58*'Input'!$F229/100</f>
        <v>0</v>
      </c>
      <c r="H79" s="17">
        <f>'Adjust'!G274*'Input'!$F$58*'Input'!$G229/100</f>
        <v>0</v>
      </c>
      <c r="I79" s="17">
        <f>'Adjust'!H274*'Input'!$H229*10</f>
        <v>0</v>
      </c>
      <c r="J79" s="31">
        <f>IF(B79&lt;&gt;0,0.1*D79/B79,"")</f>
        <v>0</v>
      </c>
      <c r="K79" s="39">
        <f>IF(C79&lt;&gt;0,D79/C79,"")</f>
        <v>0</v>
      </c>
      <c r="L79" s="31">
        <f>IF(B79&lt;&gt;0,0.1*E79/B79,0)</f>
        <v>0</v>
      </c>
      <c r="M79" s="17">
        <f>'Adjust'!B274*'Input'!$B229*10</f>
        <v>0</v>
      </c>
      <c r="N79" s="17">
        <f>'Adjust'!C274*'Input'!$C229*10</f>
        <v>0</v>
      </c>
      <c r="O79" s="17">
        <f>'Adjust'!D274*'Input'!$D229*10</f>
        <v>0</v>
      </c>
      <c r="P79" s="33">
        <f>IF(E79&lt;&gt;0,$M79/E79,"")</f>
        <v>0</v>
      </c>
      <c r="Q79" s="33">
        <f>IF(E79&lt;&gt;0,$N79/E79,"")</f>
        <v>0</v>
      </c>
      <c r="R79" s="33">
        <f>IF(E79&lt;&gt;0,$O79/E79,"")</f>
        <v>0</v>
      </c>
      <c r="S79" s="33">
        <f>IF(D79&lt;&gt;0,$F79/D79,"")</f>
        <v>0</v>
      </c>
      <c r="T79" s="33">
        <f>IF(D79&lt;&gt;0,$G79/D79,"")</f>
        <v>0</v>
      </c>
      <c r="U79" s="33">
        <f>IF(D79&lt;&gt;0,$H79/D79,"")</f>
        <v>0</v>
      </c>
      <c r="V79" s="33">
        <f>IF(D79&lt;&gt;0,$I79/D79,"")</f>
        <v>0</v>
      </c>
      <c r="W79" s="10"/>
    </row>
    <row r="80" spans="1:23">
      <c r="A80" s="24" t="s">
        <v>264</v>
      </c>
      <c r="W80" s="10"/>
    </row>
    <row r="81" spans="1:23">
      <c r="A81" s="3" t="s">
        <v>183</v>
      </c>
      <c r="B81" s="17">
        <f>'Input'!B231+'Input'!C231+'Input'!D231</f>
        <v>0</v>
      </c>
      <c r="C81" s="37">
        <f>'Input'!E231</f>
        <v>0</v>
      </c>
      <c r="D81" s="17">
        <f>0.01*'Input'!F$58*('Adjust'!$E276*'Input'!E231+'Adjust'!$F276*'Input'!F231+'Adjust'!$G276*'Input'!G231)+10*('Adjust'!$B276*'Input'!B231+'Adjust'!$C276*'Input'!C231+'Adjust'!$D276*'Input'!D231+'Adjust'!$H276*'Input'!H231)</f>
        <v>0</v>
      </c>
      <c r="E81" s="17">
        <f>10*('Adjust'!$B276*'Input'!B231+'Adjust'!$C276*'Input'!C231+'Adjust'!$D276*'Input'!D231)</f>
        <v>0</v>
      </c>
      <c r="F81" s="17">
        <f>'Adjust'!E276*'Input'!$F$58*'Input'!$E231/100</f>
        <v>0</v>
      </c>
      <c r="G81" s="17">
        <f>'Adjust'!F276*'Input'!$F$58*'Input'!$F231/100</f>
        <v>0</v>
      </c>
      <c r="H81" s="17">
        <f>'Adjust'!G276*'Input'!$F$58*'Input'!$G231/100</f>
        <v>0</v>
      </c>
      <c r="I81" s="17">
        <f>'Adjust'!H276*'Input'!$H231*10</f>
        <v>0</v>
      </c>
      <c r="J81" s="31">
        <f>IF(B81&lt;&gt;0,0.1*D81/B81,"")</f>
        <v>0</v>
      </c>
      <c r="K81" s="39">
        <f>IF(C81&lt;&gt;0,D81/C81,"")</f>
        <v>0</v>
      </c>
      <c r="L81" s="31">
        <f>IF(B81&lt;&gt;0,0.1*E81/B81,0)</f>
        <v>0</v>
      </c>
      <c r="M81" s="17">
        <f>'Adjust'!B276*'Input'!$B231*10</f>
        <v>0</v>
      </c>
      <c r="N81" s="17">
        <f>'Adjust'!C276*'Input'!$C231*10</f>
        <v>0</v>
      </c>
      <c r="O81" s="17">
        <f>'Adjust'!D276*'Input'!$D231*10</f>
        <v>0</v>
      </c>
      <c r="P81" s="33">
        <f>IF(E81&lt;&gt;0,$M81/E81,"")</f>
        <v>0</v>
      </c>
      <c r="Q81" s="33">
        <f>IF(E81&lt;&gt;0,$N81/E81,"")</f>
        <v>0</v>
      </c>
      <c r="R81" s="33">
        <f>IF(E81&lt;&gt;0,$O81/E81,"")</f>
        <v>0</v>
      </c>
      <c r="S81" s="33">
        <f>IF(D81&lt;&gt;0,$F81/D81,"")</f>
        <v>0</v>
      </c>
      <c r="T81" s="33">
        <f>IF(D81&lt;&gt;0,$G81/D81,"")</f>
        <v>0</v>
      </c>
      <c r="U81" s="33">
        <f>IF(D81&lt;&gt;0,$H81/D81,"")</f>
        <v>0</v>
      </c>
      <c r="V81" s="33">
        <f>IF(D81&lt;&gt;0,$I81/D81,"")</f>
        <v>0</v>
      </c>
      <c r="W81" s="10"/>
    </row>
    <row r="82" spans="1:23">
      <c r="A82" s="3" t="s">
        <v>265</v>
      </c>
      <c r="B82" s="17">
        <f>'Input'!B232+'Input'!C232+'Input'!D232</f>
        <v>0</v>
      </c>
      <c r="C82" s="37">
        <f>'Input'!E232</f>
        <v>0</v>
      </c>
      <c r="D82" s="17">
        <f>0.01*'Input'!F$58*('Adjust'!$E277*'Input'!E232+'Adjust'!$F277*'Input'!F232+'Adjust'!$G277*'Input'!G232)+10*('Adjust'!$B277*'Input'!B232+'Adjust'!$C277*'Input'!C232+'Adjust'!$D277*'Input'!D232+'Adjust'!$H277*'Input'!H232)</f>
        <v>0</v>
      </c>
      <c r="E82" s="17">
        <f>10*('Adjust'!$B277*'Input'!B232+'Adjust'!$C277*'Input'!C232+'Adjust'!$D277*'Input'!D232)</f>
        <v>0</v>
      </c>
      <c r="F82" s="17">
        <f>'Adjust'!E277*'Input'!$F$58*'Input'!$E232/100</f>
        <v>0</v>
      </c>
      <c r="G82" s="17">
        <f>'Adjust'!F277*'Input'!$F$58*'Input'!$F232/100</f>
        <v>0</v>
      </c>
      <c r="H82" s="17">
        <f>'Adjust'!G277*'Input'!$F$58*'Input'!$G232/100</f>
        <v>0</v>
      </c>
      <c r="I82" s="17">
        <f>'Adjust'!H277*'Input'!$H232*10</f>
        <v>0</v>
      </c>
      <c r="J82" s="31">
        <f>IF(B82&lt;&gt;0,0.1*D82/B82,"")</f>
        <v>0</v>
      </c>
      <c r="K82" s="39">
        <f>IF(C82&lt;&gt;0,D82/C82,"")</f>
        <v>0</v>
      </c>
      <c r="L82" s="31">
        <f>IF(B82&lt;&gt;0,0.1*E82/B82,0)</f>
        <v>0</v>
      </c>
      <c r="M82" s="17">
        <f>'Adjust'!B277*'Input'!$B232*10</f>
        <v>0</v>
      </c>
      <c r="N82" s="17">
        <f>'Adjust'!C277*'Input'!$C232*10</f>
        <v>0</v>
      </c>
      <c r="O82" s="17">
        <f>'Adjust'!D277*'Input'!$D232*10</f>
        <v>0</v>
      </c>
      <c r="P82" s="33">
        <f>IF(E82&lt;&gt;0,$M82/E82,"")</f>
        <v>0</v>
      </c>
      <c r="Q82" s="33">
        <f>IF(E82&lt;&gt;0,$N82/E82,"")</f>
        <v>0</v>
      </c>
      <c r="R82" s="33">
        <f>IF(E82&lt;&gt;0,$O82/E82,"")</f>
        <v>0</v>
      </c>
      <c r="S82" s="33">
        <f>IF(D82&lt;&gt;0,$F82/D82,"")</f>
        <v>0</v>
      </c>
      <c r="T82" s="33">
        <f>IF(D82&lt;&gt;0,$G82/D82,"")</f>
        <v>0</v>
      </c>
      <c r="U82" s="33">
        <f>IF(D82&lt;&gt;0,$H82/D82,"")</f>
        <v>0</v>
      </c>
      <c r="V82" s="33">
        <f>IF(D82&lt;&gt;0,$I82/D82,"")</f>
        <v>0</v>
      </c>
      <c r="W82" s="10"/>
    </row>
    <row r="83" spans="1:23">
      <c r="A83" s="24" t="s">
        <v>266</v>
      </c>
      <c r="W83" s="10"/>
    </row>
    <row r="84" spans="1:23">
      <c r="A84" s="3" t="s">
        <v>196</v>
      </c>
      <c r="B84" s="17">
        <f>'Input'!B234+'Input'!C234+'Input'!D234</f>
        <v>0</v>
      </c>
      <c r="C84" s="37">
        <f>'Input'!E234</f>
        <v>0</v>
      </c>
      <c r="D84" s="17">
        <f>0.01*'Input'!F$58*('Adjust'!$E279*'Input'!E234+'Adjust'!$F279*'Input'!F234+'Adjust'!$G279*'Input'!G234)+10*('Adjust'!$B279*'Input'!B234+'Adjust'!$C279*'Input'!C234+'Adjust'!$D279*'Input'!D234+'Adjust'!$H279*'Input'!H234)</f>
        <v>0</v>
      </c>
      <c r="E84" s="17">
        <f>10*('Adjust'!$B279*'Input'!B234+'Adjust'!$C279*'Input'!C234+'Adjust'!$D279*'Input'!D234)</f>
        <v>0</v>
      </c>
      <c r="F84" s="17">
        <f>'Adjust'!E279*'Input'!$F$58*'Input'!$E234/100</f>
        <v>0</v>
      </c>
      <c r="G84" s="17">
        <f>'Adjust'!F279*'Input'!$F$58*'Input'!$F234/100</f>
        <v>0</v>
      </c>
      <c r="H84" s="17">
        <f>'Adjust'!G279*'Input'!$F$58*'Input'!$G234/100</f>
        <v>0</v>
      </c>
      <c r="I84" s="17">
        <f>'Adjust'!H279*'Input'!$H234*10</f>
        <v>0</v>
      </c>
      <c r="J84" s="31">
        <f>IF(B84&lt;&gt;0,0.1*D84/B84,"")</f>
        <v>0</v>
      </c>
      <c r="K84" s="39">
        <f>IF(C84&lt;&gt;0,D84/C84,"")</f>
        <v>0</v>
      </c>
      <c r="L84" s="31">
        <f>IF(B84&lt;&gt;0,0.1*E84/B84,0)</f>
        <v>0</v>
      </c>
      <c r="M84" s="17">
        <f>'Adjust'!B279*'Input'!$B234*10</f>
        <v>0</v>
      </c>
      <c r="N84" s="17">
        <f>'Adjust'!C279*'Input'!$C234*10</f>
        <v>0</v>
      </c>
      <c r="O84" s="17">
        <f>'Adjust'!D279*'Input'!$D234*10</f>
        <v>0</v>
      </c>
      <c r="P84" s="33">
        <f>IF(E84&lt;&gt;0,$M84/E84,"")</f>
        <v>0</v>
      </c>
      <c r="Q84" s="33">
        <f>IF(E84&lt;&gt;0,$N84/E84,"")</f>
        <v>0</v>
      </c>
      <c r="R84" s="33">
        <f>IF(E84&lt;&gt;0,$O84/E84,"")</f>
        <v>0</v>
      </c>
      <c r="S84" s="33">
        <f>IF(D84&lt;&gt;0,$F84/D84,"")</f>
        <v>0</v>
      </c>
      <c r="T84" s="33">
        <f>IF(D84&lt;&gt;0,$G84/D84,"")</f>
        <v>0</v>
      </c>
      <c r="U84" s="33">
        <f>IF(D84&lt;&gt;0,$H84/D84,"")</f>
        <v>0</v>
      </c>
      <c r="V84" s="33">
        <f>IF(D84&lt;&gt;0,$I84/D84,"")</f>
        <v>0</v>
      </c>
      <c r="W84" s="10"/>
    </row>
    <row r="85" spans="1:23">
      <c r="A85" s="3" t="s">
        <v>267</v>
      </c>
      <c r="B85" s="17">
        <f>'Input'!B235+'Input'!C235+'Input'!D235</f>
        <v>0</v>
      </c>
      <c r="C85" s="37">
        <f>'Input'!E235</f>
        <v>0</v>
      </c>
      <c r="D85" s="17">
        <f>0.01*'Input'!F$58*('Adjust'!$E280*'Input'!E235+'Adjust'!$F280*'Input'!F235+'Adjust'!$G280*'Input'!G235)+10*('Adjust'!$B280*'Input'!B235+'Adjust'!$C280*'Input'!C235+'Adjust'!$D280*'Input'!D235+'Adjust'!$H280*'Input'!H235)</f>
        <v>0</v>
      </c>
      <c r="E85" s="17">
        <f>10*('Adjust'!$B280*'Input'!B235+'Adjust'!$C280*'Input'!C235+'Adjust'!$D280*'Input'!D235)</f>
        <v>0</v>
      </c>
      <c r="F85" s="17">
        <f>'Adjust'!E280*'Input'!$F$58*'Input'!$E235/100</f>
        <v>0</v>
      </c>
      <c r="G85" s="17">
        <f>'Adjust'!F280*'Input'!$F$58*'Input'!$F235/100</f>
        <v>0</v>
      </c>
      <c r="H85" s="17">
        <f>'Adjust'!G280*'Input'!$F$58*'Input'!$G235/100</f>
        <v>0</v>
      </c>
      <c r="I85" s="17">
        <f>'Adjust'!H280*'Input'!$H235*10</f>
        <v>0</v>
      </c>
      <c r="J85" s="31">
        <f>IF(B85&lt;&gt;0,0.1*D85/B85,"")</f>
        <v>0</v>
      </c>
      <c r="K85" s="39">
        <f>IF(C85&lt;&gt;0,D85/C85,"")</f>
        <v>0</v>
      </c>
      <c r="L85" s="31">
        <f>IF(B85&lt;&gt;0,0.1*E85/B85,0)</f>
        <v>0</v>
      </c>
      <c r="M85" s="17">
        <f>'Adjust'!B280*'Input'!$B235*10</f>
        <v>0</v>
      </c>
      <c r="N85" s="17">
        <f>'Adjust'!C280*'Input'!$C235*10</f>
        <v>0</v>
      </c>
      <c r="O85" s="17">
        <f>'Adjust'!D280*'Input'!$D235*10</f>
        <v>0</v>
      </c>
      <c r="P85" s="33">
        <f>IF(E85&lt;&gt;0,$M85/E85,"")</f>
        <v>0</v>
      </c>
      <c r="Q85" s="33">
        <f>IF(E85&lt;&gt;0,$N85/E85,"")</f>
        <v>0</v>
      </c>
      <c r="R85" s="33">
        <f>IF(E85&lt;&gt;0,$O85/E85,"")</f>
        <v>0</v>
      </c>
      <c r="S85" s="33">
        <f>IF(D85&lt;&gt;0,$F85/D85,"")</f>
        <v>0</v>
      </c>
      <c r="T85" s="33">
        <f>IF(D85&lt;&gt;0,$G85/D85,"")</f>
        <v>0</v>
      </c>
      <c r="U85" s="33">
        <f>IF(D85&lt;&gt;0,$H85/D85,"")</f>
        <v>0</v>
      </c>
      <c r="V85" s="33">
        <f>IF(D85&lt;&gt;0,$I85/D85,"")</f>
        <v>0</v>
      </c>
      <c r="W85" s="10"/>
    </row>
    <row r="86" spans="1:23">
      <c r="A86" s="24" t="s">
        <v>268</v>
      </c>
      <c r="W86" s="10"/>
    </row>
    <row r="87" spans="1:23">
      <c r="A87" s="3" t="s">
        <v>216</v>
      </c>
      <c r="B87" s="17">
        <f>'Input'!B237+'Input'!C237+'Input'!D237</f>
        <v>0</v>
      </c>
      <c r="C87" s="37">
        <f>'Input'!E237</f>
        <v>0</v>
      </c>
      <c r="D87" s="17">
        <f>0.01*'Input'!F$58*('Adjust'!$E282*'Input'!E237+'Adjust'!$F282*'Input'!F237+'Adjust'!$G282*'Input'!G237)+10*('Adjust'!$B282*'Input'!B237+'Adjust'!$C282*'Input'!C237+'Adjust'!$D282*'Input'!D237+'Adjust'!$H282*'Input'!H237)</f>
        <v>0</v>
      </c>
      <c r="E87" s="17">
        <f>10*('Adjust'!$B282*'Input'!B237+'Adjust'!$C282*'Input'!C237+'Adjust'!$D282*'Input'!D237)</f>
        <v>0</v>
      </c>
      <c r="F87" s="17">
        <f>'Adjust'!E282*'Input'!$F$58*'Input'!$E237/100</f>
        <v>0</v>
      </c>
      <c r="G87" s="17">
        <f>'Adjust'!F282*'Input'!$F$58*'Input'!$F237/100</f>
        <v>0</v>
      </c>
      <c r="H87" s="17">
        <f>'Adjust'!G282*'Input'!$F$58*'Input'!$G237/100</f>
        <v>0</v>
      </c>
      <c r="I87" s="17">
        <f>'Adjust'!H282*'Input'!$H237*10</f>
        <v>0</v>
      </c>
      <c r="J87" s="31">
        <f>IF(B87&lt;&gt;0,0.1*D87/B87,"")</f>
        <v>0</v>
      </c>
      <c r="K87" s="39">
        <f>IF(C87&lt;&gt;0,D87/C87,"")</f>
        <v>0</v>
      </c>
      <c r="L87" s="31">
        <f>IF(B87&lt;&gt;0,0.1*E87/B87,0)</f>
        <v>0</v>
      </c>
      <c r="M87" s="17">
        <f>'Adjust'!B282*'Input'!$B237*10</f>
        <v>0</v>
      </c>
      <c r="N87" s="17">
        <f>'Adjust'!C282*'Input'!$C237*10</f>
        <v>0</v>
      </c>
      <c r="O87" s="17">
        <f>'Adjust'!D282*'Input'!$D237*10</f>
        <v>0</v>
      </c>
      <c r="P87" s="33">
        <f>IF(E87&lt;&gt;0,$M87/E87,"")</f>
        <v>0</v>
      </c>
      <c r="Q87" s="33">
        <f>IF(E87&lt;&gt;0,$N87/E87,"")</f>
        <v>0</v>
      </c>
      <c r="R87" s="33">
        <f>IF(E87&lt;&gt;0,$O87/E87,"")</f>
        <v>0</v>
      </c>
      <c r="S87" s="33">
        <f>IF(D87&lt;&gt;0,$F87/D87,"")</f>
        <v>0</v>
      </c>
      <c r="T87" s="33">
        <f>IF(D87&lt;&gt;0,$G87/D87,"")</f>
        <v>0</v>
      </c>
      <c r="U87" s="33">
        <f>IF(D87&lt;&gt;0,$H87/D87,"")</f>
        <v>0</v>
      </c>
      <c r="V87" s="33">
        <f>IF(D87&lt;&gt;0,$I87/D87,"")</f>
        <v>0</v>
      </c>
      <c r="W87" s="10"/>
    </row>
    <row r="88" spans="1:23">
      <c r="A88" s="3" t="s">
        <v>269</v>
      </c>
      <c r="B88" s="17">
        <f>'Input'!B238+'Input'!C238+'Input'!D238</f>
        <v>0</v>
      </c>
      <c r="C88" s="37">
        <f>'Input'!E238</f>
        <v>0</v>
      </c>
      <c r="D88" s="17">
        <f>0.01*'Input'!F$58*('Adjust'!$E283*'Input'!E238+'Adjust'!$F283*'Input'!F238+'Adjust'!$G283*'Input'!G238)+10*('Adjust'!$B283*'Input'!B238+'Adjust'!$C283*'Input'!C238+'Adjust'!$D283*'Input'!D238+'Adjust'!$H283*'Input'!H238)</f>
        <v>0</v>
      </c>
      <c r="E88" s="17">
        <f>10*('Adjust'!$B283*'Input'!B238+'Adjust'!$C283*'Input'!C238+'Adjust'!$D283*'Input'!D238)</f>
        <v>0</v>
      </c>
      <c r="F88" s="17">
        <f>'Adjust'!E283*'Input'!$F$58*'Input'!$E238/100</f>
        <v>0</v>
      </c>
      <c r="G88" s="17">
        <f>'Adjust'!F283*'Input'!$F$58*'Input'!$F238/100</f>
        <v>0</v>
      </c>
      <c r="H88" s="17">
        <f>'Adjust'!G283*'Input'!$F$58*'Input'!$G238/100</f>
        <v>0</v>
      </c>
      <c r="I88" s="17">
        <f>'Adjust'!H283*'Input'!$H238*10</f>
        <v>0</v>
      </c>
      <c r="J88" s="31">
        <f>IF(B88&lt;&gt;0,0.1*D88/B88,"")</f>
        <v>0</v>
      </c>
      <c r="K88" s="39">
        <f>IF(C88&lt;&gt;0,D88/C88,"")</f>
        <v>0</v>
      </c>
      <c r="L88" s="31">
        <f>IF(B88&lt;&gt;0,0.1*E88/B88,0)</f>
        <v>0</v>
      </c>
      <c r="M88" s="17">
        <f>'Adjust'!B283*'Input'!$B238*10</f>
        <v>0</v>
      </c>
      <c r="N88" s="17">
        <f>'Adjust'!C283*'Input'!$C238*10</f>
        <v>0</v>
      </c>
      <c r="O88" s="17">
        <f>'Adjust'!D283*'Input'!$D238*10</f>
        <v>0</v>
      </c>
      <c r="P88" s="33">
        <f>IF(E88&lt;&gt;0,$M88/E88,"")</f>
        <v>0</v>
      </c>
      <c r="Q88" s="33">
        <f>IF(E88&lt;&gt;0,$N88/E88,"")</f>
        <v>0</v>
      </c>
      <c r="R88" s="33">
        <f>IF(E88&lt;&gt;0,$O88/E88,"")</f>
        <v>0</v>
      </c>
      <c r="S88" s="33">
        <f>IF(D88&lt;&gt;0,$F88/D88,"")</f>
        <v>0</v>
      </c>
      <c r="T88" s="33">
        <f>IF(D88&lt;&gt;0,$G88/D88,"")</f>
        <v>0</v>
      </c>
      <c r="U88" s="33">
        <f>IF(D88&lt;&gt;0,$H88/D88,"")</f>
        <v>0</v>
      </c>
      <c r="V88" s="33">
        <f>IF(D88&lt;&gt;0,$I88/D88,"")</f>
        <v>0</v>
      </c>
      <c r="W88" s="10"/>
    </row>
    <row r="89" spans="1:23">
      <c r="A89" s="3" t="s">
        <v>270</v>
      </c>
      <c r="B89" s="17">
        <f>'Input'!B239+'Input'!C239+'Input'!D239</f>
        <v>0</v>
      </c>
      <c r="C89" s="37">
        <f>'Input'!E239</f>
        <v>0</v>
      </c>
      <c r="D89" s="17">
        <f>0.01*'Input'!F$58*('Adjust'!$E284*'Input'!E239+'Adjust'!$F284*'Input'!F239+'Adjust'!$G284*'Input'!G239)+10*('Adjust'!$B284*'Input'!B239+'Adjust'!$C284*'Input'!C239+'Adjust'!$D284*'Input'!D239+'Adjust'!$H284*'Input'!H239)</f>
        <v>0</v>
      </c>
      <c r="E89" s="17">
        <f>10*('Adjust'!$B284*'Input'!B239+'Adjust'!$C284*'Input'!C239+'Adjust'!$D284*'Input'!D239)</f>
        <v>0</v>
      </c>
      <c r="F89" s="17">
        <f>'Adjust'!E284*'Input'!$F$58*'Input'!$E239/100</f>
        <v>0</v>
      </c>
      <c r="G89" s="17">
        <f>'Adjust'!F284*'Input'!$F$58*'Input'!$F239/100</f>
        <v>0</v>
      </c>
      <c r="H89" s="17">
        <f>'Adjust'!G284*'Input'!$F$58*'Input'!$G239/100</f>
        <v>0</v>
      </c>
      <c r="I89" s="17">
        <f>'Adjust'!H284*'Input'!$H239*10</f>
        <v>0</v>
      </c>
      <c r="J89" s="31">
        <f>IF(B89&lt;&gt;0,0.1*D89/B89,"")</f>
        <v>0</v>
      </c>
      <c r="K89" s="39">
        <f>IF(C89&lt;&gt;0,D89/C89,"")</f>
        <v>0</v>
      </c>
      <c r="L89" s="31">
        <f>IF(B89&lt;&gt;0,0.1*E89/B89,0)</f>
        <v>0</v>
      </c>
      <c r="M89" s="17">
        <f>'Adjust'!B284*'Input'!$B239*10</f>
        <v>0</v>
      </c>
      <c r="N89" s="17">
        <f>'Adjust'!C284*'Input'!$C239*10</f>
        <v>0</v>
      </c>
      <c r="O89" s="17">
        <f>'Adjust'!D284*'Input'!$D239*10</f>
        <v>0</v>
      </c>
      <c r="P89" s="33">
        <f>IF(E89&lt;&gt;0,$M89/E89,"")</f>
        <v>0</v>
      </c>
      <c r="Q89" s="33">
        <f>IF(E89&lt;&gt;0,$N89/E89,"")</f>
        <v>0</v>
      </c>
      <c r="R89" s="33">
        <f>IF(E89&lt;&gt;0,$O89/E89,"")</f>
        <v>0</v>
      </c>
      <c r="S89" s="33">
        <f>IF(D89&lt;&gt;0,$F89/D89,"")</f>
        <v>0</v>
      </c>
      <c r="T89" s="33">
        <f>IF(D89&lt;&gt;0,$G89/D89,"")</f>
        <v>0</v>
      </c>
      <c r="U89" s="33">
        <f>IF(D89&lt;&gt;0,$H89/D89,"")</f>
        <v>0</v>
      </c>
      <c r="V89" s="33">
        <f>IF(D89&lt;&gt;0,$I89/D89,"")</f>
        <v>0</v>
      </c>
      <c r="W89" s="10"/>
    </row>
    <row r="90" spans="1:23">
      <c r="A90" s="24" t="s">
        <v>271</v>
      </c>
      <c r="W90" s="10"/>
    </row>
    <row r="91" spans="1:23">
      <c r="A91" s="3" t="s">
        <v>217</v>
      </c>
      <c r="B91" s="17">
        <f>'Input'!B241+'Input'!C241+'Input'!D241</f>
        <v>0</v>
      </c>
      <c r="C91" s="37">
        <f>'Input'!E241</f>
        <v>0</v>
      </c>
      <c r="D91" s="17">
        <f>0.01*'Input'!F$58*('Adjust'!$E286*'Input'!E241+'Adjust'!$F286*'Input'!F241+'Adjust'!$G286*'Input'!G241)+10*('Adjust'!$B286*'Input'!B241+'Adjust'!$C286*'Input'!C241+'Adjust'!$D286*'Input'!D241+'Adjust'!$H286*'Input'!H241)</f>
        <v>0</v>
      </c>
      <c r="E91" s="17">
        <f>10*('Adjust'!$B286*'Input'!B241+'Adjust'!$C286*'Input'!C241+'Adjust'!$D286*'Input'!D241)</f>
        <v>0</v>
      </c>
      <c r="F91" s="17">
        <f>'Adjust'!E286*'Input'!$F$58*'Input'!$E241/100</f>
        <v>0</v>
      </c>
      <c r="G91" s="17">
        <f>'Adjust'!F286*'Input'!$F$58*'Input'!$F241/100</f>
        <v>0</v>
      </c>
      <c r="H91" s="17">
        <f>'Adjust'!G286*'Input'!$F$58*'Input'!$G241/100</f>
        <v>0</v>
      </c>
      <c r="I91" s="17">
        <f>'Adjust'!H286*'Input'!$H241*10</f>
        <v>0</v>
      </c>
      <c r="J91" s="31">
        <f>IF(B91&lt;&gt;0,0.1*D91/B91,"")</f>
        <v>0</v>
      </c>
      <c r="K91" s="39">
        <f>IF(C91&lt;&gt;0,D91/C91,"")</f>
        <v>0</v>
      </c>
      <c r="L91" s="31">
        <f>IF(B91&lt;&gt;0,0.1*E91/B91,0)</f>
        <v>0</v>
      </c>
      <c r="M91" s="17">
        <f>'Adjust'!B286*'Input'!$B241*10</f>
        <v>0</v>
      </c>
      <c r="N91" s="17">
        <f>'Adjust'!C286*'Input'!$C241*10</f>
        <v>0</v>
      </c>
      <c r="O91" s="17">
        <f>'Adjust'!D286*'Input'!$D241*10</f>
        <v>0</v>
      </c>
      <c r="P91" s="33">
        <f>IF(E91&lt;&gt;0,$M91/E91,"")</f>
        <v>0</v>
      </c>
      <c r="Q91" s="33">
        <f>IF(E91&lt;&gt;0,$N91/E91,"")</f>
        <v>0</v>
      </c>
      <c r="R91" s="33">
        <f>IF(E91&lt;&gt;0,$O91/E91,"")</f>
        <v>0</v>
      </c>
      <c r="S91" s="33">
        <f>IF(D91&lt;&gt;0,$F91/D91,"")</f>
        <v>0</v>
      </c>
      <c r="T91" s="33">
        <f>IF(D91&lt;&gt;0,$G91/D91,"")</f>
        <v>0</v>
      </c>
      <c r="U91" s="33">
        <f>IF(D91&lt;&gt;0,$H91/D91,"")</f>
        <v>0</v>
      </c>
      <c r="V91" s="33">
        <f>IF(D91&lt;&gt;0,$I91/D91,"")</f>
        <v>0</v>
      </c>
      <c r="W91" s="10"/>
    </row>
    <row r="92" spans="1:23">
      <c r="A92" s="3" t="s">
        <v>272</v>
      </c>
      <c r="B92" s="17">
        <f>'Input'!B242+'Input'!C242+'Input'!D242</f>
        <v>0</v>
      </c>
      <c r="C92" s="37">
        <f>'Input'!E242</f>
        <v>0</v>
      </c>
      <c r="D92" s="17">
        <f>0.01*'Input'!F$58*('Adjust'!$E287*'Input'!E242+'Adjust'!$F287*'Input'!F242+'Adjust'!$G287*'Input'!G242)+10*('Adjust'!$B287*'Input'!B242+'Adjust'!$C287*'Input'!C242+'Adjust'!$D287*'Input'!D242+'Adjust'!$H287*'Input'!H242)</f>
        <v>0</v>
      </c>
      <c r="E92" s="17">
        <f>10*('Adjust'!$B287*'Input'!B242+'Adjust'!$C287*'Input'!C242+'Adjust'!$D287*'Input'!D242)</f>
        <v>0</v>
      </c>
      <c r="F92" s="17">
        <f>'Adjust'!E287*'Input'!$F$58*'Input'!$E242/100</f>
        <v>0</v>
      </c>
      <c r="G92" s="17">
        <f>'Adjust'!F287*'Input'!$F$58*'Input'!$F242/100</f>
        <v>0</v>
      </c>
      <c r="H92" s="17">
        <f>'Adjust'!G287*'Input'!$F$58*'Input'!$G242/100</f>
        <v>0</v>
      </c>
      <c r="I92" s="17">
        <f>'Adjust'!H287*'Input'!$H242*10</f>
        <v>0</v>
      </c>
      <c r="J92" s="31">
        <f>IF(B92&lt;&gt;0,0.1*D92/B92,"")</f>
        <v>0</v>
      </c>
      <c r="K92" s="39">
        <f>IF(C92&lt;&gt;0,D92/C92,"")</f>
        <v>0</v>
      </c>
      <c r="L92" s="31">
        <f>IF(B92&lt;&gt;0,0.1*E92/B92,0)</f>
        <v>0</v>
      </c>
      <c r="M92" s="17">
        <f>'Adjust'!B287*'Input'!$B242*10</f>
        <v>0</v>
      </c>
      <c r="N92" s="17">
        <f>'Adjust'!C287*'Input'!$C242*10</f>
        <v>0</v>
      </c>
      <c r="O92" s="17">
        <f>'Adjust'!D287*'Input'!$D242*10</f>
        <v>0</v>
      </c>
      <c r="P92" s="33">
        <f>IF(E92&lt;&gt;0,$M92/E92,"")</f>
        <v>0</v>
      </c>
      <c r="Q92" s="33">
        <f>IF(E92&lt;&gt;0,$N92/E92,"")</f>
        <v>0</v>
      </c>
      <c r="R92" s="33">
        <f>IF(E92&lt;&gt;0,$O92/E92,"")</f>
        <v>0</v>
      </c>
      <c r="S92" s="33">
        <f>IF(D92&lt;&gt;0,$F92/D92,"")</f>
        <v>0</v>
      </c>
      <c r="T92" s="33">
        <f>IF(D92&lt;&gt;0,$G92/D92,"")</f>
        <v>0</v>
      </c>
      <c r="U92" s="33">
        <f>IF(D92&lt;&gt;0,$H92/D92,"")</f>
        <v>0</v>
      </c>
      <c r="V92" s="33">
        <f>IF(D92&lt;&gt;0,$I92/D92,"")</f>
        <v>0</v>
      </c>
      <c r="W92" s="10"/>
    </row>
    <row r="93" spans="1:23">
      <c r="A93" s="3" t="s">
        <v>273</v>
      </c>
      <c r="B93" s="17">
        <f>'Input'!B243+'Input'!C243+'Input'!D243</f>
        <v>0</v>
      </c>
      <c r="C93" s="37">
        <f>'Input'!E243</f>
        <v>0</v>
      </c>
      <c r="D93" s="17">
        <f>0.01*'Input'!F$58*('Adjust'!$E288*'Input'!E243+'Adjust'!$F288*'Input'!F243+'Adjust'!$G288*'Input'!G243)+10*('Adjust'!$B288*'Input'!B243+'Adjust'!$C288*'Input'!C243+'Adjust'!$D288*'Input'!D243+'Adjust'!$H288*'Input'!H243)</f>
        <v>0</v>
      </c>
      <c r="E93" s="17">
        <f>10*('Adjust'!$B288*'Input'!B243+'Adjust'!$C288*'Input'!C243+'Adjust'!$D288*'Input'!D243)</f>
        <v>0</v>
      </c>
      <c r="F93" s="17">
        <f>'Adjust'!E288*'Input'!$F$58*'Input'!$E243/100</f>
        <v>0</v>
      </c>
      <c r="G93" s="17">
        <f>'Adjust'!F288*'Input'!$F$58*'Input'!$F243/100</f>
        <v>0</v>
      </c>
      <c r="H93" s="17">
        <f>'Adjust'!G288*'Input'!$F$58*'Input'!$G243/100</f>
        <v>0</v>
      </c>
      <c r="I93" s="17">
        <f>'Adjust'!H288*'Input'!$H243*10</f>
        <v>0</v>
      </c>
      <c r="J93" s="31">
        <f>IF(B93&lt;&gt;0,0.1*D93/B93,"")</f>
        <v>0</v>
      </c>
      <c r="K93" s="39">
        <f>IF(C93&lt;&gt;0,D93/C93,"")</f>
        <v>0</v>
      </c>
      <c r="L93" s="31">
        <f>IF(B93&lt;&gt;0,0.1*E93/B93,0)</f>
        <v>0</v>
      </c>
      <c r="M93" s="17">
        <f>'Adjust'!B288*'Input'!$B243*10</f>
        <v>0</v>
      </c>
      <c r="N93" s="17">
        <f>'Adjust'!C288*'Input'!$C243*10</f>
        <v>0</v>
      </c>
      <c r="O93" s="17">
        <f>'Adjust'!D288*'Input'!$D243*10</f>
        <v>0</v>
      </c>
      <c r="P93" s="33">
        <f>IF(E93&lt;&gt;0,$M93/E93,"")</f>
        <v>0</v>
      </c>
      <c r="Q93" s="33">
        <f>IF(E93&lt;&gt;0,$N93/E93,"")</f>
        <v>0</v>
      </c>
      <c r="R93" s="33">
        <f>IF(E93&lt;&gt;0,$O93/E93,"")</f>
        <v>0</v>
      </c>
      <c r="S93" s="33">
        <f>IF(D93&lt;&gt;0,$F93/D93,"")</f>
        <v>0</v>
      </c>
      <c r="T93" s="33">
        <f>IF(D93&lt;&gt;0,$G93/D93,"")</f>
        <v>0</v>
      </c>
      <c r="U93" s="33">
        <f>IF(D93&lt;&gt;0,$H93/D93,"")</f>
        <v>0</v>
      </c>
      <c r="V93" s="33">
        <f>IF(D93&lt;&gt;0,$I93/D93,"")</f>
        <v>0</v>
      </c>
      <c r="W93" s="10"/>
    </row>
    <row r="94" spans="1:23">
      <c r="A94" s="24" t="s">
        <v>274</v>
      </c>
      <c r="W94" s="10"/>
    </row>
    <row r="95" spans="1:23">
      <c r="A95" s="3" t="s">
        <v>218</v>
      </c>
      <c r="B95" s="17">
        <f>'Input'!B245+'Input'!C245+'Input'!D245</f>
        <v>0</v>
      </c>
      <c r="C95" s="37">
        <f>'Input'!E245</f>
        <v>0</v>
      </c>
      <c r="D95" s="17">
        <f>0.01*'Input'!F$58*('Adjust'!$E290*'Input'!E245+'Adjust'!$F290*'Input'!F245+'Adjust'!$G290*'Input'!G245)+10*('Adjust'!$B290*'Input'!B245+'Adjust'!$C290*'Input'!C245+'Adjust'!$D290*'Input'!D245+'Adjust'!$H290*'Input'!H245)</f>
        <v>0</v>
      </c>
      <c r="E95" s="17">
        <f>10*('Adjust'!$B290*'Input'!B245+'Adjust'!$C290*'Input'!C245+'Adjust'!$D290*'Input'!D245)</f>
        <v>0</v>
      </c>
      <c r="F95" s="17">
        <f>'Adjust'!E290*'Input'!$F$58*'Input'!$E245/100</f>
        <v>0</v>
      </c>
      <c r="G95" s="17">
        <f>'Adjust'!F290*'Input'!$F$58*'Input'!$F245/100</f>
        <v>0</v>
      </c>
      <c r="H95" s="17">
        <f>'Adjust'!G290*'Input'!$F$58*'Input'!$G245/100</f>
        <v>0</v>
      </c>
      <c r="I95" s="17">
        <f>'Adjust'!H290*'Input'!$H245*10</f>
        <v>0</v>
      </c>
      <c r="J95" s="31">
        <f>IF(B95&lt;&gt;0,0.1*D95/B95,"")</f>
        <v>0</v>
      </c>
      <c r="K95" s="39">
        <f>IF(C95&lt;&gt;0,D95/C95,"")</f>
        <v>0</v>
      </c>
      <c r="L95" s="31">
        <f>IF(B95&lt;&gt;0,0.1*E95/B95,0)</f>
        <v>0</v>
      </c>
      <c r="M95" s="17">
        <f>'Adjust'!B290*'Input'!$B245*10</f>
        <v>0</v>
      </c>
      <c r="N95" s="17">
        <f>'Adjust'!C290*'Input'!$C245*10</f>
        <v>0</v>
      </c>
      <c r="O95" s="17">
        <f>'Adjust'!D290*'Input'!$D245*10</f>
        <v>0</v>
      </c>
      <c r="P95" s="33">
        <f>IF(E95&lt;&gt;0,$M95/E95,"")</f>
        <v>0</v>
      </c>
      <c r="Q95" s="33">
        <f>IF(E95&lt;&gt;0,$N95/E95,"")</f>
        <v>0</v>
      </c>
      <c r="R95" s="33">
        <f>IF(E95&lt;&gt;0,$O95/E95,"")</f>
        <v>0</v>
      </c>
      <c r="S95" s="33">
        <f>IF(D95&lt;&gt;0,$F95/D95,"")</f>
        <v>0</v>
      </c>
      <c r="T95" s="33">
        <f>IF(D95&lt;&gt;0,$G95/D95,"")</f>
        <v>0</v>
      </c>
      <c r="U95" s="33">
        <f>IF(D95&lt;&gt;0,$H95/D95,"")</f>
        <v>0</v>
      </c>
      <c r="V95" s="33">
        <f>IF(D95&lt;&gt;0,$I95/D95,"")</f>
        <v>0</v>
      </c>
      <c r="W95" s="10"/>
    </row>
    <row r="96" spans="1:23">
      <c r="A96" s="3" t="s">
        <v>275</v>
      </c>
      <c r="B96" s="17">
        <f>'Input'!B246+'Input'!C246+'Input'!D246</f>
        <v>0</v>
      </c>
      <c r="C96" s="37">
        <f>'Input'!E246</f>
        <v>0</v>
      </c>
      <c r="D96" s="17">
        <f>0.01*'Input'!F$58*('Adjust'!$E291*'Input'!E246+'Adjust'!$F291*'Input'!F246+'Adjust'!$G291*'Input'!G246)+10*('Adjust'!$B291*'Input'!B246+'Adjust'!$C291*'Input'!C246+'Adjust'!$D291*'Input'!D246+'Adjust'!$H291*'Input'!H246)</f>
        <v>0</v>
      </c>
      <c r="E96" s="17">
        <f>10*('Adjust'!$B291*'Input'!B246+'Adjust'!$C291*'Input'!C246+'Adjust'!$D291*'Input'!D246)</f>
        <v>0</v>
      </c>
      <c r="F96" s="17">
        <f>'Adjust'!E291*'Input'!$F$58*'Input'!$E246/100</f>
        <v>0</v>
      </c>
      <c r="G96" s="17">
        <f>'Adjust'!F291*'Input'!$F$58*'Input'!$F246/100</f>
        <v>0</v>
      </c>
      <c r="H96" s="17">
        <f>'Adjust'!G291*'Input'!$F$58*'Input'!$G246/100</f>
        <v>0</v>
      </c>
      <c r="I96" s="17">
        <f>'Adjust'!H291*'Input'!$H246*10</f>
        <v>0</v>
      </c>
      <c r="J96" s="31">
        <f>IF(B96&lt;&gt;0,0.1*D96/B96,"")</f>
        <v>0</v>
      </c>
      <c r="K96" s="39">
        <f>IF(C96&lt;&gt;0,D96/C96,"")</f>
        <v>0</v>
      </c>
      <c r="L96" s="31">
        <f>IF(B96&lt;&gt;0,0.1*E96/B96,0)</f>
        <v>0</v>
      </c>
      <c r="M96" s="17">
        <f>'Adjust'!B291*'Input'!$B246*10</f>
        <v>0</v>
      </c>
      <c r="N96" s="17">
        <f>'Adjust'!C291*'Input'!$C246*10</f>
        <v>0</v>
      </c>
      <c r="O96" s="17">
        <f>'Adjust'!D291*'Input'!$D246*10</f>
        <v>0</v>
      </c>
      <c r="P96" s="33">
        <f>IF(E96&lt;&gt;0,$M96/E96,"")</f>
        <v>0</v>
      </c>
      <c r="Q96" s="33">
        <f>IF(E96&lt;&gt;0,$N96/E96,"")</f>
        <v>0</v>
      </c>
      <c r="R96" s="33">
        <f>IF(E96&lt;&gt;0,$O96/E96,"")</f>
        <v>0</v>
      </c>
      <c r="S96" s="33">
        <f>IF(D96&lt;&gt;0,$F96/D96,"")</f>
        <v>0</v>
      </c>
      <c r="T96" s="33">
        <f>IF(D96&lt;&gt;0,$G96/D96,"")</f>
        <v>0</v>
      </c>
      <c r="U96" s="33">
        <f>IF(D96&lt;&gt;0,$H96/D96,"")</f>
        <v>0</v>
      </c>
      <c r="V96" s="33">
        <f>IF(D96&lt;&gt;0,$I96/D96,"")</f>
        <v>0</v>
      </c>
      <c r="W96" s="10"/>
    </row>
    <row r="97" spans="1:23">
      <c r="A97" s="3" t="s">
        <v>276</v>
      </c>
      <c r="B97" s="17">
        <f>'Input'!B247+'Input'!C247+'Input'!D247</f>
        <v>0</v>
      </c>
      <c r="C97" s="37">
        <f>'Input'!E247</f>
        <v>0</v>
      </c>
      <c r="D97" s="17">
        <f>0.01*'Input'!F$58*('Adjust'!$E292*'Input'!E247+'Adjust'!$F292*'Input'!F247+'Adjust'!$G292*'Input'!G247)+10*('Adjust'!$B292*'Input'!B247+'Adjust'!$C292*'Input'!C247+'Adjust'!$D292*'Input'!D247+'Adjust'!$H292*'Input'!H247)</f>
        <v>0</v>
      </c>
      <c r="E97" s="17">
        <f>10*('Adjust'!$B292*'Input'!B247+'Adjust'!$C292*'Input'!C247+'Adjust'!$D292*'Input'!D247)</f>
        <v>0</v>
      </c>
      <c r="F97" s="17">
        <f>'Adjust'!E292*'Input'!$F$58*'Input'!$E247/100</f>
        <v>0</v>
      </c>
      <c r="G97" s="17">
        <f>'Adjust'!F292*'Input'!$F$58*'Input'!$F247/100</f>
        <v>0</v>
      </c>
      <c r="H97" s="17">
        <f>'Adjust'!G292*'Input'!$F$58*'Input'!$G247/100</f>
        <v>0</v>
      </c>
      <c r="I97" s="17">
        <f>'Adjust'!H292*'Input'!$H247*10</f>
        <v>0</v>
      </c>
      <c r="J97" s="31">
        <f>IF(B97&lt;&gt;0,0.1*D97/B97,"")</f>
        <v>0</v>
      </c>
      <c r="K97" s="39">
        <f>IF(C97&lt;&gt;0,D97/C97,"")</f>
        <v>0</v>
      </c>
      <c r="L97" s="31">
        <f>IF(B97&lt;&gt;0,0.1*E97/B97,0)</f>
        <v>0</v>
      </c>
      <c r="M97" s="17">
        <f>'Adjust'!B292*'Input'!$B247*10</f>
        <v>0</v>
      </c>
      <c r="N97" s="17">
        <f>'Adjust'!C292*'Input'!$C247*10</f>
        <v>0</v>
      </c>
      <c r="O97" s="17">
        <f>'Adjust'!D292*'Input'!$D247*10</f>
        <v>0</v>
      </c>
      <c r="P97" s="33">
        <f>IF(E97&lt;&gt;0,$M97/E97,"")</f>
        <v>0</v>
      </c>
      <c r="Q97" s="33">
        <f>IF(E97&lt;&gt;0,$N97/E97,"")</f>
        <v>0</v>
      </c>
      <c r="R97" s="33">
        <f>IF(E97&lt;&gt;0,$O97/E97,"")</f>
        <v>0</v>
      </c>
      <c r="S97" s="33">
        <f>IF(D97&lt;&gt;0,$F97/D97,"")</f>
        <v>0</v>
      </c>
      <c r="T97" s="33">
        <f>IF(D97&lt;&gt;0,$G97/D97,"")</f>
        <v>0</v>
      </c>
      <c r="U97" s="33">
        <f>IF(D97&lt;&gt;0,$H97/D97,"")</f>
        <v>0</v>
      </c>
      <c r="V97" s="33">
        <f>IF(D97&lt;&gt;0,$I97/D97,"")</f>
        <v>0</v>
      </c>
      <c r="W97" s="10"/>
    </row>
    <row r="98" spans="1:23">
      <c r="A98" s="24" t="s">
        <v>277</v>
      </c>
      <c r="W98" s="10"/>
    </row>
    <row r="99" spans="1:23">
      <c r="A99" s="3" t="s">
        <v>219</v>
      </c>
      <c r="B99" s="17">
        <f>'Input'!B249+'Input'!C249+'Input'!D249</f>
        <v>0</v>
      </c>
      <c r="C99" s="37">
        <f>'Input'!E249</f>
        <v>0</v>
      </c>
      <c r="D99" s="17">
        <f>0.01*'Input'!F$58*('Adjust'!$E294*'Input'!E249+'Adjust'!$F294*'Input'!F249+'Adjust'!$G294*'Input'!G249)+10*('Adjust'!$B294*'Input'!B249+'Adjust'!$C294*'Input'!C249+'Adjust'!$D294*'Input'!D249+'Adjust'!$H294*'Input'!H249)</f>
        <v>0</v>
      </c>
      <c r="E99" s="17">
        <f>10*('Adjust'!$B294*'Input'!B249+'Adjust'!$C294*'Input'!C249+'Adjust'!$D294*'Input'!D249)</f>
        <v>0</v>
      </c>
      <c r="F99" s="17">
        <f>'Adjust'!E294*'Input'!$F$58*'Input'!$E249/100</f>
        <v>0</v>
      </c>
      <c r="G99" s="17">
        <f>'Adjust'!F294*'Input'!$F$58*'Input'!$F249/100</f>
        <v>0</v>
      </c>
      <c r="H99" s="17">
        <f>'Adjust'!G294*'Input'!$F$58*'Input'!$G249/100</f>
        <v>0</v>
      </c>
      <c r="I99" s="17">
        <f>'Adjust'!H294*'Input'!$H249*10</f>
        <v>0</v>
      </c>
      <c r="J99" s="31">
        <f>IF(B99&lt;&gt;0,0.1*D99/B99,"")</f>
        <v>0</v>
      </c>
      <c r="K99" s="39">
        <f>IF(C99&lt;&gt;0,D99/C99,"")</f>
        <v>0</v>
      </c>
      <c r="L99" s="31">
        <f>IF(B99&lt;&gt;0,0.1*E99/B99,0)</f>
        <v>0</v>
      </c>
      <c r="M99" s="17">
        <f>'Adjust'!B294*'Input'!$B249*10</f>
        <v>0</v>
      </c>
      <c r="N99" s="17">
        <f>'Adjust'!C294*'Input'!$C249*10</f>
        <v>0</v>
      </c>
      <c r="O99" s="17">
        <f>'Adjust'!D294*'Input'!$D249*10</f>
        <v>0</v>
      </c>
      <c r="P99" s="33">
        <f>IF(E99&lt;&gt;0,$M99/E99,"")</f>
        <v>0</v>
      </c>
      <c r="Q99" s="33">
        <f>IF(E99&lt;&gt;0,$N99/E99,"")</f>
        <v>0</v>
      </c>
      <c r="R99" s="33">
        <f>IF(E99&lt;&gt;0,$O99/E99,"")</f>
        <v>0</v>
      </c>
      <c r="S99" s="33">
        <f>IF(D99&lt;&gt;0,$F99/D99,"")</f>
        <v>0</v>
      </c>
      <c r="T99" s="33">
        <f>IF(D99&lt;&gt;0,$G99/D99,"")</f>
        <v>0</v>
      </c>
      <c r="U99" s="33">
        <f>IF(D99&lt;&gt;0,$H99/D99,"")</f>
        <v>0</v>
      </c>
      <c r="V99" s="33">
        <f>IF(D99&lt;&gt;0,$I99/D99,"")</f>
        <v>0</v>
      </c>
      <c r="W99" s="10"/>
    </row>
    <row r="100" spans="1:23">
      <c r="A100" s="3" t="s">
        <v>278</v>
      </c>
      <c r="B100" s="17">
        <f>'Input'!B250+'Input'!C250+'Input'!D250</f>
        <v>0</v>
      </c>
      <c r="C100" s="37">
        <f>'Input'!E250</f>
        <v>0</v>
      </c>
      <c r="D100" s="17">
        <f>0.01*'Input'!F$58*('Adjust'!$E295*'Input'!E250+'Adjust'!$F295*'Input'!F250+'Adjust'!$G295*'Input'!G250)+10*('Adjust'!$B295*'Input'!B250+'Adjust'!$C295*'Input'!C250+'Adjust'!$D295*'Input'!D250+'Adjust'!$H295*'Input'!H250)</f>
        <v>0</v>
      </c>
      <c r="E100" s="17">
        <f>10*('Adjust'!$B295*'Input'!B250+'Adjust'!$C295*'Input'!C250+'Adjust'!$D295*'Input'!D250)</f>
        <v>0</v>
      </c>
      <c r="F100" s="17">
        <f>'Adjust'!E295*'Input'!$F$58*'Input'!$E250/100</f>
        <v>0</v>
      </c>
      <c r="G100" s="17">
        <f>'Adjust'!F295*'Input'!$F$58*'Input'!$F250/100</f>
        <v>0</v>
      </c>
      <c r="H100" s="17">
        <f>'Adjust'!G295*'Input'!$F$58*'Input'!$G250/100</f>
        <v>0</v>
      </c>
      <c r="I100" s="17">
        <f>'Adjust'!H295*'Input'!$H250*10</f>
        <v>0</v>
      </c>
      <c r="J100" s="31">
        <f>IF(B100&lt;&gt;0,0.1*D100/B100,"")</f>
        <v>0</v>
      </c>
      <c r="K100" s="39">
        <f>IF(C100&lt;&gt;0,D100/C100,"")</f>
        <v>0</v>
      </c>
      <c r="L100" s="31">
        <f>IF(B100&lt;&gt;0,0.1*E100/B100,0)</f>
        <v>0</v>
      </c>
      <c r="M100" s="17">
        <f>'Adjust'!B295*'Input'!$B250*10</f>
        <v>0</v>
      </c>
      <c r="N100" s="17">
        <f>'Adjust'!C295*'Input'!$C250*10</f>
        <v>0</v>
      </c>
      <c r="O100" s="17">
        <f>'Adjust'!D295*'Input'!$D250*10</f>
        <v>0</v>
      </c>
      <c r="P100" s="33">
        <f>IF(E100&lt;&gt;0,$M100/E100,"")</f>
        <v>0</v>
      </c>
      <c r="Q100" s="33">
        <f>IF(E100&lt;&gt;0,$N100/E100,"")</f>
        <v>0</v>
      </c>
      <c r="R100" s="33">
        <f>IF(E100&lt;&gt;0,$O100/E100,"")</f>
        <v>0</v>
      </c>
      <c r="S100" s="33">
        <f>IF(D100&lt;&gt;0,$F100/D100,"")</f>
        <v>0</v>
      </c>
      <c r="T100" s="33">
        <f>IF(D100&lt;&gt;0,$G100/D100,"")</f>
        <v>0</v>
      </c>
      <c r="U100" s="33">
        <f>IF(D100&lt;&gt;0,$H100/D100,"")</f>
        <v>0</v>
      </c>
      <c r="V100" s="33">
        <f>IF(D100&lt;&gt;0,$I100/D100,"")</f>
        <v>0</v>
      </c>
      <c r="W100" s="10"/>
    </row>
    <row r="101" spans="1:23">
      <c r="A101" s="3" t="s">
        <v>279</v>
      </c>
      <c r="B101" s="17">
        <f>'Input'!B251+'Input'!C251+'Input'!D251</f>
        <v>0</v>
      </c>
      <c r="C101" s="37">
        <f>'Input'!E251</f>
        <v>0</v>
      </c>
      <c r="D101" s="17">
        <f>0.01*'Input'!F$58*('Adjust'!$E296*'Input'!E251+'Adjust'!$F296*'Input'!F251+'Adjust'!$G296*'Input'!G251)+10*('Adjust'!$B296*'Input'!B251+'Adjust'!$C296*'Input'!C251+'Adjust'!$D296*'Input'!D251+'Adjust'!$H296*'Input'!H251)</f>
        <v>0</v>
      </c>
      <c r="E101" s="17">
        <f>10*('Adjust'!$B296*'Input'!B251+'Adjust'!$C296*'Input'!C251+'Adjust'!$D296*'Input'!D251)</f>
        <v>0</v>
      </c>
      <c r="F101" s="17">
        <f>'Adjust'!E296*'Input'!$F$58*'Input'!$E251/100</f>
        <v>0</v>
      </c>
      <c r="G101" s="17">
        <f>'Adjust'!F296*'Input'!$F$58*'Input'!$F251/100</f>
        <v>0</v>
      </c>
      <c r="H101" s="17">
        <f>'Adjust'!G296*'Input'!$F$58*'Input'!$G251/100</f>
        <v>0</v>
      </c>
      <c r="I101" s="17">
        <f>'Adjust'!H296*'Input'!$H251*10</f>
        <v>0</v>
      </c>
      <c r="J101" s="31">
        <f>IF(B101&lt;&gt;0,0.1*D101/B101,"")</f>
        <v>0</v>
      </c>
      <c r="K101" s="39">
        <f>IF(C101&lt;&gt;0,D101/C101,"")</f>
        <v>0</v>
      </c>
      <c r="L101" s="31">
        <f>IF(B101&lt;&gt;0,0.1*E101/B101,0)</f>
        <v>0</v>
      </c>
      <c r="M101" s="17">
        <f>'Adjust'!B296*'Input'!$B251*10</f>
        <v>0</v>
      </c>
      <c r="N101" s="17">
        <f>'Adjust'!C296*'Input'!$C251*10</f>
        <v>0</v>
      </c>
      <c r="O101" s="17">
        <f>'Adjust'!D296*'Input'!$D251*10</f>
        <v>0</v>
      </c>
      <c r="P101" s="33">
        <f>IF(E101&lt;&gt;0,$M101/E101,"")</f>
        <v>0</v>
      </c>
      <c r="Q101" s="33">
        <f>IF(E101&lt;&gt;0,$N101/E101,"")</f>
        <v>0</v>
      </c>
      <c r="R101" s="33">
        <f>IF(E101&lt;&gt;0,$O101/E101,"")</f>
        <v>0</v>
      </c>
      <c r="S101" s="33">
        <f>IF(D101&lt;&gt;0,$F101/D101,"")</f>
        <v>0</v>
      </c>
      <c r="T101" s="33">
        <f>IF(D101&lt;&gt;0,$G101/D101,"")</f>
        <v>0</v>
      </c>
      <c r="U101" s="33">
        <f>IF(D101&lt;&gt;0,$H101/D101,"")</f>
        <v>0</v>
      </c>
      <c r="V101" s="33">
        <f>IF(D101&lt;&gt;0,$I101/D101,"")</f>
        <v>0</v>
      </c>
      <c r="W101" s="10"/>
    </row>
    <row r="102" spans="1:23">
      <c r="A102" s="24" t="s">
        <v>280</v>
      </c>
      <c r="W102" s="10"/>
    </row>
    <row r="103" spans="1:23">
      <c r="A103" s="3" t="s">
        <v>220</v>
      </c>
      <c r="B103" s="17">
        <f>'Input'!B253+'Input'!C253+'Input'!D253</f>
        <v>0</v>
      </c>
      <c r="C103" s="37">
        <f>'Input'!E253</f>
        <v>0</v>
      </c>
      <c r="D103" s="17">
        <f>0.01*'Input'!F$58*('Adjust'!$E298*'Input'!E253+'Adjust'!$F298*'Input'!F253+'Adjust'!$G298*'Input'!G253)+10*('Adjust'!$B298*'Input'!B253+'Adjust'!$C298*'Input'!C253+'Adjust'!$D298*'Input'!D253+'Adjust'!$H298*'Input'!H253)</f>
        <v>0</v>
      </c>
      <c r="E103" s="17">
        <f>10*('Adjust'!$B298*'Input'!B253+'Adjust'!$C298*'Input'!C253+'Adjust'!$D298*'Input'!D253)</f>
        <v>0</v>
      </c>
      <c r="F103" s="17">
        <f>'Adjust'!E298*'Input'!$F$58*'Input'!$E253/100</f>
        <v>0</v>
      </c>
      <c r="G103" s="17">
        <f>'Adjust'!F298*'Input'!$F$58*'Input'!$F253/100</f>
        <v>0</v>
      </c>
      <c r="H103" s="17">
        <f>'Adjust'!G298*'Input'!$F$58*'Input'!$G253/100</f>
        <v>0</v>
      </c>
      <c r="I103" s="17">
        <f>'Adjust'!H298*'Input'!$H253*10</f>
        <v>0</v>
      </c>
      <c r="J103" s="31">
        <f>IF(B103&lt;&gt;0,0.1*D103/B103,"")</f>
        <v>0</v>
      </c>
      <c r="K103" s="39">
        <f>IF(C103&lt;&gt;0,D103/C103,"")</f>
        <v>0</v>
      </c>
      <c r="L103" s="31">
        <f>IF(B103&lt;&gt;0,0.1*E103/B103,0)</f>
        <v>0</v>
      </c>
      <c r="M103" s="17">
        <f>'Adjust'!B298*'Input'!$B253*10</f>
        <v>0</v>
      </c>
      <c r="N103" s="17">
        <f>'Adjust'!C298*'Input'!$C253*10</f>
        <v>0</v>
      </c>
      <c r="O103" s="17">
        <f>'Adjust'!D298*'Input'!$D253*10</f>
        <v>0</v>
      </c>
      <c r="P103" s="33">
        <f>IF(E103&lt;&gt;0,$M103/E103,"")</f>
        <v>0</v>
      </c>
      <c r="Q103" s="33">
        <f>IF(E103&lt;&gt;0,$N103/E103,"")</f>
        <v>0</v>
      </c>
      <c r="R103" s="33">
        <f>IF(E103&lt;&gt;0,$O103/E103,"")</f>
        <v>0</v>
      </c>
      <c r="S103" s="33">
        <f>IF(D103&lt;&gt;0,$F103/D103,"")</f>
        <v>0</v>
      </c>
      <c r="T103" s="33">
        <f>IF(D103&lt;&gt;0,$G103/D103,"")</f>
        <v>0</v>
      </c>
      <c r="U103" s="33">
        <f>IF(D103&lt;&gt;0,$H103/D103,"")</f>
        <v>0</v>
      </c>
      <c r="V103" s="33">
        <f>IF(D103&lt;&gt;0,$I103/D103,"")</f>
        <v>0</v>
      </c>
      <c r="W103" s="10"/>
    </row>
    <row r="104" spans="1:23">
      <c r="A104" s="3" t="s">
        <v>281</v>
      </c>
      <c r="B104" s="17">
        <f>'Input'!B254+'Input'!C254+'Input'!D254</f>
        <v>0</v>
      </c>
      <c r="C104" s="37">
        <f>'Input'!E254</f>
        <v>0</v>
      </c>
      <c r="D104" s="17">
        <f>0.01*'Input'!F$58*('Adjust'!$E299*'Input'!E254+'Adjust'!$F299*'Input'!F254+'Adjust'!$G299*'Input'!G254)+10*('Adjust'!$B299*'Input'!B254+'Adjust'!$C299*'Input'!C254+'Adjust'!$D299*'Input'!D254+'Adjust'!$H299*'Input'!H254)</f>
        <v>0</v>
      </c>
      <c r="E104" s="17">
        <f>10*('Adjust'!$B299*'Input'!B254+'Adjust'!$C299*'Input'!C254+'Adjust'!$D299*'Input'!D254)</f>
        <v>0</v>
      </c>
      <c r="F104" s="17">
        <f>'Adjust'!E299*'Input'!$F$58*'Input'!$E254/100</f>
        <v>0</v>
      </c>
      <c r="G104" s="17">
        <f>'Adjust'!F299*'Input'!$F$58*'Input'!$F254/100</f>
        <v>0</v>
      </c>
      <c r="H104" s="17">
        <f>'Adjust'!G299*'Input'!$F$58*'Input'!$G254/100</f>
        <v>0</v>
      </c>
      <c r="I104" s="17">
        <f>'Adjust'!H299*'Input'!$H254*10</f>
        <v>0</v>
      </c>
      <c r="J104" s="31">
        <f>IF(B104&lt;&gt;0,0.1*D104/B104,"")</f>
        <v>0</v>
      </c>
      <c r="K104" s="39">
        <f>IF(C104&lt;&gt;0,D104/C104,"")</f>
        <v>0</v>
      </c>
      <c r="L104" s="31">
        <f>IF(B104&lt;&gt;0,0.1*E104/B104,0)</f>
        <v>0</v>
      </c>
      <c r="M104" s="17">
        <f>'Adjust'!B299*'Input'!$B254*10</f>
        <v>0</v>
      </c>
      <c r="N104" s="17">
        <f>'Adjust'!C299*'Input'!$C254*10</f>
        <v>0</v>
      </c>
      <c r="O104" s="17">
        <f>'Adjust'!D299*'Input'!$D254*10</f>
        <v>0</v>
      </c>
      <c r="P104" s="33">
        <f>IF(E104&lt;&gt;0,$M104/E104,"")</f>
        <v>0</v>
      </c>
      <c r="Q104" s="33">
        <f>IF(E104&lt;&gt;0,$N104/E104,"")</f>
        <v>0</v>
      </c>
      <c r="R104" s="33">
        <f>IF(E104&lt;&gt;0,$O104/E104,"")</f>
        <v>0</v>
      </c>
      <c r="S104" s="33">
        <f>IF(D104&lt;&gt;0,$F104/D104,"")</f>
        <v>0</v>
      </c>
      <c r="T104" s="33">
        <f>IF(D104&lt;&gt;0,$G104/D104,"")</f>
        <v>0</v>
      </c>
      <c r="U104" s="33">
        <f>IF(D104&lt;&gt;0,$H104/D104,"")</f>
        <v>0</v>
      </c>
      <c r="V104" s="33">
        <f>IF(D104&lt;&gt;0,$I104/D104,"")</f>
        <v>0</v>
      </c>
      <c r="W104" s="10"/>
    </row>
    <row r="105" spans="1:23">
      <c r="A105" s="3" t="s">
        <v>282</v>
      </c>
      <c r="B105" s="17">
        <f>'Input'!B255+'Input'!C255+'Input'!D255</f>
        <v>0</v>
      </c>
      <c r="C105" s="37">
        <f>'Input'!E255</f>
        <v>0</v>
      </c>
      <c r="D105" s="17">
        <f>0.01*'Input'!F$58*('Adjust'!$E300*'Input'!E255+'Adjust'!$F300*'Input'!F255+'Adjust'!$G300*'Input'!G255)+10*('Adjust'!$B300*'Input'!B255+'Adjust'!$C300*'Input'!C255+'Adjust'!$D300*'Input'!D255+'Adjust'!$H300*'Input'!H255)</f>
        <v>0</v>
      </c>
      <c r="E105" s="17">
        <f>10*('Adjust'!$B300*'Input'!B255+'Adjust'!$C300*'Input'!C255+'Adjust'!$D300*'Input'!D255)</f>
        <v>0</v>
      </c>
      <c r="F105" s="17">
        <f>'Adjust'!E300*'Input'!$F$58*'Input'!$E255/100</f>
        <v>0</v>
      </c>
      <c r="G105" s="17">
        <f>'Adjust'!F300*'Input'!$F$58*'Input'!$F255/100</f>
        <v>0</v>
      </c>
      <c r="H105" s="17">
        <f>'Adjust'!G300*'Input'!$F$58*'Input'!$G255/100</f>
        <v>0</v>
      </c>
      <c r="I105" s="17">
        <f>'Adjust'!H300*'Input'!$H255*10</f>
        <v>0</v>
      </c>
      <c r="J105" s="31">
        <f>IF(B105&lt;&gt;0,0.1*D105/B105,"")</f>
        <v>0</v>
      </c>
      <c r="K105" s="39">
        <f>IF(C105&lt;&gt;0,D105/C105,"")</f>
        <v>0</v>
      </c>
      <c r="L105" s="31">
        <f>IF(B105&lt;&gt;0,0.1*E105/B105,0)</f>
        <v>0</v>
      </c>
      <c r="M105" s="17">
        <f>'Adjust'!B300*'Input'!$B255*10</f>
        <v>0</v>
      </c>
      <c r="N105" s="17">
        <f>'Adjust'!C300*'Input'!$C255*10</f>
        <v>0</v>
      </c>
      <c r="O105" s="17">
        <f>'Adjust'!D300*'Input'!$D255*10</f>
        <v>0</v>
      </c>
      <c r="P105" s="33">
        <f>IF(E105&lt;&gt;0,$M105/E105,"")</f>
        <v>0</v>
      </c>
      <c r="Q105" s="33">
        <f>IF(E105&lt;&gt;0,$N105/E105,"")</f>
        <v>0</v>
      </c>
      <c r="R105" s="33">
        <f>IF(E105&lt;&gt;0,$O105/E105,"")</f>
        <v>0</v>
      </c>
      <c r="S105" s="33">
        <f>IF(D105&lt;&gt;0,$F105/D105,"")</f>
        <v>0</v>
      </c>
      <c r="T105" s="33">
        <f>IF(D105&lt;&gt;0,$G105/D105,"")</f>
        <v>0</v>
      </c>
      <c r="U105" s="33">
        <f>IF(D105&lt;&gt;0,$H105/D105,"")</f>
        <v>0</v>
      </c>
      <c r="V105" s="33">
        <f>IF(D105&lt;&gt;0,$I105/D105,"")</f>
        <v>0</v>
      </c>
      <c r="W105" s="10"/>
    </row>
    <row r="106" spans="1:23">
      <c r="A106" s="24" t="s">
        <v>283</v>
      </c>
      <c r="W106" s="10"/>
    </row>
    <row r="107" spans="1:23">
      <c r="A107" s="3" t="s">
        <v>184</v>
      </c>
      <c r="B107" s="17">
        <f>'Input'!B257+'Input'!C257+'Input'!D257</f>
        <v>0</v>
      </c>
      <c r="C107" s="37">
        <f>'Input'!E257</f>
        <v>0</v>
      </c>
      <c r="D107" s="17">
        <f>0.01*'Input'!F$58*('Adjust'!$E302*'Input'!E257+'Adjust'!$F302*'Input'!F257+'Adjust'!$G302*'Input'!G257)+10*('Adjust'!$B302*'Input'!B257+'Adjust'!$C302*'Input'!C257+'Adjust'!$D302*'Input'!D257+'Adjust'!$H302*'Input'!H257)</f>
        <v>0</v>
      </c>
      <c r="E107" s="17">
        <f>10*('Adjust'!$B302*'Input'!B257+'Adjust'!$C302*'Input'!C257+'Adjust'!$D302*'Input'!D257)</f>
        <v>0</v>
      </c>
      <c r="F107" s="17">
        <f>'Adjust'!E302*'Input'!$F$58*'Input'!$E257/100</f>
        <v>0</v>
      </c>
      <c r="G107" s="17">
        <f>'Adjust'!F302*'Input'!$F$58*'Input'!$F257/100</f>
        <v>0</v>
      </c>
      <c r="H107" s="17">
        <f>'Adjust'!G302*'Input'!$F$58*'Input'!$G257/100</f>
        <v>0</v>
      </c>
      <c r="I107" s="17">
        <f>'Adjust'!H302*'Input'!$H257*10</f>
        <v>0</v>
      </c>
      <c r="J107" s="31">
        <f>IF(B107&lt;&gt;0,0.1*D107/B107,"")</f>
        <v>0</v>
      </c>
      <c r="K107" s="39">
        <f>IF(C107&lt;&gt;0,D107/C107,"")</f>
        <v>0</v>
      </c>
      <c r="L107" s="31">
        <f>IF(B107&lt;&gt;0,0.1*E107/B107,0)</f>
        <v>0</v>
      </c>
      <c r="M107" s="17">
        <f>'Adjust'!B302*'Input'!$B257*10</f>
        <v>0</v>
      </c>
      <c r="N107" s="17">
        <f>'Adjust'!C302*'Input'!$C257*10</f>
        <v>0</v>
      </c>
      <c r="O107" s="17">
        <f>'Adjust'!D302*'Input'!$D257*10</f>
        <v>0</v>
      </c>
      <c r="P107" s="33">
        <f>IF(E107&lt;&gt;0,$M107/E107,"")</f>
        <v>0</v>
      </c>
      <c r="Q107" s="33">
        <f>IF(E107&lt;&gt;0,$N107/E107,"")</f>
        <v>0</v>
      </c>
      <c r="R107" s="33">
        <f>IF(E107&lt;&gt;0,$O107/E107,"")</f>
        <v>0</v>
      </c>
      <c r="S107" s="33">
        <f>IF(D107&lt;&gt;0,$F107/D107,"")</f>
        <v>0</v>
      </c>
      <c r="T107" s="33">
        <f>IF(D107&lt;&gt;0,$G107/D107,"")</f>
        <v>0</v>
      </c>
      <c r="U107" s="33">
        <f>IF(D107&lt;&gt;0,$H107/D107,"")</f>
        <v>0</v>
      </c>
      <c r="V107" s="33">
        <f>IF(D107&lt;&gt;0,$I107/D107,"")</f>
        <v>0</v>
      </c>
      <c r="W107" s="10"/>
    </row>
    <row r="108" spans="1:23">
      <c r="A108" s="3" t="s">
        <v>284</v>
      </c>
      <c r="B108" s="17">
        <f>'Input'!B258+'Input'!C258+'Input'!D258</f>
        <v>0</v>
      </c>
      <c r="C108" s="37">
        <f>'Input'!E258</f>
        <v>0</v>
      </c>
      <c r="D108" s="17">
        <f>0.01*'Input'!F$58*('Adjust'!$E303*'Input'!E258+'Adjust'!$F303*'Input'!F258+'Adjust'!$G303*'Input'!G258)+10*('Adjust'!$B303*'Input'!B258+'Adjust'!$C303*'Input'!C258+'Adjust'!$D303*'Input'!D258+'Adjust'!$H303*'Input'!H258)</f>
        <v>0</v>
      </c>
      <c r="E108" s="17">
        <f>10*('Adjust'!$B303*'Input'!B258+'Adjust'!$C303*'Input'!C258+'Adjust'!$D303*'Input'!D258)</f>
        <v>0</v>
      </c>
      <c r="F108" s="17">
        <f>'Adjust'!E303*'Input'!$F$58*'Input'!$E258/100</f>
        <v>0</v>
      </c>
      <c r="G108" s="17">
        <f>'Adjust'!F303*'Input'!$F$58*'Input'!$F258/100</f>
        <v>0</v>
      </c>
      <c r="H108" s="17">
        <f>'Adjust'!G303*'Input'!$F$58*'Input'!$G258/100</f>
        <v>0</v>
      </c>
      <c r="I108" s="17">
        <f>'Adjust'!H303*'Input'!$H258*10</f>
        <v>0</v>
      </c>
      <c r="J108" s="31">
        <f>IF(B108&lt;&gt;0,0.1*D108/B108,"")</f>
        <v>0</v>
      </c>
      <c r="K108" s="39">
        <f>IF(C108&lt;&gt;0,D108/C108,"")</f>
        <v>0</v>
      </c>
      <c r="L108" s="31">
        <f>IF(B108&lt;&gt;0,0.1*E108/B108,0)</f>
        <v>0</v>
      </c>
      <c r="M108" s="17">
        <f>'Adjust'!B303*'Input'!$B258*10</f>
        <v>0</v>
      </c>
      <c r="N108" s="17">
        <f>'Adjust'!C303*'Input'!$C258*10</f>
        <v>0</v>
      </c>
      <c r="O108" s="17">
        <f>'Adjust'!D303*'Input'!$D258*10</f>
        <v>0</v>
      </c>
      <c r="P108" s="33">
        <f>IF(E108&lt;&gt;0,$M108/E108,"")</f>
        <v>0</v>
      </c>
      <c r="Q108" s="33">
        <f>IF(E108&lt;&gt;0,$N108/E108,"")</f>
        <v>0</v>
      </c>
      <c r="R108" s="33">
        <f>IF(E108&lt;&gt;0,$O108/E108,"")</f>
        <v>0</v>
      </c>
      <c r="S108" s="33">
        <f>IF(D108&lt;&gt;0,$F108/D108,"")</f>
        <v>0</v>
      </c>
      <c r="T108" s="33">
        <f>IF(D108&lt;&gt;0,$G108/D108,"")</f>
        <v>0</v>
      </c>
      <c r="U108" s="33">
        <f>IF(D108&lt;&gt;0,$H108/D108,"")</f>
        <v>0</v>
      </c>
      <c r="V108" s="33">
        <f>IF(D108&lt;&gt;0,$I108/D108,"")</f>
        <v>0</v>
      </c>
      <c r="W108" s="10"/>
    </row>
    <row r="109" spans="1:23">
      <c r="A109" s="3" t="s">
        <v>285</v>
      </c>
      <c r="B109" s="17">
        <f>'Input'!B259+'Input'!C259+'Input'!D259</f>
        <v>0</v>
      </c>
      <c r="C109" s="37">
        <f>'Input'!E259</f>
        <v>0</v>
      </c>
      <c r="D109" s="17">
        <f>0.01*'Input'!F$58*('Adjust'!$E304*'Input'!E259+'Adjust'!$F304*'Input'!F259+'Adjust'!$G304*'Input'!G259)+10*('Adjust'!$B304*'Input'!B259+'Adjust'!$C304*'Input'!C259+'Adjust'!$D304*'Input'!D259+'Adjust'!$H304*'Input'!H259)</f>
        <v>0</v>
      </c>
      <c r="E109" s="17">
        <f>10*('Adjust'!$B304*'Input'!B259+'Adjust'!$C304*'Input'!C259+'Adjust'!$D304*'Input'!D259)</f>
        <v>0</v>
      </c>
      <c r="F109" s="17">
        <f>'Adjust'!E304*'Input'!$F$58*'Input'!$E259/100</f>
        <v>0</v>
      </c>
      <c r="G109" s="17">
        <f>'Adjust'!F304*'Input'!$F$58*'Input'!$F259/100</f>
        <v>0</v>
      </c>
      <c r="H109" s="17">
        <f>'Adjust'!G304*'Input'!$F$58*'Input'!$G259/100</f>
        <v>0</v>
      </c>
      <c r="I109" s="17">
        <f>'Adjust'!H304*'Input'!$H259*10</f>
        <v>0</v>
      </c>
      <c r="J109" s="31">
        <f>IF(B109&lt;&gt;0,0.1*D109/B109,"")</f>
        <v>0</v>
      </c>
      <c r="K109" s="39">
        <f>IF(C109&lt;&gt;0,D109/C109,"")</f>
        <v>0</v>
      </c>
      <c r="L109" s="31">
        <f>IF(B109&lt;&gt;0,0.1*E109/B109,0)</f>
        <v>0</v>
      </c>
      <c r="M109" s="17">
        <f>'Adjust'!B304*'Input'!$B259*10</f>
        <v>0</v>
      </c>
      <c r="N109" s="17">
        <f>'Adjust'!C304*'Input'!$C259*10</f>
        <v>0</v>
      </c>
      <c r="O109" s="17">
        <f>'Adjust'!D304*'Input'!$D259*10</f>
        <v>0</v>
      </c>
      <c r="P109" s="33">
        <f>IF(E109&lt;&gt;0,$M109/E109,"")</f>
        <v>0</v>
      </c>
      <c r="Q109" s="33">
        <f>IF(E109&lt;&gt;0,$N109/E109,"")</f>
        <v>0</v>
      </c>
      <c r="R109" s="33">
        <f>IF(E109&lt;&gt;0,$O109/E109,"")</f>
        <v>0</v>
      </c>
      <c r="S109" s="33">
        <f>IF(D109&lt;&gt;0,$F109/D109,"")</f>
        <v>0</v>
      </c>
      <c r="T109" s="33">
        <f>IF(D109&lt;&gt;0,$G109/D109,"")</f>
        <v>0</v>
      </c>
      <c r="U109" s="33">
        <f>IF(D109&lt;&gt;0,$H109/D109,"")</f>
        <v>0</v>
      </c>
      <c r="V109" s="33">
        <f>IF(D109&lt;&gt;0,$I109/D109,"")</f>
        <v>0</v>
      </c>
      <c r="W109" s="10"/>
    </row>
    <row r="110" spans="1:23">
      <c r="A110" s="24" t="s">
        <v>286</v>
      </c>
      <c r="W110" s="10"/>
    </row>
    <row r="111" spans="1:23">
      <c r="A111" s="3" t="s">
        <v>185</v>
      </c>
      <c r="B111" s="17">
        <f>'Input'!B261+'Input'!C261+'Input'!D261</f>
        <v>0</v>
      </c>
      <c r="C111" s="37">
        <f>'Input'!E261</f>
        <v>0</v>
      </c>
      <c r="D111" s="17">
        <f>0.01*'Input'!F$58*('Adjust'!$E306*'Input'!E261+'Adjust'!$F306*'Input'!F261+'Adjust'!$G306*'Input'!G261)+10*('Adjust'!$B306*'Input'!B261+'Adjust'!$C306*'Input'!C261+'Adjust'!$D306*'Input'!D261+'Adjust'!$H306*'Input'!H261)</f>
        <v>0</v>
      </c>
      <c r="E111" s="17">
        <f>10*('Adjust'!$B306*'Input'!B261+'Adjust'!$C306*'Input'!C261+'Adjust'!$D306*'Input'!D261)</f>
        <v>0</v>
      </c>
      <c r="F111" s="17">
        <f>'Adjust'!E306*'Input'!$F$58*'Input'!$E261/100</f>
        <v>0</v>
      </c>
      <c r="G111" s="17">
        <f>'Adjust'!F306*'Input'!$F$58*'Input'!$F261/100</f>
        <v>0</v>
      </c>
      <c r="H111" s="17">
        <f>'Adjust'!G306*'Input'!$F$58*'Input'!$G261/100</f>
        <v>0</v>
      </c>
      <c r="I111" s="17">
        <f>'Adjust'!H306*'Input'!$H261*10</f>
        <v>0</v>
      </c>
      <c r="J111" s="31">
        <f>IF(B111&lt;&gt;0,0.1*D111/B111,"")</f>
        <v>0</v>
      </c>
      <c r="K111" s="39">
        <f>IF(C111&lt;&gt;0,D111/C111,"")</f>
        <v>0</v>
      </c>
      <c r="L111" s="31">
        <f>IF(B111&lt;&gt;0,0.1*E111/B111,0)</f>
        <v>0</v>
      </c>
      <c r="M111" s="17">
        <f>'Adjust'!B306*'Input'!$B261*10</f>
        <v>0</v>
      </c>
      <c r="N111" s="17">
        <f>'Adjust'!C306*'Input'!$C261*10</f>
        <v>0</v>
      </c>
      <c r="O111" s="17">
        <f>'Adjust'!D306*'Input'!$D261*10</f>
        <v>0</v>
      </c>
      <c r="P111" s="33">
        <f>IF(E111&lt;&gt;0,$M111/E111,"")</f>
        <v>0</v>
      </c>
      <c r="Q111" s="33">
        <f>IF(E111&lt;&gt;0,$N111/E111,"")</f>
        <v>0</v>
      </c>
      <c r="R111" s="33">
        <f>IF(E111&lt;&gt;0,$O111/E111,"")</f>
        <v>0</v>
      </c>
      <c r="S111" s="33">
        <f>IF(D111&lt;&gt;0,$F111/D111,"")</f>
        <v>0</v>
      </c>
      <c r="T111" s="33">
        <f>IF(D111&lt;&gt;0,$G111/D111,"")</f>
        <v>0</v>
      </c>
      <c r="U111" s="33">
        <f>IF(D111&lt;&gt;0,$H111/D111,"")</f>
        <v>0</v>
      </c>
      <c r="V111" s="33">
        <f>IF(D111&lt;&gt;0,$I111/D111,"")</f>
        <v>0</v>
      </c>
      <c r="W111" s="10"/>
    </row>
    <row r="112" spans="1:23">
      <c r="A112" s="3" t="s">
        <v>287</v>
      </c>
      <c r="B112" s="17">
        <f>'Input'!B262+'Input'!C262+'Input'!D262</f>
        <v>0</v>
      </c>
      <c r="C112" s="37">
        <f>'Input'!E262</f>
        <v>0</v>
      </c>
      <c r="D112" s="17">
        <f>0.01*'Input'!F$58*('Adjust'!$E307*'Input'!E262+'Adjust'!$F307*'Input'!F262+'Adjust'!$G307*'Input'!G262)+10*('Adjust'!$B307*'Input'!B262+'Adjust'!$C307*'Input'!C262+'Adjust'!$D307*'Input'!D262+'Adjust'!$H307*'Input'!H262)</f>
        <v>0</v>
      </c>
      <c r="E112" s="17">
        <f>10*('Adjust'!$B307*'Input'!B262+'Adjust'!$C307*'Input'!C262+'Adjust'!$D307*'Input'!D262)</f>
        <v>0</v>
      </c>
      <c r="F112" s="17">
        <f>'Adjust'!E307*'Input'!$F$58*'Input'!$E262/100</f>
        <v>0</v>
      </c>
      <c r="G112" s="17">
        <f>'Adjust'!F307*'Input'!$F$58*'Input'!$F262/100</f>
        <v>0</v>
      </c>
      <c r="H112" s="17">
        <f>'Adjust'!G307*'Input'!$F$58*'Input'!$G262/100</f>
        <v>0</v>
      </c>
      <c r="I112" s="17">
        <f>'Adjust'!H307*'Input'!$H262*10</f>
        <v>0</v>
      </c>
      <c r="J112" s="31">
        <f>IF(B112&lt;&gt;0,0.1*D112/B112,"")</f>
        <v>0</v>
      </c>
      <c r="K112" s="39">
        <f>IF(C112&lt;&gt;0,D112/C112,"")</f>
        <v>0</v>
      </c>
      <c r="L112" s="31">
        <f>IF(B112&lt;&gt;0,0.1*E112/B112,0)</f>
        <v>0</v>
      </c>
      <c r="M112" s="17">
        <f>'Adjust'!B307*'Input'!$B262*10</f>
        <v>0</v>
      </c>
      <c r="N112" s="17">
        <f>'Adjust'!C307*'Input'!$C262*10</f>
        <v>0</v>
      </c>
      <c r="O112" s="17">
        <f>'Adjust'!D307*'Input'!$D262*10</f>
        <v>0</v>
      </c>
      <c r="P112" s="33">
        <f>IF(E112&lt;&gt;0,$M112/E112,"")</f>
        <v>0</v>
      </c>
      <c r="Q112" s="33">
        <f>IF(E112&lt;&gt;0,$N112/E112,"")</f>
        <v>0</v>
      </c>
      <c r="R112" s="33">
        <f>IF(E112&lt;&gt;0,$O112/E112,"")</f>
        <v>0</v>
      </c>
      <c r="S112" s="33">
        <f>IF(D112&lt;&gt;0,$F112/D112,"")</f>
        <v>0</v>
      </c>
      <c r="T112" s="33">
        <f>IF(D112&lt;&gt;0,$G112/D112,"")</f>
        <v>0</v>
      </c>
      <c r="U112" s="33">
        <f>IF(D112&lt;&gt;0,$H112/D112,"")</f>
        <v>0</v>
      </c>
      <c r="V112" s="33">
        <f>IF(D112&lt;&gt;0,$I112/D112,"")</f>
        <v>0</v>
      </c>
      <c r="W112" s="10"/>
    </row>
    <row r="113" spans="1:23">
      <c r="A113" s="24" t="s">
        <v>288</v>
      </c>
      <c r="W113" s="10"/>
    </row>
    <row r="114" spans="1:23">
      <c r="A114" s="3" t="s">
        <v>186</v>
      </c>
      <c r="B114" s="17">
        <f>'Input'!B264+'Input'!C264+'Input'!D264</f>
        <v>0</v>
      </c>
      <c r="C114" s="37">
        <f>'Input'!E264</f>
        <v>0</v>
      </c>
      <c r="D114" s="17">
        <f>0.01*'Input'!F$58*('Adjust'!$E309*'Input'!E264+'Adjust'!$F309*'Input'!F264+'Adjust'!$G309*'Input'!G264)+10*('Adjust'!$B309*'Input'!B264+'Adjust'!$C309*'Input'!C264+'Adjust'!$D309*'Input'!D264+'Adjust'!$H309*'Input'!H264)</f>
        <v>0</v>
      </c>
      <c r="E114" s="17">
        <f>10*('Adjust'!$B309*'Input'!B264+'Adjust'!$C309*'Input'!C264+'Adjust'!$D309*'Input'!D264)</f>
        <v>0</v>
      </c>
      <c r="F114" s="17">
        <f>'Adjust'!E309*'Input'!$F$58*'Input'!$E264/100</f>
        <v>0</v>
      </c>
      <c r="G114" s="17">
        <f>'Adjust'!F309*'Input'!$F$58*'Input'!$F264/100</f>
        <v>0</v>
      </c>
      <c r="H114" s="17">
        <f>'Adjust'!G309*'Input'!$F$58*'Input'!$G264/100</f>
        <v>0</v>
      </c>
      <c r="I114" s="17">
        <f>'Adjust'!H309*'Input'!$H264*10</f>
        <v>0</v>
      </c>
      <c r="J114" s="31">
        <f>IF(B114&lt;&gt;0,0.1*D114/B114,"")</f>
        <v>0</v>
      </c>
      <c r="K114" s="39">
        <f>IF(C114&lt;&gt;0,D114/C114,"")</f>
        <v>0</v>
      </c>
      <c r="L114" s="31">
        <f>IF(B114&lt;&gt;0,0.1*E114/B114,0)</f>
        <v>0</v>
      </c>
      <c r="M114" s="17">
        <f>'Adjust'!B309*'Input'!$B264*10</f>
        <v>0</v>
      </c>
      <c r="N114" s="17">
        <f>'Adjust'!C309*'Input'!$C264*10</f>
        <v>0</v>
      </c>
      <c r="O114" s="17">
        <f>'Adjust'!D309*'Input'!$D264*10</f>
        <v>0</v>
      </c>
      <c r="P114" s="33">
        <f>IF(E114&lt;&gt;0,$M114/E114,"")</f>
        <v>0</v>
      </c>
      <c r="Q114" s="33">
        <f>IF(E114&lt;&gt;0,$N114/E114,"")</f>
        <v>0</v>
      </c>
      <c r="R114" s="33">
        <f>IF(E114&lt;&gt;0,$O114/E114,"")</f>
        <v>0</v>
      </c>
      <c r="S114" s="33">
        <f>IF(D114&lt;&gt;0,$F114/D114,"")</f>
        <v>0</v>
      </c>
      <c r="T114" s="33">
        <f>IF(D114&lt;&gt;0,$G114/D114,"")</f>
        <v>0</v>
      </c>
      <c r="U114" s="33">
        <f>IF(D114&lt;&gt;0,$H114/D114,"")</f>
        <v>0</v>
      </c>
      <c r="V114" s="33">
        <f>IF(D114&lt;&gt;0,$I114/D114,"")</f>
        <v>0</v>
      </c>
      <c r="W114" s="10"/>
    </row>
    <row r="115" spans="1:23">
      <c r="A115" s="3" t="s">
        <v>289</v>
      </c>
      <c r="B115" s="17">
        <f>'Input'!B265+'Input'!C265+'Input'!D265</f>
        <v>0</v>
      </c>
      <c r="C115" s="37">
        <f>'Input'!E265</f>
        <v>0</v>
      </c>
      <c r="D115" s="17">
        <f>0.01*'Input'!F$58*('Adjust'!$E310*'Input'!E265+'Adjust'!$F310*'Input'!F265+'Adjust'!$G310*'Input'!G265)+10*('Adjust'!$B310*'Input'!B265+'Adjust'!$C310*'Input'!C265+'Adjust'!$D310*'Input'!D265+'Adjust'!$H310*'Input'!H265)</f>
        <v>0</v>
      </c>
      <c r="E115" s="17">
        <f>10*('Adjust'!$B310*'Input'!B265+'Adjust'!$C310*'Input'!C265+'Adjust'!$D310*'Input'!D265)</f>
        <v>0</v>
      </c>
      <c r="F115" s="17">
        <f>'Adjust'!E310*'Input'!$F$58*'Input'!$E265/100</f>
        <v>0</v>
      </c>
      <c r="G115" s="17">
        <f>'Adjust'!F310*'Input'!$F$58*'Input'!$F265/100</f>
        <v>0</v>
      </c>
      <c r="H115" s="17">
        <f>'Adjust'!G310*'Input'!$F$58*'Input'!$G265/100</f>
        <v>0</v>
      </c>
      <c r="I115" s="17">
        <f>'Adjust'!H310*'Input'!$H265*10</f>
        <v>0</v>
      </c>
      <c r="J115" s="31">
        <f>IF(B115&lt;&gt;0,0.1*D115/B115,"")</f>
        <v>0</v>
      </c>
      <c r="K115" s="39">
        <f>IF(C115&lt;&gt;0,D115/C115,"")</f>
        <v>0</v>
      </c>
      <c r="L115" s="31">
        <f>IF(B115&lt;&gt;0,0.1*E115/B115,0)</f>
        <v>0</v>
      </c>
      <c r="M115" s="17">
        <f>'Adjust'!B310*'Input'!$B265*10</f>
        <v>0</v>
      </c>
      <c r="N115" s="17">
        <f>'Adjust'!C310*'Input'!$C265*10</f>
        <v>0</v>
      </c>
      <c r="O115" s="17">
        <f>'Adjust'!D310*'Input'!$D265*10</f>
        <v>0</v>
      </c>
      <c r="P115" s="33">
        <f>IF(E115&lt;&gt;0,$M115/E115,"")</f>
        <v>0</v>
      </c>
      <c r="Q115" s="33">
        <f>IF(E115&lt;&gt;0,$N115/E115,"")</f>
        <v>0</v>
      </c>
      <c r="R115" s="33">
        <f>IF(E115&lt;&gt;0,$O115/E115,"")</f>
        <v>0</v>
      </c>
      <c r="S115" s="33">
        <f>IF(D115&lt;&gt;0,$F115/D115,"")</f>
        <v>0</v>
      </c>
      <c r="T115" s="33">
        <f>IF(D115&lt;&gt;0,$G115/D115,"")</f>
        <v>0</v>
      </c>
      <c r="U115" s="33">
        <f>IF(D115&lt;&gt;0,$H115/D115,"")</f>
        <v>0</v>
      </c>
      <c r="V115" s="33">
        <f>IF(D115&lt;&gt;0,$I115/D115,"")</f>
        <v>0</v>
      </c>
      <c r="W115" s="10"/>
    </row>
    <row r="116" spans="1:23">
      <c r="A116" s="3" t="s">
        <v>290</v>
      </c>
      <c r="B116" s="17">
        <f>'Input'!B266+'Input'!C266+'Input'!D266</f>
        <v>0</v>
      </c>
      <c r="C116" s="37">
        <f>'Input'!E266</f>
        <v>0</v>
      </c>
      <c r="D116" s="17">
        <f>0.01*'Input'!F$58*('Adjust'!$E311*'Input'!E266+'Adjust'!$F311*'Input'!F266+'Adjust'!$G311*'Input'!G266)+10*('Adjust'!$B311*'Input'!B266+'Adjust'!$C311*'Input'!C266+'Adjust'!$D311*'Input'!D266+'Adjust'!$H311*'Input'!H266)</f>
        <v>0</v>
      </c>
      <c r="E116" s="17">
        <f>10*('Adjust'!$B311*'Input'!B266+'Adjust'!$C311*'Input'!C266+'Adjust'!$D311*'Input'!D266)</f>
        <v>0</v>
      </c>
      <c r="F116" s="17">
        <f>'Adjust'!E311*'Input'!$F$58*'Input'!$E266/100</f>
        <v>0</v>
      </c>
      <c r="G116" s="17">
        <f>'Adjust'!F311*'Input'!$F$58*'Input'!$F266/100</f>
        <v>0</v>
      </c>
      <c r="H116" s="17">
        <f>'Adjust'!G311*'Input'!$F$58*'Input'!$G266/100</f>
        <v>0</v>
      </c>
      <c r="I116" s="17">
        <f>'Adjust'!H311*'Input'!$H266*10</f>
        <v>0</v>
      </c>
      <c r="J116" s="31">
        <f>IF(B116&lt;&gt;0,0.1*D116/B116,"")</f>
        <v>0</v>
      </c>
      <c r="K116" s="39">
        <f>IF(C116&lt;&gt;0,D116/C116,"")</f>
        <v>0</v>
      </c>
      <c r="L116" s="31">
        <f>IF(B116&lt;&gt;0,0.1*E116/B116,0)</f>
        <v>0</v>
      </c>
      <c r="M116" s="17">
        <f>'Adjust'!B311*'Input'!$B266*10</f>
        <v>0</v>
      </c>
      <c r="N116" s="17">
        <f>'Adjust'!C311*'Input'!$C266*10</f>
        <v>0</v>
      </c>
      <c r="O116" s="17">
        <f>'Adjust'!D311*'Input'!$D266*10</f>
        <v>0</v>
      </c>
      <c r="P116" s="33">
        <f>IF(E116&lt;&gt;0,$M116/E116,"")</f>
        <v>0</v>
      </c>
      <c r="Q116" s="33">
        <f>IF(E116&lt;&gt;0,$N116/E116,"")</f>
        <v>0</v>
      </c>
      <c r="R116" s="33">
        <f>IF(E116&lt;&gt;0,$O116/E116,"")</f>
        <v>0</v>
      </c>
      <c r="S116" s="33">
        <f>IF(D116&lt;&gt;0,$F116/D116,"")</f>
        <v>0</v>
      </c>
      <c r="T116" s="33">
        <f>IF(D116&lt;&gt;0,$G116/D116,"")</f>
        <v>0</v>
      </c>
      <c r="U116" s="33">
        <f>IF(D116&lt;&gt;0,$H116/D116,"")</f>
        <v>0</v>
      </c>
      <c r="V116" s="33">
        <f>IF(D116&lt;&gt;0,$I116/D116,"")</f>
        <v>0</v>
      </c>
      <c r="W116" s="10"/>
    </row>
    <row r="117" spans="1:23">
      <c r="A117" s="24" t="s">
        <v>291</v>
      </c>
      <c r="W117" s="10"/>
    </row>
    <row r="118" spans="1:23">
      <c r="A118" s="3" t="s">
        <v>187</v>
      </c>
      <c r="B118" s="17">
        <f>'Input'!B268+'Input'!C268+'Input'!D268</f>
        <v>0</v>
      </c>
      <c r="C118" s="37">
        <f>'Input'!E268</f>
        <v>0</v>
      </c>
      <c r="D118" s="17">
        <f>0.01*'Input'!F$58*('Adjust'!$E313*'Input'!E268+'Adjust'!$F313*'Input'!F268+'Adjust'!$G313*'Input'!G268)+10*('Adjust'!$B313*'Input'!B268+'Adjust'!$C313*'Input'!C268+'Adjust'!$D313*'Input'!D268+'Adjust'!$H313*'Input'!H268)</f>
        <v>0</v>
      </c>
      <c r="E118" s="17">
        <f>10*('Adjust'!$B313*'Input'!B268+'Adjust'!$C313*'Input'!C268+'Adjust'!$D313*'Input'!D268)</f>
        <v>0</v>
      </c>
      <c r="F118" s="17">
        <f>'Adjust'!E313*'Input'!$F$58*'Input'!$E268/100</f>
        <v>0</v>
      </c>
      <c r="G118" s="17">
        <f>'Adjust'!F313*'Input'!$F$58*'Input'!$F268/100</f>
        <v>0</v>
      </c>
      <c r="H118" s="17">
        <f>'Adjust'!G313*'Input'!$F$58*'Input'!$G268/100</f>
        <v>0</v>
      </c>
      <c r="I118" s="17">
        <f>'Adjust'!H313*'Input'!$H268*10</f>
        <v>0</v>
      </c>
      <c r="J118" s="31">
        <f>IF(B118&lt;&gt;0,0.1*D118/B118,"")</f>
        <v>0</v>
      </c>
      <c r="K118" s="39">
        <f>IF(C118&lt;&gt;0,D118/C118,"")</f>
        <v>0</v>
      </c>
      <c r="L118" s="31">
        <f>IF(B118&lt;&gt;0,0.1*E118/B118,0)</f>
        <v>0</v>
      </c>
      <c r="M118" s="17">
        <f>'Adjust'!B313*'Input'!$B268*10</f>
        <v>0</v>
      </c>
      <c r="N118" s="17">
        <f>'Adjust'!C313*'Input'!$C268*10</f>
        <v>0</v>
      </c>
      <c r="O118" s="17">
        <f>'Adjust'!D313*'Input'!$D268*10</f>
        <v>0</v>
      </c>
      <c r="P118" s="33">
        <f>IF(E118&lt;&gt;0,$M118/E118,"")</f>
        <v>0</v>
      </c>
      <c r="Q118" s="33">
        <f>IF(E118&lt;&gt;0,$N118/E118,"")</f>
        <v>0</v>
      </c>
      <c r="R118" s="33">
        <f>IF(E118&lt;&gt;0,$O118/E118,"")</f>
        <v>0</v>
      </c>
      <c r="S118" s="33">
        <f>IF(D118&lt;&gt;0,$F118/D118,"")</f>
        <v>0</v>
      </c>
      <c r="T118" s="33">
        <f>IF(D118&lt;&gt;0,$G118/D118,"")</f>
        <v>0</v>
      </c>
      <c r="U118" s="33">
        <f>IF(D118&lt;&gt;0,$H118/D118,"")</f>
        <v>0</v>
      </c>
      <c r="V118" s="33">
        <f>IF(D118&lt;&gt;0,$I118/D118,"")</f>
        <v>0</v>
      </c>
      <c r="W118" s="10"/>
    </row>
    <row r="119" spans="1:23">
      <c r="A119" s="3" t="s">
        <v>292</v>
      </c>
      <c r="B119" s="17">
        <f>'Input'!B269+'Input'!C269+'Input'!D269</f>
        <v>0</v>
      </c>
      <c r="C119" s="37">
        <f>'Input'!E269</f>
        <v>0</v>
      </c>
      <c r="D119" s="17">
        <f>0.01*'Input'!F$58*('Adjust'!$E314*'Input'!E269+'Adjust'!$F314*'Input'!F269+'Adjust'!$G314*'Input'!G269)+10*('Adjust'!$B314*'Input'!B269+'Adjust'!$C314*'Input'!C269+'Adjust'!$D314*'Input'!D269+'Adjust'!$H314*'Input'!H269)</f>
        <v>0</v>
      </c>
      <c r="E119" s="17">
        <f>10*('Adjust'!$B314*'Input'!B269+'Adjust'!$C314*'Input'!C269+'Adjust'!$D314*'Input'!D269)</f>
        <v>0</v>
      </c>
      <c r="F119" s="17">
        <f>'Adjust'!E314*'Input'!$F$58*'Input'!$E269/100</f>
        <v>0</v>
      </c>
      <c r="G119" s="17">
        <f>'Adjust'!F314*'Input'!$F$58*'Input'!$F269/100</f>
        <v>0</v>
      </c>
      <c r="H119" s="17">
        <f>'Adjust'!G314*'Input'!$F$58*'Input'!$G269/100</f>
        <v>0</v>
      </c>
      <c r="I119" s="17">
        <f>'Adjust'!H314*'Input'!$H269*10</f>
        <v>0</v>
      </c>
      <c r="J119" s="31">
        <f>IF(B119&lt;&gt;0,0.1*D119/B119,"")</f>
        <v>0</v>
      </c>
      <c r="K119" s="39">
        <f>IF(C119&lt;&gt;0,D119/C119,"")</f>
        <v>0</v>
      </c>
      <c r="L119" s="31">
        <f>IF(B119&lt;&gt;0,0.1*E119/B119,0)</f>
        <v>0</v>
      </c>
      <c r="M119" s="17">
        <f>'Adjust'!B314*'Input'!$B269*10</f>
        <v>0</v>
      </c>
      <c r="N119" s="17">
        <f>'Adjust'!C314*'Input'!$C269*10</f>
        <v>0</v>
      </c>
      <c r="O119" s="17">
        <f>'Adjust'!D314*'Input'!$D269*10</f>
        <v>0</v>
      </c>
      <c r="P119" s="33">
        <f>IF(E119&lt;&gt;0,$M119/E119,"")</f>
        <v>0</v>
      </c>
      <c r="Q119" s="33">
        <f>IF(E119&lt;&gt;0,$N119/E119,"")</f>
        <v>0</v>
      </c>
      <c r="R119" s="33">
        <f>IF(E119&lt;&gt;0,$O119/E119,"")</f>
        <v>0</v>
      </c>
      <c r="S119" s="33">
        <f>IF(D119&lt;&gt;0,$F119/D119,"")</f>
        <v>0</v>
      </c>
      <c r="T119" s="33">
        <f>IF(D119&lt;&gt;0,$G119/D119,"")</f>
        <v>0</v>
      </c>
      <c r="U119" s="33">
        <f>IF(D119&lt;&gt;0,$H119/D119,"")</f>
        <v>0</v>
      </c>
      <c r="V119" s="33">
        <f>IF(D119&lt;&gt;0,$I119/D119,"")</f>
        <v>0</v>
      </c>
      <c r="W119" s="10"/>
    </row>
    <row r="120" spans="1:23">
      <c r="A120" s="3" t="s">
        <v>293</v>
      </c>
      <c r="B120" s="17">
        <f>'Input'!B270+'Input'!C270+'Input'!D270</f>
        <v>0</v>
      </c>
      <c r="C120" s="37">
        <f>'Input'!E270</f>
        <v>0</v>
      </c>
      <c r="D120" s="17">
        <f>0.01*'Input'!F$58*('Adjust'!$E315*'Input'!E270+'Adjust'!$F315*'Input'!F270+'Adjust'!$G315*'Input'!G270)+10*('Adjust'!$B315*'Input'!B270+'Adjust'!$C315*'Input'!C270+'Adjust'!$D315*'Input'!D270+'Adjust'!$H315*'Input'!H270)</f>
        <v>0</v>
      </c>
      <c r="E120" s="17">
        <f>10*('Adjust'!$B315*'Input'!B270+'Adjust'!$C315*'Input'!C270+'Adjust'!$D315*'Input'!D270)</f>
        <v>0</v>
      </c>
      <c r="F120" s="17">
        <f>'Adjust'!E315*'Input'!$F$58*'Input'!$E270/100</f>
        <v>0</v>
      </c>
      <c r="G120" s="17">
        <f>'Adjust'!F315*'Input'!$F$58*'Input'!$F270/100</f>
        <v>0</v>
      </c>
      <c r="H120" s="17">
        <f>'Adjust'!G315*'Input'!$F$58*'Input'!$G270/100</f>
        <v>0</v>
      </c>
      <c r="I120" s="17">
        <f>'Adjust'!H315*'Input'!$H270*10</f>
        <v>0</v>
      </c>
      <c r="J120" s="31">
        <f>IF(B120&lt;&gt;0,0.1*D120/B120,"")</f>
        <v>0</v>
      </c>
      <c r="K120" s="39">
        <f>IF(C120&lt;&gt;0,D120/C120,"")</f>
        <v>0</v>
      </c>
      <c r="L120" s="31">
        <f>IF(B120&lt;&gt;0,0.1*E120/B120,0)</f>
        <v>0</v>
      </c>
      <c r="M120" s="17">
        <f>'Adjust'!B315*'Input'!$B270*10</f>
        <v>0</v>
      </c>
      <c r="N120" s="17">
        <f>'Adjust'!C315*'Input'!$C270*10</f>
        <v>0</v>
      </c>
      <c r="O120" s="17">
        <f>'Adjust'!D315*'Input'!$D270*10</f>
        <v>0</v>
      </c>
      <c r="P120" s="33">
        <f>IF(E120&lt;&gt;0,$M120/E120,"")</f>
        <v>0</v>
      </c>
      <c r="Q120" s="33">
        <f>IF(E120&lt;&gt;0,$N120/E120,"")</f>
        <v>0</v>
      </c>
      <c r="R120" s="33">
        <f>IF(E120&lt;&gt;0,$O120/E120,"")</f>
        <v>0</v>
      </c>
      <c r="S120" s="33">
        <f>IF(D120&lt;&gt;0,$F120/D120,"")</f>
        <v>0</v>
      </c>
      <c r="T120" s="33">
        <f>IF(D120&lt;&gt;0,$G120/D120,"")</f>
        <v>0</v>
      </c>
      <c r="U120" s="33">
        <f>IF(D120&lt;&gt;0,$H120/D120,"")</f>
        <v>0</v>
      </c>
      <c r="V120" s="33">
        <f>IF(D120&lt;&gt;0,$I120/D120,"")</f>
        <v>0</v>
      </c>
      <c r="W120" s="10"/>
    </row>
    <row r="121" spans="1:23">
      <c r="A121" s="24" t="s">
        <v>294</v>
      </c>
      <c r="W121" s="10"/>
    </row>
    <row r="122" spans="1:23">
      <c r="A122" s="3" t="s">
        <v>188</v>
      </c>
      <c r="B122" s="17">
        <f>'Input'!B272+'Input'!C272+'Input'!D272</f>
        <v>0</v>
      </c>
      <c r="C122" s="37">
        <f>'Input'!E272</f>
        <v>0</v>
      </c>
      <c r="D122" s="17">
        <f>0.01*'Input'!F$58*('Adjust'!$E317*'Input'!E272+'Adjust'!$F317*'Input'!F272+'Adjust'!$G317*'Input'!G272)+10*('Adjust'!$B317*'Input'!B272+'Adjust'!$C317*'Input'!C272+'Adjust'!$D317*'Input'!D272+'Adjust'!$H317*'Input'!H272)</f>
        <v>0</v>
      </c>
      <c r="E122" s="17">
        <f>10*('Adjust'!$B317*'Input'!B272+'Adjust'!$C317*'Input'!C272+'Adjust'!$D317*'Input'!D272)</f>
        <v>0</v>
      </c>
      <c r="F122" s="17">
        <f>'Adjust'!E317*'Input'!$F$58*'Input'!$E272/100</f>
        <v>0</v>
      </c>
      <c r="G122" s="17">
        <f>'Adjust'!F317*'Input'!$F$58*'Input'!$F272/100</f>
        <v>0</v>
      </c>
      <c r="H122" s="17">
        <f>'Adjust'!G317*'Input'!$F$58*'Input'!$G272/100</f>
        <v>0</v>
      </c>
      <c r="I122" s="17">
        <f>'Adjust'!H317*'Input'!$H272*10</f>
        <v>0</v>
      </c>
      <c r="J122" s="31">
        <f>IF(B122&lt;&gt;0,0.1*D122/B122,"")</f>
        <v>0</v>
      </c>
      <c r="K122" s="39">
        <f>IF(C122&lt;&gt;0,D122/C122,"")</f>
        <v>0</v>
      </c>
      <c r="L122" s="31">
        <f>IF(B122&lt;&gt;0,0.1*E122/B122,0)</f>
        <v>0</v>
      </c>
      <c r="M122" s="17">
        <f>'Adjust'!B317*'Input'!$B272*10</f>
        <v>0</v>
      </c>
      <c r="N122" s="17">
        <f>'Adjust'!C317*'Input'!$C272*10</f>
        <v>0</v>
      </c>
      <c r="O122" s="17">
        <f>'Adjust'!D317*'Input'!$D272*10</f>
        <v>0</v>
      </c>
      <c r="P122" s="33">
        <f>IF(E122&lt;&gt;0,$M122/E122,"")</f>
        <v>0</v>
      </c>
      <c r="Q122" s="33">
        <f>IF(E122&lt;&gt;0,$N122/E122,"")</f>
        <v>0</v>
      </c>
      <c r="R122" s="33">
        <f>IF(E122&lt;&gt;0,$O122/E122,"")</f>
        <v>0</v>
      </c>
      <c r="S122" s="33">
        <f>IF(D122&lt;&gt;0,$F122/D122,"")</f>
        <v>0</v>
      </c>
      <c r="T122" s="33">
        <f>IF(D122&lt;&gt;0,$G122/D122,"")</f>
        <v>0</v>
      </c>
      <c r="U122" s="33">
        <f>IF(D122&lt;&gt;0,$H122/D122,"")</f>
        <v>0</v>
      </c>
      <c r="V122" s="33">
        <f>IF(D122&lt;&gt;0,$I122/D122,"")</f>
        <v>0</v>
      </c>
      <c r="W122" s="10"/>
    </row>
    <row r="123" spans="1:23">
      <c r="A123" s="3" t="s">
        <v>295</v>
      </c>
      <c r="B123" s="17">
        <f>'Input'!B273+'Input'!C273+'Input'!D273</f>
        <v>0</v>
      </c>
      <c r="C123" s="37">
        <f>'Input'!E273</f>
        <v>0</v>
      </c>
      <c r="D123" s="17">
        <f>0.01*'Input'!F$58*('Adjust'!$E318*'Input'!E273+'Adjust'!$F318*'Input'!F273+'Adjust'!$G318*'Input'!G273)+10*('Adjust'!$B318*'Input'!B273+'Adjust'!$C318*'Input'!C273+'Adjust'!$D318*'Input'!D273+'Adjust'!$H318*'Input'!H273)</f>
        <v>0</v>
      </c>
      <c r="E123" s="17">
        <f>10*('Adjust'!$B318*'Input'!B273+'Adjust'!$C318*'Input'!C273+'Adjust'!$D318*'Input'!D273)</f>
        <v>0</v>
      </c>
      <c r="F123" s="17">
        <f>'Adjust'!E318*'Input'!$F$58*'Input'!$E273/100</f>
        <v>0</v>
      </c>
      <c r="G123" s="17">
        <f>'Adjust'!F318*'Input'!$F$58*'Input'!$F273/100</f>
        <v>0</v>
      </c>
      <c r="H123" s="17">
        <f>'Adjust'!G318*'Input'!$F$58*'Input'!$G273/100</f>
        <v>0</v>
      </c>
      <c r="I123" s="17">
        <f>'Adjust'!H318*'Input'!$H273*10</f>
        <v>0</v>
      </c>
      <c r="J123" s="31">
        <f>IF(B123&lt;&gt;0,0.1*D123/B123,"")</f>
        <v>0</v>
      </c>
      <c r="K123" s="39">
        <f>IF(C123&lt;&gt;0,D123/C123,"")</f>
        <v>0</v>
      </c>
      <c r="L123" s="31">
        <f>IF(B123&lt;&gt;0,0.1*E123/B123,0)</f>
        <v>0</v>
      </c>
      <c r="M123" s="17">
        <f>'Adjust'!B318*'Input'!$B273*10</f>
        <v>0</v>
      </c>
      <c r="N123" s="17">
        <f>'Adjust'!C318*'Input'!$C273*10</f>
        <v>0</v>
      </c>
      <c r="O123" s="17">
        <f>'Adjust'!D318*'Input'!$D273*10</f>
        <v>0</v>
      </c>
      <c r="P123" s="33">
        <f>IF(E123&lt;&gt;0,$M123/E123,"")</f>
        <v>0</v>
      </c>
      <c r="Q123" s="33">
        <f>IF(E123&lt;&gt;0,$N123/E123,"")</f>
        <v>0</v>
      </c>
      <c r="R123" s="33">
        <f>IF(E123&lt;&gt;0,$O123/E123,"")</f>
        <v>0</v>
      </c>
      <c r="S123" s="33">
        <f>IF(D123&lt;&gt;0,$F123/D123,"")</f>
        <v>0</v>
      </c>
      <c r="T123" s="33">
        <f>IF(D123&lt;&gt;0,$G123/D123,"")</f>
        <v>0</v>
      </c>
      <c r="U123" s="33">
        <f>IF(D123&lt;&gt;0,$H123/D123,"")</f>
        <v>0</v>
      </c>
      <c r="V123" s="33">
        <f>IF(D123&lt;&gt;0,$I123/D123,"")</f>
        <v>0</v>
      </c>
      <c r="W123" s="10"/>
    </row>
    <row r="124" spans="1:23">
      <c r="A124" s="24" t="s">
        <v>296</v>
      </c>
      <c r="W124" s="10"/>
    </row>
    <row r="125" spans="1:23">
      <c r="A125" s="3" t="s">
        <v>189</v>
      </c>
      <c r="B125" s="17">
        <f>'Input'!B275+'Input'!C275+'Input'!D275</f>
        <v>0</v>
      </c>
      <c r="C125" s="37">
        <f>'Input'!E275</f>
        <v>0</v>
      </c>
      <c r="D125" s="17">
        <f>0.01*'Input'!F$58*('Adjust'!$E320*'Input'!E275+'Adjust'!$F320*'Input'!F275+'Adjust'!$G320*'Input'!G275)+10*('Adjust'!$B320*'Input'!B275+'Adjust'!$C320*'Input'!C275+'Adjust'!$D320*'Input'!D275+'Adjust'!$H320*'Input'!H275)</f>
        <v>0</v>
      </c>
      <c r="E125" s="17">
        <f>10*('Adjust'!$B320*'Input'!B275+'Adjust'!$C320*'Input'!C275+'Adjust'!$D320*'Input'!D275)</f>
        <v>0</v>
      </c>
      <c r="F125" s="17">
        <f>'Adjust'!E320*'Input'!$F$58*'Input'!$E275/100</f>
        <v>0</v>
      </c>
      <c r="G125" s="17">
        <f>'Adjust'!F320*'Input'!$F$58*'Input'!$F275/100</f>
        <v>0</v>
      </c>
      <c r="H125" s="17">
        <f>'Adjust'!G320*'Input'!$F$58*'Input'!$G275/100</f>
        <v>0</v>
      </c>
      <c r="I125" s="17">
        <f>'Adjust'!H320*'Input'!$H275*10</f>
        <v>0</v>
      </c>
      <c r="J125" s="31">
        <f>IF(B125&lt;&gt;0,0.1*D125/B125,"")</f>
        <v>0</v>
      </c>
      <c r="K125" s="39">
        <f>IF(C125&lt;&gt;0,D125/C125,"")</f>
        <v>0</v>
      </c>
      <c r="L125" s="31">
        <f>IF(B125&lt;&gt;0,0.1*E125/B125,0)</f>
        <v>0</v>
      </c>
      <c r="M125" s="17">
        <f>'Adjust'!B320*'Input'!$B275*10</f>
        <v>0</v>
      </c>
      <c r="N125" s="17">
        <f>'Adjust'!C320*'Input'!$C275*10</f>
        <v>0</v>
      </c>
      <c r="O125" s="17">
        <f>'Adjust'!D320*'Input'!$D275*10</f>
        <v>0</v>
      </c>
      <c r="P125" s="33">
        <f>IF(E125&lt;&gt;0,$M125/E125,"")</f>
        <v>0</v>
      </c>
      <c r="Q125" s="33">
        <f>IF(E125&lt;&gt;0,$N125/E125,"")</f>
        <v>0</v>
      </c>
      <c r="R125" s="33">
        <f>IF(E125&lt;&gt;0,$O125/E125,"")</f>
        <v>0</v>
      </c>
      <c r="S125" s="33">
        <f>IF(D125&lt;&gt;0,$F125/D125,"")</f>
        <v>0</v>
      </c>
      <c r="T125" s="33">
        <f>IF(D125&lt;&gt;0,$G125/D125,"")</f>
        <v>0</v>
      </c>
      <c r="U125" s="33">
        <f>IF(D125&lt;&gt;0,$H125/D125,"")</f>
        <v>0</v>
      </c>
      <c r="V125" s="33">
        <f>IF(D125&lt;&gt;0,$I125/D125,"")</f>
        <v>0</v>
      </c>
      <c r="W125" s="10"/>
    </row>
    <row r="126" spans="1:23">
      <c r="A126" s="3" t="s">
        <v>297</v>
      </c>
      <c r="B126" s="17">
        <f>'Input'!B276+'Input'!C276+'Input'!D276</f>
        <v>0</v>
      </c>
      <c r="C126" s="37">
        <f>'Input'!E276</f>
        <v>0</v>
      </c>
      <c r="D126" s="17">
        <f>0.01*'Input'!F$58*('Adjust'!$E321*'Input'!E276+'Adjust'!$F321*'Input'!F276+'Adjust'!$G321*'Input'!G276)+10*('Adjust'!$B321*'Input'!B276+'Adjust'!$C321*'Input'!C276+'Adjust'!$D321*'Input'!D276+'Adjust'!$H321*'Input'!H276)</f>
        <v>0</v>
      </c>
      <c r="E126" s="17">
        <f>10*('Adjust'!$B321*'Input'!B276+'Adjust'!$C321*'Input'!C276+'Adjust'!$D321*'Input'!D276)</f>
        <v>0</v>
      </c>
      <c r="F126" s="17">
        <f>'Adjust'!E321*'Input'!$F$58*'Input'!$E276/100</f>
        <v>0</v>
      </c>
      <c r="G126" s="17">
        <f>'Adjust'!F321*'Input'!$F$58*'Input'!$F276/100</f>
        <v>0</v>
      </c>
      <c r="H126" s="17">
        <f>'Adjust'!G321*'Input'!$F$58*'Input'!$G276/100</f>
        <v>0</v>
      </c>
      <c r="I126" s="17">
        <f>'Adjust'!H321*'Input'!$H276*10</f>
        <v>0</v>
      </c>
      <c r="J126" s="31">
        <f>IF(B126&lt;&gt;0,0.1*D126/B126,"")</f>
        <v>0</v>
      </c>
      <c r="K126" s="39">
        <f>IF(C126&lt;&gt;0,D126/C126,"")</f>
        <v>0</v>
      </c>
      <c r="L126" s="31">
        <f>IF(B126&lt;&gt;0,0.1*E126/B126,0)</f>
        <v>0</v>
      </c>
      <c r="M126" s="17">
        <f>'Adjust'!B321*'Input'!$B276*10</f>
        <v>0</v>
      </c>
      <c r="N126" s="17">
        <f>'Adjust'!C321*'Input'!$C276*10</f>
        <v>0</v>
      </c>
      <c r="O126" s="17">
        <f>'Adjust'!D321*'Input'!$D276*10</f>
        <v>0</v>
      </c>
      <c r="P126" s="33">
        <f>IF(E126&lt;&gt;0,$M126/E126,"")</f>
        <v>0</v>
      </c>
      <c r="Q126" s="33">
        <f>IF(E126&lt;&gt;0,$N126/E126,"")</f>
        <v>0</v>
      </c>
      <c r="R126" s="33">
        <f>IF(E126&lt;&gt;0,$O126/E126,"")</f>
        <v>0</v>
      </c>
      <c r="S126" s="33">
        <f>IF(D126&lt;&gt;0,$F126/D126,"")</f>
        <v>0</v>
      </c>
      <c r="T126" s="33">
        <f>IF(D126&lt;&gt;0,$G126/D126,"")</f>
        <v>0</v>
      </c>
      <c r="U126" s="33">
        <f>IF(D126&lt;&gt;0,$H126/D126,"")</f>
        <v>0</v>
      </c>
      <c r="V126" s="33">
        <f>IF(D126&lt;&gt;0,$I126/D126,"")</f>
        <v>0</v>
      </c>
      <c r="W126" s="10"/>
    </row>
    <row r="127" spans="1:23">
      <c r="A127" s="24" t="s">
        <v>298</v>
      </c>
      <c r="W127" s="10"/>
    </row>
    <row r="128" spans="1:23">
      <c r="A128" s="3" t="s">
        <v>197</v>
      </c>
      <c r="B128" s="17">
        <f>'Input'!B278+'Input'!C278+'Input'!D278</f>
        <v>0</v>
      </c>
      <c r="C128" s="37">
        <f>'Input'!E278</f>
        <v>0</v>
      </c>
      <c r="D128" s="17">
        <f>0.01*'Input'!F$58*('Adjust'!$E323*'Input'!E278+'Adjust'!$F323*'Input'!F278+'Adjust'!$G323*'Input'!G278)+10*('Adjust'!$B323*'Input'!B278+'Adjust'!$C323*'Input'!C278+'Adjust'!$D323*'Input'!D278+'Adjust'!$H323*'Input'!H278)</f>
        <v>0</v>
      </c>
      <c r="E128" s="17">
        <f>10*('Adjust'!$B323*'Input'!B278+'Adjust'!$C323*'Input'!C278+'Adjust'!$D323*'Input'!D278)</f>
        <v>0</v>
      </c>
      <c r="F128" s="17">
        <f>'Adjust'!E323*'Input'!$F$58*'Input'!$E278/100</f>
        <v>0</v>
      </c>
      <c r="G128" s="17">
        <f>'Adjust'!F323*'Input'!$F$58*'Input'!$F278/100</f>
        <v>0</v>
      </c>
      <c r="H128" s="17">
        <f>'Adjust'!G323*'Input'!$F$58*'Input'!$G278/100</f>
        <v>0</v>
      </c>
      <c r="I128" s="17">
        <f>'Adjust'!H323*'Input'!$H278*10</f>
        <v>0</v>
      </c>
      <c r="J128" s="31">
        <f>IF(B128&lt;&gt;0,0.1*D128/B128,"")</f>
        <v>0</v>
      </c>
      <c r="K128" s="39">
        <f>IF(C128&lt;&gt;0,D128/C128,"")</f>
        <v>0</v>
      </c>
      <c r="L128" s="31">
        <f>IF(B128&lt;&gt;0,0.1*E128/B128,0)</f>
        <v>0</v>
      </c>
      <c r="M128" s="17">
        <f>'Adjust'!B323*'Input'!$B278*10</f>
        <v>0</v>
      </c>
      <c r="N128" s="17">
        <f>'Adjust'!C323*'Input'!$C278*10</f>
        <v>0</v>
      </c>
      <c r="O128" s="17">
        <f>'Adjust'!D323*'Input'!$D278*10</f>
        <v>0</v>
      </c>
      <c r="P128" s="33">
        <f>IF(E128&lt;&gt;0,$M128/E128,"")</f>
        <v>0</v>
      </c>
      <c r="Q128" s="33">
        <f>IF(E128&lt;&gt;0,$N128/E128,"")</f>
        <v>0</v>
      </c>
      <c r="R128" s="33">
        <f>IF(E128&lt;&gt;0,$O128/E128,"")</f>
        <v>0</v>
      </c>
      <c r="S128" s="33">
        <f>IF(D128&lt;&gt;0,$F128/D128,"")</f>
        <v>0</v>
      </c>
      <c r="T128" s="33">
        <f>IF(D128&lt;&gt;0,$G128/D128,"")</f>
        <v>0</v>
      </c>
      <c r="U128" s="33">
        <f>IF(D128&lt;&gt;0,$H128/D128,"")</f>
        <v>0</v>
      </c>
      <c r="V128" s="33">
        <f>IF(D128&lt;&gt;0,$I128/D128,"")</f>
        <v>0</v>
      </c>
      <c r="W128" s="10"/>
    </row>
    <row r="129" spans="1:23">
      <c r="A129" s="3" t="s">
        <v>299</v>
      </c>
      <c r="B129" s="17">
        <f>'Input'!B279+'Input'!C279+'Input'!D279</f>
        <v>0</v>
      </c>
      <c r="C129" s="37">
        <f>'Input'!E279</f>
        <v>0</v>
      </c>
      <c r="D129" s="17">
        <f>0.01*'Input'!F$58*('Adjust'!$E324*'Input'!E279+'Adjust'!$F324*'Input'!F279+'Adjust'!$G324*'Input'!G279)+10*('Adjust'!$B324*'Input'!B279+'Adjust'!$C324*'Input'!C279+'Adjust'!$D324*'Input'!D279+'Adjust'!$H324*'Input'!H279)</f>
        <v>0</v>
      </c>
      <c r="E129" s="17">
        <f>10*('Adjust'!$B324*'Input'!B279+'Adjust'!$C324*'Input'!C279+'Adjust'!$D324*'Input'!D279)</f>
        <v>0</v>
      </c>
      <c r="F129" s="17">
        <f>'Adjust'!E324*'Input'!$F$58*'Input'!$E279/100</f>
        <v>0</v>
      </c>
      <c r="G129" s="17">
        <f>'Adjust'!F324*'Input'!$F$58*'Input'!$F279/100</f>
        <v>0</v>
      </c>
      <c r="H129" s="17">
        <f>'Adjust'!G324*'Input'!$F$58*'Input'!$G279/100</f>
        <v>0</v>
      </c>
      <c r="I129" s="17">
        <f>'Adjust'!H324*'Input'!$H279*10</f>
        <v>0</v>
      </c>
      <c r="J129" s="31">
        <f>IF(B129&lt;&gt;0,0.1*D129/B129,"")</f>
        <v>0</v>
      </c>
      <c r="K129" s="39">
        <f>IF(C129&lt;&gt;0,D129/C129,"")</f>
        <v>0</v>
      </c>
      <c r="L129" s="31">
        <f>IF(B129&lt;&gt;0,0.1*E129/B129,0)</f>
        <v>0</v>
      </c>
      <c r="M129" s="17">
        <f>'Adjust'!B324*'Input'!$B279*10</f>
        <v>0</v>
      </c>
      <c r="N129" s="17">
        <f>'Adjust'!C324*'Input'!$C279*10</f>
        <v>0</v>
      </c>
      <c r="O129" s="17">
        <f>'Adjust'!D324*'Input'!$D279*10</f>
        <v>0</v>
      </c>
      <c r="P129" s="33">
        <f>IF(E129&lt;&gt;0,$M129/E129,"")</f>
        <v>0</v>
      </c>
      <c r="Q129" s="33">
        <f>IF(E129&lt;&gt;0,$N129/E129,"")</f>
        <v>0</v>
      </c>
      <c r="R129" s="33">
        <f>IF(E129&lt;&gt;0,$O129/E129,"")</f>
        <v>0</v>
      </c>
      <c r="S129" s="33">
        <f>IF(D129&lt;&gt;0,$F129/D129,"")</f>
        <v>0</v>
      </c>
      <c r="T129" s="33">
        <f>IF(D129&lt;&gt;0,$G129/D129,"")</f>
        <v>0</v>
      </c>
      <c r="U129" s="33">
        <f>IF(D129&lt;&gt;0,$H129/D129,"")</f>
        <v>0</v>
      </c>
      <c r="V129" s="33">
        <f>IF(D129&lt;&gt;0,$I129/D129,"")</f>
        <v>0</v>
      </c>
      <c r="W129" s="10"/>
    </row>
    <row r="130" spans="1:23">
      <c r="A130" s="24" t="s">
        <v>300</v>
      </c>
      <c r="W130" s="10"/>
    </row>
    <row r="131" spans="1:23">
      <c r="A131" s="3" t="s">
        <v>198</v>
      </c>
      <c r="B131" s="17">
        <f>'Input'!B281+'Input'!C281+'Input'!D281</f>
        <v>0</v>
      </c>
      <c r="C131" s="37">
        <f>'Input'!E281</f>
        <v>0</v>
      </c>
      <c r="D131" s="17">
        <f>0.01*'Input'!F$58*('Adjust'!$E326*'Input'!E281+'Adjust'!$F326*'Input'!F281+'Adjust'!$G326*'Input'!G281)+10*('Adjust'!$B326*'Input'!B281+'Adjust'!$C326*'Input'!C281+'Adjust'!$D326*'Input'!D281+'Adjust'!$H326*'Input'!H281)</f>
        <v>0</v>
      </c>
      <c r="E131" s="17">
        <f>10*('Adjust'!$B326*'Input'!B281+'Adjust'!$C326*'Input'!C281+'Adjust'!$D326*'Input'!D281)</f>
        <v>0</v>
      </c>
      <c r="F131" s="17">
        <f>'Adjust'!E326*'Input'!$F$58*'Input'!$E281/100</f>
        <v>0</v>
      </c>
      <c r="G131" s="17">
        <f>'Adjust'!F326*'Input'!$F$58*'Input'!$F281/100</f>
        <v>0</v>
      </c>
      <c r="H131" s="17">
        <f>'Adjust'!G326*'Input'!$F$58*'Input'!$G281/100</f>
        <v>0</v>
      </c>
      <c r="I131" s="17">
        <f>'Adjust'!H326*'Input'!$H281*10</f>
        <v>0</v>
      </c>
      <c r="J131" s="31">
        <f>IF(B131&lt;&gt;0,0.1*D131/B131,"")</f>
        <v>0</v>
      </c>
      <c r="K131" s="39">
        <f>IF(C131&lt;&gt;0,D131/C131,"")</f>
        <v>0</v>
      </c>
      <c r="L131" s="31">
        <f>IF(B131&lt;&gt;0,0.1*E131/B131,0)</f>
        <v>0</v>
      </c>
      <c r="M131" s="17">
        <f>'Adjust'!B326*'Input'!$B281*10</f>
        <v>0</v>
      </c>
      <c r="N131" s="17">
        <f>'Adjust'!C326*'Input'!$C281*10</f>
        <v>0</v>
      </c>
      <c r="O131" s="17">
        <f>'Adjust'!D326*'Input'!$D281*10</f>
        <v>0</v>
      </c>
      <c r="P131" s="33">
        <f>IF(E131&lt;&gt;0,$M131/E131,"")</f>
        <v>0</v>
      </c>
      <c r="Q131" s="33">
        <f>IF(E131&lt;&gt;0,$N131/E131,"")</f>
        <v>0</v>
      </c>
      <c r="R131" s="33">
        <f>IF(E131&lt;&gt;0,$O131/E131,"")</f>
        <v>0</v>
      </c>
      <c r="S131" s="33">
        <f>IF(D131&lt;&gt;0,$F131/D131,"")</f>
        <v>0</v>
      </c>
      <c r="T131" s="33">
        <f>IF(D131&lt;&gt;0,$G131/D131,"")</f>
        <v>0</v>
      </c>
      <c r="U131" s="33">
        <f>IF(D131&lt;&gt;0,$H131/D131,"")</f>
        <v>0</v>
      </c>
      <c r="V131" s="33">
        <f>IF(D131&lt;&gt;0,$I131/D131,"")</f>
        <v>0</v>
      </c>
      <c r="W131" s="10"/>
    </row>
    <row r="132" spans="1:23">
      <c r="A132" s="3" t="s">
        <v>301</v>
      </c>
      <c r="B132" s="17">
        <f>'Input'!B282+'Input'!C282+'Input'!D282</f>
        <v>0</v>
      </c>
      <c r="C132" s="37">
        <f>'Input'!E282</f>
        <v>0</v>
      </c>
      <c r="D132" s="17">
        <f>0.01*'Input'!F$58*('Adjust'!$E327*'Input'!E282+'Adjust'!$F327*'Input'!F282+'Adjust'!$G327*'Input'!G282)+10*('Adjust'!$B327*'Input'!B282+'Adjust'!$C327*'Input'!C282+'Adjust'!$D327*'Input'!D282+'Adjust'!$H327*'Input'!H282)</f>
        <v>0</v>
      </c>
      <c r="E132" s="17">
        <f>10*('Adjust'!$B327*'Input'!B282+'Adjust'!$C327*'Input'!C282+'Adjust'!$D327*'Input'!D282)</f>
        <v>0</v>
      </c>
      <c r="F132" s="17">
        <f>'Adjust'!E327*'Input'!$F$58*'Input'!$E282/100</f>
        <v>0</v>
      </c>
      <c r="G132" s="17">
        <f>'Adjust'!F327*'Input'!$F$58*'Input'!$F282/100</f>
        <v>0</v>
      </c>
      <c r="H132" s="17">
        <f>'Adjust'!G327*'Input'!$F$58*'Input'!$G282/100</f>
        <v>0</v>
      </c>
      <c r="I132" s="17">
        <f>'Adjust'!H327*'Input'!$H282*10</f>
        <v>0</v>
      </c>
      <c r="J132" s="31">
        <f>IF(B132&lt;&gt;0,0.1*D132/B132,"")</f>
        <v>0</v>
      </c>
      <c r="K132" s="39">
        <f>IF(C132&lt;&gt;0,D132/C132,"")</f>
        <v>0</v>
      </c>
      <c r="L132" s="31">
        <f>IF(B132&lt;&gt;0,0.1*E132/B132,0)</f>
        <v>0</v>
      </c>
      <c r="M132" s="17">
        <f>'Adjust'!B327*'Input'!$B282*10</f>
        <v>0</v>
      </c>
      <c r="N132" s="17">
        <f>'Adjust'!C327*'Input'!$C282*10</f>
        <v>0</v>
      </c>
      <c r="O132" s="17">
        <f>'Adjust'!D327*'Input'!$D282*10</f>
        <v>0</v>
      </c>
      <c r="P132" s="33">
        <f>IF(E132&lt;&gt;0,$M132/E132,"")</f>
        <v>0</v>
      </c>
      <c r="Q132" s="33">
        <f>IF(E132&lt;&gt;0,$N132/E132,"")</f>
        <v>0</v>
      </c>
      <c r="R132" s="33">
        <f>IF(E132&lt;&gt;0,$O132/E132,"")</f>
        <v>0</v>
      </c>
      <c r="S132" s="33">
        <f>IF(D132&lt;&gt;0,$F132/D132,"")</f>
        <v>0</v>
      </c>
      <c r="T132" s="33">
        <f>IF(D132&lt;&gt;0,$G132/D132,"")</f>
        <v>0</v>
      </c>
      <c r="U132" s="33">
        <f>IF(D132&lt;&gt;0,$H132/D132,"")</f>
        <v>0</v>
      </c>
      <c r="V132" s="33">
        <f>IF(D132&lt;&gt;0,$I132/D132,"")</f>
        <v>0</v>
      </c>
      <c r="W132" s="10"/>
    </row>
    <row r="134" spans="1:23" ht="21" customHeight="1">
      <c r="A134" s="1" t="s">
        <v>1718</v>
      </c>
    </row>
    <row r="135" spans="1:23">
      <c r="A135" s="2" t="s">
        <v>361</v>
      </c>
    </row>
    <row r="136" spans="1:23">
      <c r="A136" s="11" t="s">
        <v>1719</v>
      </c>
    </row>
    <row r="137" spans="1:23">
      <c r="A137" s="11" t="s">
        <v>1720</v>
      </c>
    </row>
    <row r="138" spans="1:23">
      <c r="A138" s="11" t="s">
        <v>1721</v>
      </c>
    </row>
    <row r="139" spans="1:23">
      <c r="A139" s="11" t="s">
        <v>1722</v>
      </c>
    </row>
    <row r="140" spans="1:23">
      <c r="A140" s="11" t="s">
        <v>1723</v>
      </c>
    </row>
    <row r="141" spans="1:23">
      <c r="A141" s="11" t="s">
        <v>1724</v>
      </c>
    </row>
    <row r="142" spans="1:23">
      <c r="A142" s="11" t="s">
        <v>1725</v>
      </c>
    </row>
    <row r="143" spans="1:23">
      <c r="A143" s="11" t="s">
        <v>1726</v>
      </c>
    </row>
    <row r="144" spans="1:23">
      <c r="A144" s="28" t="s">
        <v>364</v>
      </c>
      <c r="B144" s="28" t="s">
        <v>495</v>
      </c>
      <c r="C144" s="28" t="s">
        <v>495</v>
      </c>
      <c r="D144" s="28" t="s">
        <v>495</v>
      </c>
      <c r="E144" s="28" t="s">
        <v>495</v>
      </c>
      <c r="F144" s="28" t="s">
        <v>495</v>
      </c>
      <c r="G144" s="28" t="s">
        <v>495</v>
      </c>
      <c r="H144" s="28" t="s">
        <v>495</v>
      </c>
      <c r="I144" s="28" t="s">
        <v>495</v>
      </c>
    </row>
    <row r="145" spans="1:10">
      <c r="A145" s="28" t="s">
        <v>367</v>
      </c>
      <c r="B145" s="28" t="s">
        <v>548</v>
      </c>
      <c r="C145" s="28" t="s">
        <v>549</v>
      </c>
      <c r="D145" s="28" t="s">
        <v>550</v>
      </c>
      <c r="E145" s="28" t="s">
        <v>551</v>
      </c>
      <c r="F145" s="28" t="s">
        <v>497</v>
      </c>
      <c r="G145" s="28" t="s">
        <v>552</v>
      </c>
      <c r="H145" s="28" t="s">
        <v>553</v>
      </c>
      <c r="I145" s="28" t="s">
        <v>1727</v>
      </c>
    </row>
    <row r="147" spans="1:10">
      <c r="B147" s="12" t="s">
        <v>1728</v>
      </c>
      <c r="C147" s="12" t="s">
        <v>1729</v>
      </c>
      <c r="D147" s="12" t="s">
        <v>1614</v>
      </c>
      <c r="E147" s="12" t="s">
        <v>1730</v>
      </c>
      <c r="F147" s="12" t="s">
        <v>1731</v>
      </c>
      <c r="G147" s="12" t="s">
        <v>1732</v>
      </c>
      <c r="H147" s="12" t="s">
        <v>1733</v>
      </c>
      <c r="I147" s="12" t="s">
        <v>1734</v>
      </c>
    </row>
    <row r="148" spans="1:10">
      <c r="A148" s="3" t="s">
        <v>1735</v>
      </c>
      <c r="B148" s="17">
        <f>SUM(B$36:B$132)</f>
        <v>0</v>
      </c>
      <c r="C148" s="17">
        <f>SUM(C$36:C$132)</f>
        <v>0</v>
      </c>
      <c r="D148" s="17">
        <f>SUM(D$36:D$132)</f>
        <v>0</v>
      </c>
      <c r="E148" s="17">
        <f>SUM(E$36:E$132)</f>
        <v>0</v>
      </c>
      <c r="F148" s="17">
        <f>SUM($F$36:$F$132)</f>
        <v>0</v>
      </c>
      <c r="G148" s="17">
        <f>SUM($G$36:$G$132)</f>
        <v>0</v>
      </c>
      <c r="H148" s="17">
        <f>SUM($H$36:$H$132)</f>
        <v>0</v>
      </c>
      <c r="I148" s="17">
        <f>SUM($I$36:$I$132)</f>
        <v>0</v>
      </c>
      <c r="J148" s="10"/>
    </row>
  </sheetData>
  <sheetProtection sheet="1" objects="1" scenarios="1"/>
  <hyperlinks>
    <hyperlink ref="A6" location="'Input'!B185" display="x1 = 1053. Rate 1 units (MWh) by tariff (in Volume forecasts for the charging year)"/>
    <hyperlink ref="A7" location="'Input'!C185" display="x2 = 1053. Rate 2 units (MWh) by tariff (in Volume forecasts for the charging year)"/>
    <hyperlink ref="A8" location="'Input'!D185" display="x3 = 1053. Rate 3 units (MWh) by tariff (in Volume forecasts for the charging year)"/>
    <hyperlink ref="A9" location="'Input'!E185" display="x4 = 1053. MPANs by tariff (in Volume forecasts for the charging year)"/>
    <hyperlink ref="A10" location="'Input'!F57" display="x5 = 1010. Days in the charging year (in Financial and general assumptions)"/>
    <hyperlink ref="A11" location="'Adjust'!E230" display="x6 = 3607. Fixed charge p/MPAN/day (in Tariffs)"/>
    <hyperlink ref="A12" location="'Adjust'!F230" display="x7 = 3607. Capacity charge p/kVA/day (in Tariffs)"/>
    <hyperlink ref="A13" location="'Input'!F185" display="x8 = 1053. Import capacity (kVA) by tariff (in Volume forecasts for the charging year)"/>
    <hyperlink ref="A14" location="'Adjust'!G230" display="x9 = 3607. Exceeded capacity charge p/kVA/day (in Tariffs)"/>
    <hyperlink ref="A15" location="'Input'!G185" display="x10 = 1053. Exceeded capacity (kVA) by tariff (in Volume forecasts for the charging year)"/>
    <hyperlink ref="A16" location="'Adjust'!B230" display="x11 = 3607. Unit rate 1 p/kWh (in Tariffs)"/>
    <hyperlink ref="A17" location="'Adjust'!C230" display="x12 = 3607. Unit rate 2 p/kWh (in Tariffs)"/>
    <hyperlink ref="A18" location="'Adjust'!D230" display="x13 = 3607. Unit rate 3 p/kWh (in Tariffs)"/>
    <hyperlink ref="A19" location="'Adjust'!H230" display="x14 = 3607. Reactive power charge p/kVArh (in Tariffs)"/>
    <hyperlink ref="A20" location="'Input'!H185" display="x15 = 1053. Reactive power units (MVArh) by tariff (in Volume forecasts for the charging year)"/>
    <hyperlink ref="A21" location="'Summary'!B35" display="x16 = All units (MWh) (in Revenue summary)"/>
    <hyperlink ref="A22" location="'Summary'!D35" display="x17 = Net revenues (£) (in Revenue summary)"/>
    <hyperlink ref="A23" location="'Summary'!C35" display="x18 = MPANs by tariff (in Volume forecasts for the charging year) (copy) (in Revenue summary)"/>
    <hyperlink ref="A24" location="'Summary'!E35" display="x19 = Revenues from unit rates (£) (in Revenue summary)"/>
    <hyperlink ref="A25" location="'Summary'!M35" display="x20 = Net revenues from unit rate 1 (£) (in Revenue summary)"/>
    <hyperlink ref="A26" location="'Summary'!N35" display="x21 = Net revenues from unit rate 2 (£) (in Revenue summary)"/>
    <hyperlink ref="A27" location="'Summary'!O35" display="x22 = Net revenues from unit rate 3 (£) (in Revenue summary)"/>
    <hyperlink ref="A28" location="'Summary'!F35" display="x23 = Revenues from fixed charges (£) (in Revenue summary)"/>
    <hyperlink ref="A29" location="'Summary'!G35" display="x24 = Revenues from capacity charges (£) (in Revenue summary)"/>
    <hyperlink ref="A30" location="'Summary'!H35" display="x25 = Revenues from exceeded capacity charges (£) (in Revenue summary)"/>
    <hyperlink ref="A31" location="'Summary'!I35" display="x26 = Revenues from reactive power charges (£) (in Revenue summary)"/>
    <hyperlink ref="A136" location="'Summary'!B35" display="x1 = 3801. All units (MWh) (in Revenue summary)"/>
    <hyperlink ref="A137" location="'Summary'!C35" display="x2 = 3801. MPANs by tariff (in Volume forecasts for the charging year) (copy) (in Revenue summary)"/>
    <hyperlink ref="A138" location="'Summary'!D35" display="x3 = 3801. Net revenues (£) (in Revenue summary)"/>
    <hyperlink ref="A139" location="'Summary'!E35" display="x4 = 3801. Revenues from unit rates (£) (in Revenue summary)"/>
    <hyperlink ref="A140" location="'Summary'!F35" display="x5 = 3801. Revenues from fixed charges (£) (in Revenue summary)"/>
    <hyperlink ref="A141" location="'Summary'!G35" display="x6 = 3801. Revenues from capacity charges (£) (in Revenue summary)"/>
    <hyperlink ref="A142" location="'Summary'!H35" display="x7 = 3801. Revenues from exceeded capacity charges (£) (in Revenue summary)"/>
    <hyperlink ref="A143" location="'Summary'!I35" display="x8 = 3801. Revenues from reactive power charges (£) (in Revenue summary)"/>
  </hyperlinks>
  <pageMargins left="0.7" right="0.7" top="0.75" bottom="0.75" header="0.3" footer="0.3"/>
  <pageSetup paperSize="9" orientation="landscape"/>
  <headerFooter>
    <oddHeader>&amp;L&amp;A&amp;C&amp;R&amp;P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 ht="21" customHeight="1">
      <c r="A1" s="1">
        <f>"Tariff matrices for "&amp;'Input'!B7&amp;" in "&amp;'Input'!C7&amp;" ("&amp;'Input'!D7&amp;")"</f>
        <v>0</v>
      </c>
    </row>
    <row r="2" spans="1:1">
      <c r="A2" s="2" t="s">
        <v>1758</v>
      </c>
    </row>
    <row r="3" spans="1:1">
      <c r="A3" s="2" t="s">
        <v>1652</v>
      </c>
    </row>
    <row r="4" spans="1:1">
      <c r="A4" s="11" t="s">
        <v>174</v>
      </c>
    </row>
    <row r="5" spans="1:1">
      <c r="A5" s="11" t="s">
        <v>175</v>
      </c>
    </row>
    <row r="6" spans="1:1">
      <c r="A6" s="11" t="s">
        <v>214</v>
      </c>
    </row>
    <row r="7" spans="1:1">
      <c r="A7" s="11" t="s">
        <v>176</v>
      </c>
    </row>
    <row r="8" spans="1:1">
      <c r="A8" s="11" t="s">
        <v>177</v>
      </c>
    </row>
    <row r="9" spans="1:1">
      <c r="A9" s="11" t="s">
        <v>215</v>
      </c>
    </row>
    <row r="10" spans="1:1">
      <c r="A10" s="11" t="s">
        <v>178</v>
      </c>
    </row>
    <row r="11" spans="1:1">
      <c r="A11" s="11" t="s">
        <v>179</v>
      </c>
    </row>
    <row r="12" spans="1:1">
      <c r="A12" s="11" t="s">
        <v>195</v>
      </c>
    </row>
    <row r="13" spans="1:1">
      <c r="A13" s="11" t="s">
        <v>180</v>
      </c>
    </row>
    <row r="14" spans="1:1">
      <c r="A14" s="11" t="s">
        <v>181</v>
      </c>
    </row>
    <row r="15" spans="1:1">
      <c r="A15" s="11" t="s">
        <v>182</v>
      </c>
    </row>
    <row r="16" spans="1:1">
      <c r="A16" s="11" t="s">
        <v>183</v>
      </c>
    </row>
    <row r="17" spans="1:1">
      <c r="A17" s="11" t="s">
        <v>196</v>
      </c>
    </row>
    <row r="18" spans="1:1">
      <c r="A18" s="11" t="s">
        <v>216</v>
      </c>
    </row>
    <row r="19" spans="1:1">
      <c r="A19" s="11" t="s">
        <v>217</v>
      </c>
    </row>
    <row r="20" spans="1:1">
      <c r="A20" s="11" t="s">
        <v>218</v>
      </c>
    </row>
    <row r="21" spans="1:1">
      <c r="A21" s="11" t="s">
        <v>219</v>
      </c>
    </row>
    <row r="22" spans="1:1">
      <c r="A22" s="11" t="s">
        <v>220</v>
      </c>
    </row>
    <row r="23" spans="1:1">
      <c r="A23" s="11" t="s">
        <v>184</v>
      </c>
    </row>
    <row r="24" spans="1:1">
      <c r="A24" s="11" t="s">
        <v>185</v>
      </c>
    </row>
    <row r="25" spans="1:1">
      <c r="A25" s="11" t="s">
        <v>186</v>
      </c>
    </row>
    <row r="26" spans="1:1">
      <c r="A26" s="11" t="s">
        <v>187</v>
      </c>
    </row>
    <row r="27" spans="1:1">
      <c r="A27" s="11" t="s">
        <v>188</v>
      </c>
    </row>
    <row r="28" spans="1:1">
      <c r="A28" s="11" t="s">
        <v>189</v>
      </c>
    </row>
    <row r="29" spans="1:1">
      <c r="A29" s="11" t="s">
        <v>197</v>
      </c>
    </row>
    <row r="30" spans="1:1">
      <c r="A30" s="11" t="s">
        <v>198</v>
      </c>
    </row>
    <row r="33" spans="1:7" ht="21" customHeight="1">
      <c r="A33" s="1" t="s">
        <v>174</v>
      </c>
    </row>
    <row r="35" spans="1:7">
      <c r="B35" s="12" t="s">
        <v>225</v>
      </c>
      <c r="C35" s="12" t="s">
        <v>228</v>
      </c>
      <c r="D35" s="12" t="s">
        <v>1736</v>
      </c>
      <c r="E35" s="12" t="s">
        <v>1737</v>
      </c>
    </row>
    <row r="36" spans="1:7">
      <c r="A36" s="3" t="s">
        <v>174</v>
      </c>
      <c r="B36" s="37">
        <f>'Loads'!B$304</f>
        <v>0</v>
      </c>
      <c r="C36" s="37">
        <f>'Loads'!E$304</f>
        <v>0</v>
      </c>
      <c r="D36" s="37">
        <f>'Multi'!B$119</f>
        <v>0</v>
      </c>
      <c r="E36" s="31">
        <f>IF(C36,D36/C36,"")</f>
        <v>0</v>
      </c>
      <c r="F36" s="10"/>
    </row>
    <row r="38" spans="1:7">
      <c r="B38" s="12" t="s">
        <v>1555</v>
      </c>
      <c r="C38" s="12" t="s">
        <v>1558</v>
      </c>
      <c r="D38" s="12" t="s">
        <v>1738</v>
      </c>
      <c r="E38" s="12" t="s">
        <v>1705</v>
      </c>
      <c r="F38" s="12" t="s">
        <v>1739</v>
      </c>
    </row>
    <row r="39" spans="1:7">
      <c r="A39" s="3" t="s">
        <v>461</v>
      </c>
      <c r="B39" s="32">
        <f>'Standing'!$C$79</f>
        <v>0</v>
      </c>
      <c r="C39" s="40">
        <f>'AggCap'!$C$89</f>
        <v>0</v>
      </c>
      <c r="D39" s="17">
        <f>0.01*'Input'!$F$58*(C39*$C$36)+10*(B39*$B$36)</f>
        <v>0</v>
      </c>
      <c r="E39" s="31">
        <f>IF($D$36&lt;&gt;0,0.1*D39/$D$36,"")</f>
        <v>0</v>
      </c>
      <c r="F39" s="39">
        <f>IF($C$36&lt;&gt;0,D39/$C$36,"")</f>
        <v>0</v>
      </c>
      <c r="G39" s="10"/>
    </row>
    <row r="40" spans="1:7">
      <c r="A40" s="3" t="s">
        <v>462</v>
      </c>
      <c r="B40" s="32">
        <f>'Standing'!$D$79</f>
        <v>0</v>
      </c>
      <c r="C40" s="40">
        <f>'AggCap'!$D$89</f>
        <v>0</v>
      </c>
      <c r="D40" s="17">
        <f>0.01*'Input'!$F$58*(C40*$C$36)+10*(B40*$B$36)</f>
        <v>0</v>
      </c>
      <c r="E40" s="31">
        <f>IF($D$36&lt;&gt;0,0.1*D40/$D$36,"")</f>
        <v>0</v>
      </c>
      <c r="F40" s="39">
        <f>IF($C$36&lt;&gt;0,D40/$C$36,"")</f>
        <v>0</v>
      </c>
      <c r="G40" s="10"/>
    </row>
    <row r="41" spans="1:7">
      <c r="A41" s="3" t="s">
        <v>463</v>
      </c>
      <c r="B41" s="32">
        <f>'Standing'!$E$79</f>
        <v>0</v>
      </c>
      <c r="C41" s="40">
        <f>'AggCap'!$E$89</f>
        <v>0</v>
      </c>
      <c r="D41" s="17">
        <f>0.01*'Input'!$F$58*(C41*$C$36)+10*(B41*$B$36)</f>
        <v>0</v>
      </c>
      <c r="E41" s="31">
        <f>IF($D$36&lt;&gt;0,0.1*D41/$D$36,"")</f>
        <v>0</v>
      </c>
      <c r="F41" s="39">
        <f>IF($C$36&lt;&gt;0,D41/$C$36,"")</f>
        <v>0</v>
      </c>
      <c r="G41" s="10"/>
    </row>
    <row r="42" spans="1:7">
      <c r="A42" s="3" t="s">
        <v>464</v>
      </c>
      <c r="B42" s="32">
        <f>'Standing'!$F$79</f>
        <v>0</v>
      </c>
      <c r="C42" s="40">
        <f>'AggCap'!$F$89</f>
        <v>0</v>
      </c>
      <c r="D42" s="17">
        <f>0.01*'Input'!$F$58*(C42*$C$36)+10*(B42*$B$36)</f>
        <v>0</v>
      </c>
      <c r="E42" s="31">
        <f>IF($D$36&lt;&gt;0,0.1*D42/$D$36,"")</f>
        <v>0</v>
      </c>
      <c r="F42" s="39">
        <f>IF($C$36&lt;&gt;0,D42/$C$36,"")</f>
        <v>0</v>
      </c>
      <c r="G42" s="10"/>
    </row>
    <row r="43" spans="1:7">
      <c r="A43" s="3" t="s">
        <v>465</v>
      </c>
      <c r="B43" s="32">
        <f>'Standing'!$G$79</f>
        <v>0</v>
      </c>
      <c r="C43" s="40">
        <f>'AggCap'!$G$89</f>
        <v>0</v>
      </c>
      <c r="D43" s="17">
        <f>0.01*'Input'!$F$58*(C43*$C$36)+10*(B43*$B$36)</f>
        <v>0</v>
      </c>
      <c r="E43" s="31">
        <f>IF($D$36&lt;&gt;0,0.1*D43/$D$36,"")</f>
        <v>0</v>
      </c>
      <c r="F43" s="39">
        <f>IF($C$36&lt;&gt;0,D43/$C$36,"")</f>
        <v>0</v>
      </c>
      <c r="G43" s="10"/>
    </row>
    <row r="44" spans="1:7">
      <c r="A44" s="3" t="s">
        <v>466</v>
      </c>
      <c r="B44" s="32">
        <f>'Standing'!$H$79</f>
        <v>0</v>
      </c>
      <c r="C44" s="40">
        <f>'AggCap'!$H$89</f>
        <v>0</v>
      </c>
      <c r="D44" s="17">
        <f>0.01*'Input'!$F$58*(C44*$C$36)+10*(B44*$B$36)</f>
        <v>0</v>
      </c>
      <c r="E44" s="31">
        <f>IF($D$36&lt;&gt;0,0.1*D44/$D$36,"")</f>
        <v>0</v>
      </c>
      <c r="F44" s="39">
        <f>IF($C$36&lt;&gt;0,D44/$C$36,"")</f>
        <v>0</v>
      </c>
      <c r="G44" s="10"/>
    </row>
    <row r="45" spans="1:7">
      <c r="A45" s="3" t="s">
        <v>467</v>
      </c>
      <c r="B45" s="32">
        <f>'Standing'!$I$79</f>
        <v>0</v>
      </c>
      <c r="C45" s="40">
        <f>'AggCap'!$I$89</f>
        <v>0</v>
      </c>
      <c r="D45" s="17">
        <f>0.01*'Input'!$F$58*(C45*$C$36)+10*(B45*$B$36)</f>
        <v>0</v>
      </c>
      <c r="E45" s="31">
        <f>IF($D$36&lt;&gt;0,0.1*D45/$D$36,"")</f>
        <v>0</v>
      </c>
      <c r="F45" s="39">
        <f>IF($C$36&lt;&gt;0,D45/$C$36,"")</f>
        <v>0</v>
      </c>
      <c r="G45" s="10"/>
    </row>
    <row r="46" spans="1:7">
      <c r="A46" s="3" t="s">
        <v>468</v>
      </c>
      <c r="B46" s="32">
        <f>'Standing'!$J$79</f>
        <v>0</v>
      </c>
      <c r="C46" s="40">
        <f>'AggCap'!$J$89</f>
        <v>0</v>
      </c>
      <c r="D46" s="17">
        <f>0.01*'Input'!$F$58*(C46*$C$36)+10*(B46*$B$36)</f>
        <v>0</v>
      </c>
      <c r="E46" s="31">
        <f>IF($D$36&lt;&gt;0,0.1*D46/$D$36,"")</f>
        <v>0</v>
      </c>
      <c r="F46" s="39">
        <f>IF($C$36&lt;&gt;0,D46/$C$36,"")</f>
        <v>0</v>
      </c>
      <c r="G46" s="10"/>
    </row>
    <row r="47" spans="1:7">
      <c r="A47" s="3" t="s">
        <v>1740</v>
      </c>
      <c r="B47" s="9"/>
      <c r="C47" s="40">
        <f>'SM'!$B$106</f>
        <v>0</v>
      </c>
      <c r="D47" s="17">
        <f>0.01*'Input'!$F$58*(C47*$C$36)+10*(B47*$B$36)</f>
        <v>0</v>
      </c>
      <c r="E47" s="31">
        <f>IF($D$36&lt;&gt;0,0.1*D47/$D$36,"")</f>
        <v>0</v>
      </c>
      <c r="F47" s="39">
        <f>IF($C$36&lt;&gt;0,D47/$C$36,"")</f>
        <v>0</v>
      </c>
      <c r="G47" s="10"/>
    </row>
    <row r="48" spans="1:7">
      <c r="A48" s="3" t="s">
        <v>1741</v>
      </c>
      <c r="B48" s="9"/>
      <c r="C48" s="40">
        <f>'SM'!$C$106</f>
        <v>0</v>
      </c>
      <c r="D48" s="17">
        <f>0.01*'Input'!$F$58*(C48*$C$36)+10*(B48*$B$36)</f>
        <v>0</v>
      </c>
      <c r="E48" s="31">
        <f>IF($D$36&lt;&gt;0,0.1*D48/$D$36,"")</f>
        <v>0</v>
      </c>
      <c r="F48" s="39">
        <f>IF($C$36&lt;&gt;0,D48/$C$36,"")</f>
        <v>0</v>
      </c>
      <c r="G48" s="10"/>
    </row>
    <row r="49" spans="1:7">
      <c r="A49" s="3" t="s">
        <v>1742</v>
      </c>
      <c r="B49" s="32">
        <f>'Standing'!$K$79</f>
        <v>0</v>
      </c>
      <c r="C49" s="40">
        <f>'AggCap'!$K$89</f>
        <v>0</v>
      </c>
      <c r="D49" s="17">
        <f>0.01*'Input'!$F$58*(C49*$C$36)+10*(B49*$B$36)</f>
        <v>0</v>
      </c>
      <c r="E49" s="31">
        <f>IF($D$36&lt;&gt;0,0.1*D49/$D$36,"")</f>
        <v>0</v>
      </c>
      <c r="F49" s="39">
        <f>IF($C$36&lt;&gt;0,D49/$C$36,"")</f>
        <v>0</v>
      </c>
      <c r="G49" s="10"/>
    </row>
    <row r="50" spans="1:7">
      <c r="A50" s="3" t="s">
        <v>1743</v>
      </c>
      <c r="B50" s="32">
        <f>'Standing'!$L$79</f>
        <v>0</v>
      </c>
      <c r="C50" s="40">
        <f>'AggCap'!$L$89</f>
        <v>0</v>
      </c>
      <c r="D50" s="17">
        <f>0.01*'Input'!$F$58*(C50*$C$36)+10*(B50*$B$36)</f>
        <v>0</v>
      </c>
      <c r="E50" s="31">
        <f>IF($D$36&lt;&gt;0,0.1*D50/$D$36,"")</f>
        <v>0</v>
      </c>
      <c r="F50" s="39">
        <f>IF($C$36&lt;&gt;0,D50/$C$36,"")</f>
        <v>0</v>
      </c>
      <c r="G50" s="10"/>
    </row>
    <row r="51" spans="1:7">
      <c r="A51" s="3" t="s">
        <v>1744</v>
      </c>
      <c r="B51" s="32">
        <f>'Standing'!$M$79</f>
        <v>0</v>
      </c>
      <c r="C51" s="40">
        <f>'AggCap'!$M$89</f>
        <v>0</v>
      </c>
      <c r="D51" s="17">
        <f>0.01*'Input'!$F$58*(C51*$C$36)+10*(B51*$B$36)</f>
        <v>0</v>
      </c>
      <c r="E51" s="31">
        <f>IF($D$36&lt;&gt;0,0.1*D51/$D$36,"")</f>
        <v>0</v>
      </c>
      <c r="F51" s="39">
        <f>IF($C$36&lt;&gt;0,D51/$C$36,"")</f>
        <v>0</v>
      </c>
      <c r="G51" s="10"/>
    </row>
    <row r="52" spans="1:7">
      <c r="A52" s="3" t="s">
        <v>1745</v>
      </c>
      <c r="B52" s="32">
        <f>'Standing'!$N$79</f>
        <v>0</v>
      </c>
      <c r="C52" s="40">
        <f>'AggCap'!$N$89</f>
        <v>0</v>
      </c>
      <c r="D52" s="17">
        <f>0.01*'Input'!$F$58*(C52*$C$36)+10*(B52*$B$36)</f>
        <v>0</v>
      </c>
      <c r="E52" s="31">
        <f>IF($D$36&lt;&gt;0,0.1*D52/$D$36,"")</f>
        <v>0</v>
      </c>
      <c r="F52" s="39">
        <f>IF($C$36&lt;&gt;0,D52/$C$36,"")</f>
        <v>0</v>
      </c>
      <c r="G52" s="10"/>
    </row>
    <row r="53" spans="1:7">
      <c r="A53" s="3" t="s">
        <v>1746</v>
      </c>
      <c r="B53" s="32">
        <f>'Standing'!$O$79</f>
        <v>0</v>
      </c>
      <c r="C53" s="40">
        <f>'AggCap'!$O$89</f>
        <v>0</v>
      </c>
      <c r="D53" s="17">
        <f>0.01*'Input'!$F$58*(C53*$C$36)+10*(B53*$B$36)</f>
        <v>0</v>
      </c>
      <c r="E53" s="31">
        <f>IF($D$36&lt;&gt;0,0.1*D53/$D$36,"")</f>
        <v>0</v>
      </c>
      <c r="F53" s="39">
        <f>IF($C$36&lt;&gt;0,D53/$C$36,"")</f>
        <v>0</v>
      </c>
      <c r="G53" s="10"/>
    </row>
    <row r="54" spans="1:7">
      <c r="A54" s="3" t="s">
        <v>1747</v>
      </c>
      <c r="B54" s="32">
        <f>'Standing'!$P$79</f>
        <v>0</v>
      </c>
      <c r="C54" s="40">
        <f>'AggCap'!$P$89</f>
        <v>0</v>
      </c>
      <c r="D54" s="17">
        <f>0.01*'Input'!$F$58*(C54*$C$36)+10*(B54*$B$36)</f>
        <v>0</v>
      </c>
      <c r="E54" s="31">
        <f>IF($D$36&lt;&gt;0,0.1*D54/$D$36,"")</f>
        <v>0</v>
      </c>
      <c r="F54" s="39">
        <f>IF($C$36&lt;&gt;0,D54/$C$36,"")</f>
        <v>0</v>
      </c>
      <c r="G54" s="10"/>
    </row>
    <row r="55" spans="1:7">
      <c r="A55" s="3" t="s">
        <v>1748</v>
      </c>
      <c r="B55" s="32">
        <f>'Standing'!$Q$79</f>
        <v>0</v>
      </c>
      <c r="C55" s="40">
        <f>'AggCap'!$Q$89</f>
        <v>0</v>
      </c>
      <c r="D55" s="17">
        <f>0.01*'Input'!$F$58*(C55*$C$36)+10*(B55*$B$36)</f>
        <v>0</v>
      </c>
      <c r="E55" s="31">
        <f>IF($D$36&lt;&gt;0,0.1*D55/$D$36,"")</f>
        <v>0</v>
      </c>
      <c r="F55" s="39">
        <f>IF($C$36&lt;&gt;0,D55/$C$36,"")</f>
        <v>0</v>
      </c>
      <c r="G55" s="10"/>
    </row>
    <row r="56" spans="1:7">
      <c r="A56" s="3" t="s">
        <v>1749</v>
      </c>
      <c r="B56" s="32">
        <f>'Standing'!$R$79</f>
        <v>0</v>
      </c>
      <c r="C56" s="40">
        <f>'AggCap'!$R$89</f>
        <v>0</v>
      </c>
      <c r="D56" s="17">
        <f>0.01*'Input'!$F$58*(C56*$C$36)+10*(B56*$B$36)</f>
        <v>0</v>
      </c>
      <c r="E56" s="31">
        <f>IF($D$36&lt;&gt;0,0.1*D56/$D$36,"")</f>
        <v>0</v>
      </c>
      <c r="F56" s="39">
        <f>IF($C$36&lt;&gt;0,D56/$C$36,"")</f>
        <v>0</v>
      </c>
      <c r="G56" s="10"/>
    </row>
    <row r="57" spans="1:7">
      <c r="A57" s="3" t="s">
        <v>1750</v>
      </c>
      <c r="B57" s="32">
        <f>'Standing'!$S$79</f>
        <v>0</v>
      </c>
      <c r="C57" s="40">
        <f>'AggCap'!$S$89</f>
        <v>0</v>
      </c>
      <c r="D57" s="17">
        <f>0.01*'Input'!$F$58*(C57*$C$36)+10*(B57*$B$36)</f>
        <v>0</v>
      </c>
      <c r="E57" s="31">
        <f>IF($D$36&lt;&gt;0,0.1*D57/$D$36,"")</f>
        <v>0</v>
      </c>
      <c r="F57" s="39">
        <f>IF($C$36&lt;&gt;0,D57/$C$36,"")</f>
        <v>0</v>
      </c>
      <c r="G57" s="10"/>
    </row>
    <row r="58" spans="1:7">
      <c r="A58" s="3" t="s">
        <v>1751</v>
      </c>
      <c r="B58" s="9"/>
      <c r="C58" s="40">
        <f>'Otex'!$B$121</f>
        <v>0</v>
      </c>
      <c r="D58" s="17">
        <f>0.01*'Input'!$F$58*(C58*$C$36)+10*(B58*$B$36)</f>
        <v>0</v>
      </c>
      <c r="E58" s="31">
        <f>IF($D$36&lt;&gt;0,0.1*D58/$D$36,"")</f>
        <v>0</v>
      </c>
      <c r="F58" s="39">
        <f>IF($C$36&lt;&gt;0,D58/$C$36,"")</f>
        <v>0</v>
      </c>
      <c r="G58" s="10"/>
    </row>
    <row r="59" spans="1:7">
      <c r="A59" s="3" t="s">
        <v>1752</v>
      </c>
      <c r="B59" s="9"/>
      <c r="C59" s="40">
        <f>'Otex'!$C$121</f>
        <v>0</v>
      </c>
      <c r="D59" s="17">
        <f>0.01*'Input'!$F$58*(C59*$C$36)+10*(B59*$B$36)</f>
        <v>0</v>
      </c>
      <c r="E59" s="31">
        <f>IF($D$36&lt;&gt;0,0.1*D59/$D$36,"")</f>
        <v>0</v>
      </c>
      <c r="F59" s="39">
        <f>IF($C$36&lt;&gt;0,D59/$C$36,"")</f>
        <v>0</v>
      </c>
      <c r="G59" s="10"/>
    </row>
    <row r="60" spans="1:7">
      <c r="A60" s="3" t="s">
        <v>1753</v>
      </c>
      <c r="B60" s="32">
        <f>'Scaler'!$B$455</f>
        <v>0</v>
      </c>
      <c r="C60" s="40">
        <f>'Scaler'!$E$455</f>
        <v>0</v>
      </c>
      <c r="D60" s="17">
        <f>0.01*'Input'!$F$58*(C60*$C$36)+10*(B60*$B$36)</f>
        <v>0</v>
      </c>
      <c r="E60" s="31">
        <f>IF($D$36&lt;&gt;0,0.1*D60/$D$36,"")</f>
        <v>0</v>
      </c>
      <c r="F60" s="39">
        <f>IF($C$36&lt;&gt;0,D60/$C$36,"")</f>
        <v>0</v>
      </c>
      <c r="G60" s="10"/>
    </row>
    <row r="61" spans="1:7">
      <c r="A61" s="3" t="s">
        <v>1754</v>
      </c>
      <c r="B61" s="32">
        <f>'Adjust'!$B$76</f>
        <v>0</v>
      </c>
      <c r="C61" s="40">
        <f>'Adjust'!$E$76</f>
        <v>0</v>
      </c>
      <c r="D61" s="17">
        <f>0.01*'Input'!$F$58*(C61*$C$36)+10*(B61*$B$36)</f>
        <v>0</v>
      </c>
      <c r="E61" s="31">
        <f>IF($D$36&lt;&gt;0,0.1*D61/$D$36,"")</f>
        <v>0</v>
      </c>
      <c r="F61" s="39">
        <f>IF($C$36&lt;&gt;0,D61/$C$36,"")</f>
        <v>0</v>
      </c>
      <c r="G61" s="10"/>
    </row>
    <row r="63" spans="1:7">
      <c r="A63" s="3" t="s">
        <v>1755</v>
      </c>
      <c r="B63" s="31">
        <f>SUM($B$39:$B$61)</f>
        <v>0</v>
      </c>
      <c r="C63" s="39">
        <f>SUM($C$39:$C$61)</f>
        <v>0</v>
      </c>
      <c r="D63" s="17">
        <f>SUM($D$39:$D$61)</f>
        <v>0</v>
      </c>
      <c r="E63" s="31">
        <f>SUM($E$39:$E$61)</f>
        <v>0</v>
      </c>
      <c r="F63" s="39">
        <f>SUM($F$39:$F$61)</f>
        <v>0</v>
      </c>
    </row>
    <row r="65" spans="1:9" ht="21" customHeight="1">
      <c r="A65" s="1" t="s">
        <v>175</v>
      </c>
    </row>
    <row r="67" spans="1:9">
      <c r="B67" s="12" t="s">
        <v>225</v>
      </c>
      <c r="C67" s="12" t="s">
        <v>226</v>
      </c>
      <c r="D67" s="12" t="s">
        <v>228</v>
      </c>
      <c r="E67" s="12" t="s">
        <v>1736</v>
      </c>
      <c r="F67" s="12" t="s">
        <v>1737</v>
      </c>
    </row>
    <row r="68" spans="1:9">
      <c r="A68" s="3" t="s">
        <v>175</v>
      </c>
      <c r="B68" s="37">
        <f>'Loads'!B$305</f>
        <v>0</v>
      </c>
      <c r="C68" s="37">
        <f>'Loads'!C$305</f>
        <v>0</v>
      </c>
      <c r="D68" s="37">
        <f>'Loads'!E$305</f>
        <v>0</v>
      </c>
      <c r="E68" s="37">
        <f>'Multi'!B$120</f>
        <v>0</v>
      </c>
      <c r="F68" s="31">
        <f>IF(D68,E68/D68,"")</f>
        <v>0</v>
      </c>
      <c r="G68" s="10"/>
    </row>
    <row r="70" spans="1:9">
      <c r="B70" s="12" t="s">
        <v>1555</v>
      </c>
      <c r="C70" s="12" t="s">
        <v>1556</v>
      </c>
      <c r="D70" s="12" t="s">
        <v>1558</v>
      </c>
      <c r="E70" s="12" t="s">
        <v>1756</v>
      </c>
      <c r="F70" s="12" t="s">
        <v>1738</v>
      </c>
      <c r="G70" s="12" t="s">
        <v>1705</v>
      </c>
      <c r="H70" s="12" t="s">
        <v>1739</v>
      </c>
    </row>
    <row r="71" spans="1:9">
      <c r="A71" s="3" t="s">
        <v>461</v>
      </c>
      <c r="B71" s="32">
        <f>'Standing'!$C$80</f>
        <v>0</v>
      </c>
      <c r="C71" s="32">
        <f>'Standing'!$C$106</f>
        <v>0</v>
      </c>
      <c r="D71" s="40">
        <f>'AggCap'!$C$90</f>
        <v>0</v>
      </c>
      <c r="E71" s="31">
        <f>IF(E$68&lt;&gt;0,(($B71*B$68+$C71*C$68))/E$68,0)</f>
        <v>0</v>
      </c>
      <c r="F71" s="17">
        <f>0.01*'Input'!$F$58*(D71*$D$68)+10*(B71*$B$68+C71*$C$68)</f>
        <v>0</v>
      </c>
      <c r="G71" s="31">
        <f>IF($E$68&lt;&gt;0,0.1*F71/$E$68,"")</f>
        <v>0</v>
      </c>
      <c r="H71" s="39">
        <f>IF($D$68&lt;&gt;0,F71/$D$68,"")</f>
        <v>0</v>
      </c>
      <c r="I71" s="10"/>
    </row>
    <row r="72" spans="1:9">
      <c r="A72" s="3" t="s">
        <v>462</v>
      </c>
      <c r="B72" s="32">
        <f>'Standing'!$D$80</f>
        <v>0</v>
      </c>
      <c r="C72" s="32">
        <f>'Standing'!$D$106</f>
        <v>0</v>
      </c>
      <c r="D72" s="40">
        <f>'AggCap'!$D$90</f>
        <v>0</v>
      </c>
      <c r="E72" s="31">
        <f>IF(E$68&lt;&gt;0,(($B72*B$68+$C72*C$68))/E$68,0)</f>
        <v>0</v>
      </c>
      <c r="F72" s="17">
        <f>0.01*'Input'!$F$58*(D72*$D$68)+10*(B72*$B$68+C72*$C$68)</f>
        <v>0</v>
      </c>
      <c r="G72" s="31">
        <f>IF($E$68&lt;&gt;0,0.1*F72/$E$68,"")</f>
        <v>0</v>
      </c>
      <c r="H72" s="39">
        <f>IF($D$68&lt;&gt;0,F72/$D$68,"")</f>
        <v>0</v>
      </c>
      <c r="I72" s="10"/>
    </row>
    <row r="73" spans="1:9">
      <c r="A73" s="3" t="s">
        <v>463</v>
      </c>
      <c r="B73" s="32">
        <f>'Standing'!$E$80</f>
        <v>0</v>
      </c>
      <c r="C73" s="32">
        <f>'Standing'!$E$106</f>
        <v>0</v>
      </c>
      <c r="D73" s="40">
        <f>'AggCap'!$E$90</f>
        <v>0</v>
      </c>
      <c r="E73" s="31">
        <f>IF(E$68&lt;&gt;0,(($B73*B$68+$C73*C$68))/E$68,0)</f>
        <v>0</v>
      </c>
      <c r="F73" s="17">
        <f>0.01*'Input'!$F$58*(D73*$D$68)+10*(B73*$B$68+C73*$C$68)</f>
        <v>0</v>
      </c>
      <c r="G73" s="31">
        <f>IF($E$68&lt;&gt;0,0.1*F73/$E$68,"")</f>
        <v>0</v>
      </c>
      <c r="H73" s="39">
        <f>IF($D$68&lt;&gt;0,F73/$D$68,"")</f>
        <v>0</v>
      </c>
      <c r="I73" s="10"/>
    </row>
    <row r="74" spans="1:9">
      <c r="A74" s="3" t="s">
        <v>464</v>
      </c>
      <c r="B74" s="32">
        <f>'Standing'!$F$80</f>
        <v>0</v>
      </c>
      <c r="C74" s="32">
        <f>'Standing'!$F$106</f>
        <v>0</v>
      </c>
      <c r="D74" s="40">
        <f>'AggCap'!$F$90</f>
        <v>0</v>
      </c>
      <c r="E74" s="31">
        <f>IF(E$68&lt;&gt;0,(($B74*B$68+$C74*C$68))/E$68,0)</f>
        <v>0</v>
      </c>
      <c r="F74" s="17">
        <f>0.01*'Input'!$F$58*(D74*$D$68)+10*(B74*$B$68+C74*$C$68)</f>
        <v>0</v>
      </c>
      <c r="G74" s="31">
        <f>IF($E$68&lt;&gt;0,0.1*F74/$E$68,"")</f>
        <v>0</v>
      </c>
      <c r="H74" s="39">
        <f>IF($D$68&lt;&gt;0,F74/$D$68,"")</f>
        <v>0</v>
      </c>
      <c r="I74" s="10"/>
    </row>
    <row r="75" spans="1:9">
      <c r="A75" s="3" t="s">
        <v>465</v>
      </c>
      <c r="B75" s="32">
        <f>'Standing'!$G$80</f>
        <v>0</v>
      </c>
      <c r="C75" s="32">
        <f>'Standing'!$G$106</f>
        <v>0</v>
      </c>
      <c r="D75" s="40">
        <f>'AggCap'!$G$90</f>
        <v>0</v>
      </c>
      <c r="E75" s="31">
        <f>IF(E$68&lt;&gt;0,(($B75*B$68+$C75*C$68))/E$68,0)</f>
        <v>0</v>
      </c>
      <c r="F75" s="17">
        <f>0.01*'Input'!$F$58*(D75*$D$68)+10*(B75*$B$68+C75*$C$68)</f>
        <v>0</v>
      </c>
      <c r="G75" s="31">
        <f>IF($E$68&lt;&gt;0,0.1*F75/$E$68,"")</f>
        <v>0</v>
      </c>
      <c r="H75" s="39">
        <f>IF($D$68&lt;&gt;0,F75/$D$68,"")</f>
        <v>0</v>
      </c>
      <c r="I75" s="10"/>
    </row>
    <row r="76" spans="1:9">
      <c r="A76" s="3" t="s">
        <v>466</v>
      </c>
      <c r="B76" s="32">
        <f>'Standing'!$H$80</f>
        <v>0</v>
      </c>
      <c r="C76" s="32">
        <f>'Standing'!$H$106</f>
        <v>0</v>
      </c>
      <c r="D76" s="40">
        <f>'AggCap'!$H$90</f>
        <v>0</v>
      </c>
      <c r="E76" s="31">
        <f>IF(E$68&lt;&gt;0,(($B76*B$68+$C76*C$68))/E$68,0)</f>
        <v>0</v>
      </c>
      <c r="F76" s="17">
        <f>0.01*'Input'!$F$58*(D76*$D$68)+10*(B76*$B$68+C76*$C$68)</f>
        <v>0</v>
      </c>
      <c r="G76" s="31">
        <f>IF($E$68&lt;&gt;0,0.1*F76/$E$68,"")</f>
        <v>0</v>
      </c>
      <c r="H76" s="39">
        <f>IF($D$68&lt;&gt;0,F76/$D$68,"")</f>
        <v>0</v>
      </c>
      <c r="I76" s="10"/>
    </row>
    <row r="77" spans="1:9">
      <c r="A77" s="3" t="s">
        <v>467</v>
      </c>
      <c r="B77" s="32">
        <f>'Standing'!$I$80</f>
        <v>0</v>
      </c>
      <c r="C77" s="32">
        <f>'Standing'!$I$106</f>
        <v>0</v>
      </c>
      <c r="D77" s="40">
        <f>'AggCap'!$I$90</f>
        <v>0</v>
      </c>
      <c r="E77" s="31">
        <f>IF(E$68&lt;&gt;0,(($B77*B$68+$C77*C$68))/E$68,0)</f>
        <v>0</v>
      </c>
      <c r="F77" s="17">
        <f>0.01*'Input'!$F$58*(D77*$D$68)+10*(B77*$B$68+C77*$C$68)</f>
        <v>0</v>
      </c>
      <c r="G77" s="31">
        <f>IF($E$68&lt;&gt;0,0.1*F77/$E$68,"")</f>
        <v>0</v>
      </c>
      <c r="H77" s="39">
        <f>IF($D$68&lt;&gt;0,F77/$D$68,"")</f>
        <v>0</v>
      </c>
      <c r="I77" s="10"/>
    </row>
    <row r="78" spans="1:9">
      <c r="A78" s="3" t="s">
        <v>468</v>
      </c>
      <c r="B78" s="32">
        <f>'Standing'!$J$80</f>
        <v>0</v>
      </c>
      <c r="C78" s="32">
        <f>'Standing'!$J$106</f>
        <v>0</v>
      </c>
      <c r="D78" s="40">
        <f>'AggCap'!$J$90</f>
        <v>0</v>
      </c>
      <c r="E78" s="31">
        <f>IF(E$68&lt;&gt;0,(($B78*B$68+$C78*C$68))/E$68,0)</f>
        <v>0</v>
      </c>
      <c r="F78" s="17">
        <f>0.01*'Input'!$F$58*(D78*$D$68)+10*(B78*$B$68+C78*$C$68)</f>
        <v>0</v>
      </c>
      <c r="G78" s="31">
        <f>IF($E$68&lt;&gt;0,0.1*F78/$E$68,"")</f>
        <v>0</v>
      </c>
      <c r="H78" s="39">
        <f>IF($D$68&lt;&gt;0,F78/$D$68,"")</f>
        <v>0</v>
      </c>
      <c r="I78" s="10"/>
    </row>
    <row r="79" spans="1:9">
      <c r="A79" s="3" t="s">
        <v>1740</v>
      </c>
      <c r="B79" s="9"/>
      <c r="C79" s="9"/>
      <c r="D79" s="40">
        <f>'SM'!$B$107</f>
        <v>0</v>
      </c>
      <c r="E79" s="31">
        <f>IF(E$68&lt;&gt;0,(($B79*B$68+$C79*C$68))/E$68,0)</f>
        <v>0</v>
      </c>
      <c r="F79" s="17">
        <f>0.01*'Input'!$F$58*(D79*$D$68)+10*(B79*$B$68+C79*$C$68)</f>
        <v>0</v>
      </c>
      <c r="G79" s="31">
        <f>IF($E$68&lt;&gt;0,0.1*F79/$E$68,"")</f>
        <v>0</v>
      </c>
      <c r="H79" s="39">
        <f>IF($D$68&lt;&gt;0,F79/$D$68,"")</f>
        <v>0</v>
      </c>
      <c r="I79" s="10"/>
    </row>
    <row r="80" spans="1:9">
      <c r="A80" s="3" t="s">
        <v>1741</v>
      </c>
      <c r="B80" s="9"/>
      <c r="C80" s="9"/>
      <c r="D80" s="40">
        <f>'SM'!$C$107</f>
        <v>0</v>
      </c>
      <c r="E80" s="31">
        <f>IF(E$68&lt;&gt;0,(($B80*B$68+$C80*C$68))/E$68,0)</f>
        <v>0</v>
      </c>
      <c r="F80" s="17">
        <f>0.01*'Input'!$F$58*(D80*$D$68)+10*(B80*$B$68+C80*$C$68)</f>
        <v>0</v>
      </c>
      <c r="G80" s="31">
        <f>IF($E$68&lt;&gt;0,0.1*F80/$E$68,"")</f>
        <v>0</v>
      </c>
      <c r="H80" s="39">
        <f>IF($D$68&lt;&gt;0,F80/$D$68,"")</f>
        <v>0</v>
      </c>
      <c r="I80" s="10"/>
    </row>
    <row r="81" spans="1:9">
      <c r="A81" s="3" t="s">
        <v>1742</v>
      </c>
      <c r="B81" s="32">
        <f>'Standing'!$K$80</f>
        <v>0</v>
      </c>
      <c r="C81" s="32">
        <f>'Standing'!$K$106</f>
        <v>0</v>
      </c>
      <c r="D81" s="40">
        <f>'AggCap'!$K$90</f>
        <v>0</v>
      </c>
      <c r="E81" s="31">
        <f>IF(E$68&lt;&gt;0,(($B81*B$68+$C81*C$68))/E$68,0)</f>
        <v>0</v>
      </c>
      <c r="F81" s="17">
        <f>0.01*'Input'!$F$58*(D81*$D$68)+10*(B81*$B$68+C81*$C$68)</f>
        <v>0</v>
      </c>
      <c r="G81" s="31">
        <f>IF($E$68&lt;&gt;0,0.1*F81/$E$68,"")</f>
        <v>0</v>
      </c>
      <c r="H81" s="39">
        <f>IF($D$68&lt;&gt;0,F81/$D$68,"")</f>
        <v>0</v>
      </c>
      <c r="I81" s="10"/>
    </row>
    <row r="82" spans="1:9">
      <c r="A82" s="3" t="s">
        <v>1743</v>
      </c>
      <c r="B82" s="32">
        <f>'Standing'!$L$80</f>
        <v>0</v>
      </c>
      <c r="C82" s="32">
        <f>'Standing'!$L$106</f>
        <v>0</v>
      </c>
      <c r="D82" s="40">
        <f>'AggCap'!$L$90</f>
        <v>0</v>
      </c>
      <c r="E82" s="31">
        <f>IF(E$68&lt;&gt;0,(($B82*B$68+$C82*C$68))/E$68,0)</f>
        <v>0</v>
      </c>
      <c r="F82" s="17">
        <f>0.01*'Input'!$F$58*(D82*$D$68)+10*(B82*$B$68+C82*$C$68)</f>
        <v>0</v>
      </c>
      <c r="G82" s="31">
        <f>IF($E$68&lt;&gt;0,0.1*F82/$E$68,"")</f>
        <v>0</v>
      </c>
      <c r="H82" s="39">
        <f>IF($D$68&lt;&gt;0,F82/$D$68,"")</f>
        <v>0</v>
      </c>
      <c r="I82" s="10"/>
    </row>
    <row r="83" spans="1:9">
      <c r="A83" s="3" t="s">
        <v>1744</v>
      </c>
      <c r="B83" s="32">
        <f>'Standing'!$M$80</f>
        <v>0</v>
      </c>
      <c r="C83" s="32">
        <f>'Standing'!$M$106</f>
        <v>0</v>
      </c>
      <c r="D83" s="40">
        <f>'AggCap'!$M$90</f>
        <v>0</v>
      </c>
      <c r="E83" s="31">
        <f>IF(E$68&lt;&gt;0,(($B83*B$68+$C83*C$68))/E$68,0)</f>
        <v>0</v>
      </c>
      <c r="F83" s="17">
        <f>0.01*'Input'!$F$58*(D83*$D$68)+10*(B83*$B$68+C83*$C$68)</f>
        <v>0</v>
      </c>
      <c r="G83" s="31">
        <f>IF($E$68&lt;&gt;0,0.1*F83/$E$68,"")</f>
        <v>0</v>
      </c>
      <c r="H83" s="39">
        <f>IF($D$68&lt;&gt;0,F83/$D$68,"")</f>
        <v>0</v>
      </c>
      <c r="I83" s="10"/>
    </row>
    <row r="84" spans="1:9">
      <c r="A84" s="3" t="s">
        <v>1745</v>
      </c>
      <c r="B84" s="32">
        <f>'Standing'!$N$80</f>
        <v>0</v>
      </c>
      <c r="C84" s="32">
        <f>'Standing'!$N$106</f>
        <v>0</v>
      </c>
      <c r="D84" s="40">
        <f>'AggCap'!$N$90</f>
        <v>0</v>
      </c>
      <c r="E84" s="31">
        <f>IF(E$68&lt;&gt;0,(($B84*B$68+$C84*C$68))/E$68,0)</f>
        <v>0</v>
      </c>
      <c r="F84" s="17">
        <f>0.01*'Input'!$F$58*(D84*$D$68)+10*(B84*$B$68+C84*$C$68)</f>
        <v>0</v>
      </c>
      <c r="G84" s="31">
        <f>IF($E$68&lt;&gt;0,0.1*F84/$E$68,"")</f>
        <v>0</v>
      </c>
      <c r="H84" s="39">
        <f>IF($D$68&lt;&gt;0,F84/$D$68,"")</f>
        <v>0</v>
      </c>
      <c r="I84" s="10"/>
    </row>
    <row r="85" spans="1:9">
      <c r="A85" s="3" t="s">
        <v>1746</v>
      </c>
      <c r="B85" s="32">
        <f>'Standing'!$O$80</f>
        <v>0</v>
      </c>
      <c r="C85" s="32">
        <f>'Standing'!$O$106</f>
        <v>0</v>
      </c>
      <c r="D85" s="40">
        <f>'AggCap'!$O$90</f>
        <v>0</v>
      </c>
      <c r="E85" s="31">
        <f>IF(E$68&lt;&gt;0,(($B85*B$68+$C85*C$68))/E$68,0)</f>
        <v>0</v>
      </c>
      <c r="F85" s="17">
        <f>0.01*'Input'!$F$58*(D85*$D$68)+10*(B85*$B$68+C85*$C$68)</f>
        <v>0</v>
      </c>
      <c r="G85" s="31">
        <f>IF($E$68&lt;&gt;0,0.1*F85/$E$68,"")</f>
        <v>0</v>
      </c>
      <c r="H85" s="39">
        <f>IF($D$68&lt;&gt;0,F85/$D$68,"")</f>
        <v>0</v>
      </c>
      <c r="I85" s="10"/>
    </row>
    <row r="86" spans="1:9">
      <c r="A86" s="3" t="s">
        <v>1747</v>
      </c>
      <c r="B86" s="32">
        <f>'Standing'!$P$80</f>
        <v>0</v>
      </c>
      <c r="C86" s="32">
        <f>'Standing'!$P$106</f>
        <v>0</v>
      </c>
      <c r="D86" s="40">
        <f>'AggCap'!$P$90</f>
        <v>0</v>
      </c>
      <c r="E86" s="31">
        <f>IF(E$68&lt;&gt;0,(($B86*B$68+$C86*C$68))/E$68,0)</f>
        <v>0</v>
      </c>
      <c r="F86" s="17">
        <f>0.01*'Input'!$F$58*(D86*$D$68)+10*(B86*$B$68+C86*$C$68)</f>
        <v>0</v>
      </c>
      <c r="G86" s="31">
        <f>IF($E$68&lt;&gt;0,0.1*F86/$E$68,"")</f>
        <v>0</v>
      </c>
      <c r="H86" s="39">
        <f>IF($D$68&lt;&gt;0,F86/$D$68,"")</f>
        <v>0</v>
      </c>
      <c r="I86" s="10"/>
    </row>
    <row r="87" spans="1:9">
      <c r="A87" s="3" t="s">
        <v>1748</v>
      </c>
      <c r="B87" s="32">
        <f>'Standing'!$Q$80</f>
        <v>0</v>
      </c>
      <c r="C87" s="32">
        <f>'Standing'!$Q$106</f>
        <v>0</v>
      </c>
      <c r="D87" s="40">
        <f>'AggCap'!$Q$90</f>
        <v>0</v>
      </c>
      <c r="E87" s="31">
        <f>IF(E$68&lt;&gt;0,(($B87*B$68+$C87*C$68))/E$68,0)</f>
        <v>0</v>
      </c>
      <c r="F87" s="17">
        <f>0.01*'Input'!$F$58*(D87*$D$68)+10*(B87*$B$68+C87*$C$68)</f>
        <v>0</v>
      </c>
      <c r="G87" s="31">
        <f>IF($E$68&lt;&gt;0,0.1*F87/$E$68,"")</f>
        <v>0</v>
      </c>
      <c r="H87" s="39">
        <f>IF($D$68&lt;&gt;0,F87/$D$68,"")</f>
        <v>0</v>
      </c>
      <c r="I87" s="10"/>
    </row>
    <row r="88" spans="1:9">
      <c r="A88" s="3" t="s">
        <v>1749</v>
      </c>
      <c r="B88" s="32">
        <f>'Standing'!$R$80</f>
        <v>0</v>
      </c>
      <c r="C88" s="32">
        <f>'Standing'!$R$106</f>
        <v>0</v>
      </c>
      <c r="D88" s="40">
        <f>'AggCap'!$R$90</f>
        <v>0</v>
      </c>
      <c r="E88" s="31">
        <f>IF(E$68&lt;&gt;0,(($B88*B$68+$C88*C$68))/E$68,0)</f>
        <v>0</v>
      </c>
      <c r="F88" s="17">
        <f>0.01*'Input'!$F$58*(D88*$D$68)+10*(B88*$B$68+C88*$C$68)</f>
        <v>0</v>
      </c>
      <c r="G88" s="31">
        <f>IF($E$68&lt;&gt;0,0.1*F88/$E$68,"")</f>
        <v>0</v>
      </c>
      <c r="H88" s="39">
        <f>IF($D$68&lt;&gt;0,F88/$D$68,"")</f>
        <v>0</v>
      </c>
      <c r="I88" s="10"/>
    </row>
    <row r="89" spans="1:9">
      <c r="A89" s="3" t="s">
        <v>1750</v>
      </c>
      <c r="B89" s="32">
        <f>'Standing'!$S$80</f>
        <v>0</v>
      </c>
      <c r="C89" s="32">
        <f>'Standing'!$S$106</f>
        <v>0</v>
      </c>
      <c r="D89" s="40">
        <f>'AggCap'!$S$90</f>
        <v>0</v>
      </c>
      <c r="E89" s="31">
        <f>IF(E$68&lt;&gt;0,(($B89*B$68+$C89*C$68))/E$68,0)</f>
        <v>0</v>
      </c>
      <c r="F89" s="17">
        <f>0.01*'Input'!$F$58*(D89*$D$68)+10*(B89*$B$68+C89*$C$68)</f>
        <v>0</v>
      </c>
      <c r="G89" s="31">
        <f>IF($E$68&lt;&gt;0,0.1*F89/$E$68,"")</f>
        <v>0</v>
      </c>
      <c r="H89" s="39">
        <f>IF($D$68&lt;&gt;0,F89/$D$68,"")</f>
        <v>0</v>
      </c>
      <c r="I89" s="10"/>
    </row>
    <row r="90" spans="1:9">
      <c r="A90" s="3" t="s">
        <v>1751</v>
      </c>
      <c r="B90" s="9"/>
      <c r="C90" s="9"/>
      <c r="D90" s="40">
        <f>'Otex'!$B$122</f>
        <v>0</v>
      </c>
      <c r="E90" s="31">
        <f>IF(E$68&lt;&gt;0,(($B90*B$68+$C90*C$68))/E$68,0)</f>
        <v>0</v>
      </c>
      <c r="F90" s="17">
        <f>0.01*'Input'!$F$58*(D90*$D$68)+10*(B90*$B$68+C90*$C$68)</f>
        <v>0</v>
      </c>
      <c r="G90" s="31">
        <f>IF($E$68&lt;&gt;0,0.1*F90/$E$68,"")</f>
        <v>0</v>
      </c>
      <c r="H90" s="39">
        <f>IF($D$68&lt;&gt;0,F90/$D$68,"")</f>
        <v>0</v>
      </c>
      <c r="I90" s="10"/>
    </row>
    <row r="91" spans="1:9">
      <c r="A91" s="3" t="s">
        <v>1752</v>
      </c>
      <c r="B91" s="9"/>
      <c r="C91" s="9"/>
      <c r="D91" s="40">
        <f>'Otex'!$C$122</f>
        <v>0</v>
      </c>
      <c r="E91" s="31">
        <f>IF(E$68&lt;&gt;0,(($B91*B$68+$C91*C$68))/E$68,0)</f>
        <v>0</v>
      </c>
      <c r="F91" s="17">
        <f>0.01*'Input'!$F$58*(D91*$D$68)+10*(B91*$B$68+C91*$C$68)</f>
        <v>0</v>
      </c>
      <c r="G91" s="31">
        <f>IF($E$68&lt;&gt;0,0.1*F91/$E$68,"")</f>
        <v>0</v>
      </c>
      <c r="H91" s="39">
        <f>IF($D$68&lt;&gt;0,F91/$D$68,"")</f>
        <v>0</v>
      </c>
      <c r="I91" s="10"/>
    </row>
    <row r="92" spans="1:9">
      <c r="A92" s="3" t="s">
        <v>1753</v>
      </c>
      <c r="B92" s="32">
        <f>'Scaler'!$B$456</f>
        <v>0</v>
      </c>
      <c r="C92" s="32">
        <f>'Scaler'!$C$456</f>
        <v>0</v>
      </c>
      <c r="D92" s="40">
        <f>'Scaler'!$E$456</f>
        <v>0</v>
      </c>
      <c r="E92" s="31">
        <f>IF(E$68&lt;&gt;0,(($B92*B$68+$C92*C$68))/E$68,0)</f>
        <v>0</v>
      </c>
      <c r="F92" s="17">
        <f>0.01*'Input'!$F$58*(D92*$D$68)+10*(B92*$B$68+C92*$C$68)</f>
        <v>0</v>
      </c>
      <c r="G92" s="31">
        <f>IF($E$68&lt;&gt;0,0.1*F92/$E$68,"")</f>
        <v>0</v>
      </c>
      <c r="H92" s="39">
        <f>IF($D$68&lt;&gt;0,F92/$D$68,"")</f>
        <v>0</v>
      </c>
      <c r="I92" s="10"/>
    </row>
    <row r="93" spans="1:9">
      <c r="A93" s="3" t="s">
        <v>1754</v>
      </c>
      <c r="B93" s="32">
        <f>'Adjust'!$B$77</f>
        <v>0</v>
      </c>
      <c r="C93" s="32">
        <f>'Adjust'!$C$77</f>
        <v>0</v>
      </c>
      <c r="D93" s="40">
        <f>'Adjust'!$E$77</f>
        <v>0</v>
      </c>
      <c r="E93" s="31">
        <f>IF(E$68&lt;&gt;0,(($B93*B$68+$C93*C$68))/E$68,0)</f>
        <v>0</v>
      </c>
      <c r="F93" s="17">
        <f>0.01*'Input'!$F$58*(D93*$D$68)+10*(B93*$B$68+C93*$C$68)</f>
        <v>0</v>
      </c>
      <c r="G93" s="31">
        <f>IF($E$68&lt;&gt;0,0.1*F93/$E$68,"")</f>
        <v>0</v>
      </c>
      <c r="H93" s="39">
        <f>IF($D$68&lt;&gt;0,F93/$D$68,"")</f>
        <v>0</v>
      </c>
      <c r="I93" s="10"/>
    </row>
    <row r="95" spans="1:9">
      <c r="A95" s="3" t="s">
        <v>1755</v>
      </c>
      <c r="B95" s="31">
        <f>SUM($B$71:$B$93)</f>
        <v>0</v>
      </c>
      <c r="C95" s="31">
        <f>SUM($C$71:$C$93)</f>
        <v>0</v>
      </c>
      <c r="D95" s="39">
        <f>SUM($D$71:$D$93)</f>
        <v>0</v>
      </c>
      <c r="E95" s="31">
        <f>SUM(E$71:E$93)</f>
        <v>0</v>
      </c>
      <c r="F95" s="17">
        <f>SUM($F$71:$F$93)</f>
        <v>0</v>
      </c>
      <c r="G95" s="31">
        <f>SUM($G$71:$G$93)</f>
        <v>0</v>
      </c>
      <c r="H95" s="39">
        <f>SUM($H$71:$H$93)</f>
        <v>0</v>
      </c>
    </row>
    <row r="97" spans="1:5" ht="21" customHeight="1">
      <c r="A97" s="1" t="s">
        <v>214</v>
      </c>
    </row>
    <row r="99" spans="1:5">
      <c r="B99" s="12" t="s">
        <v>225</v>
      </c>
      <c r="C99" s="12" t="s">
        <v>1736</v>
      </c>
    </row>
    <row r="100" spans="1:5">
      <c r="A100" s="3" t="s">
        <v>214</v>
      </c>
      <c r="B100" s="37">
        <f>'Loads'!B$306</f>
        <v>0</v>
      </c>
      <c r="C100" s="37">
        <f>'Multi'!B$121</f>
        <v>0</v>
      </c>
      <c r="D100" s="10"/>
    </row>
    <row r="102" spans="1:5">
      <c r="B102" s="12" t="s">
        <v>1555</v>
      </c>
      <c r="C102" s="12" t="s">
        <v>1738</v>
      </c>
      <c r="D102" s="12" t="s">
        <v>1705</v>
      </c>
    </row>
    <row r="103" spans="1:5">
      <c r="A103" s="3" t="s">
        <v>461</v>
      </c>
      <c r="B103" s="32">
        <f>'Standing'!$C$81</f>
        <v>0</v>
      </c>
      <c r="C103" s="17">
        <f>0+10*(B103*$B$100)</f>
        <v>0</v>
      </c>
      <c r="D103" s="31">
        <f>IF($C$100&lt;&gt;0,0.1*C103/$C$100,"")</f>
        <v>0</v>
      </c>
      <c r="E103" s="10"/>
    </row>
    <row r="104" spans="1:5">
      <c r="A104" s="3" t="s">
        <v>462</v>
      </c>
      <c r="B104" s="32">
        <f>'Standing'!$D$81</f>
        <v>0</v>
      </c>
      <c r="C104" s="17">
        <f>0+10*(B104*$B$100)</f>
        <v>0</v>
      </c>
      <c r="D104" s="31">
        <f>IF($C$100&lt;&gt;0,0.1*C104/$C$100,"")</f>
        <v>0</v>
      </c>
      <c r="E104" s="10"/>
    </row>
    <row r="105" spans="1:5">
      <c r="A105" s="3" t="s">
        <v>463</v>
      </c>
      <c r="B105" s="32">
        <f>'Standing'!$E$81</f>
        <v>0</v>
      </c>
      <c r="C105" s="17">
        <f>0+10*(B105*$B$100)</f>
        <v>0</v>
      </c>
      <c r="D105" s="31">
        <f>IF($C$100&lt;&gt;0,0.1*C105/$C$100,"")</f>
        <v>0</v>
      </c>
      <c r="E105" s="10"/>
    </row>
    <row r="106" spans="1:5">
      <c r="A106" s="3" t="s">
        <v>464</v>
      </c>
      <c r="B106" s="32">
        <f>'Standing'!$F$81</f>
        <v>0</v>
      </c>
      <c r="C106" s="17">
        <f>0+10*(B106*$B$100)</f>
        <v>0</v>
      </c>
      <c r="D106" s="31">
        <f>IF($C$100&lt;&gt;0,0.1*C106/$C$100,"")</f>
        <v>0</v>
      </c>
      <c r="E106" s="10"/>
    </row>
    <row r="107" spans="1:5">
      <c r="A107" s="3" t="s">
        <v>465</v>
      </c>
      <c r="B107" s="32">
        <f>'Standing'!$G$81</f>
        <v>0</v>
      </c>
      <c r="C107" s="17">
        <f>0+10*(B107*$B$100)</f>
        <v>0</v>
      </c>
      <c r="D107" s="31">
        <f>IF($C$100&lt;&gt;0,0.1*C107/$C$100,"")</f>
        <v>0</v>
      </c>
      <c r="E107" s="10"/>
    </row>
    <row r="108" spans="1:5">
      <c r="A108" s="3" t="s">
        <v>466</v>
      </c>
      <c r="B108" s="32">
        <f>'Standing'!$H$81</f>
        <v>0</v>
      </c>
      <c r="C108" s="17">
        <f>0+10*(B108*$B$100)</f>
        <v>0</v>
      </c>
      <c r="D108" s="31">
        <f>IF($C$100&lt;&gt;0,0.1*C108/$C$100,"")</f>
        <v>0</v>
      </c>
      <c r="E108" s="10"/>
    </row>
    <row r="109" spans="1:5">
      <c r="A109" s="3" t="s">
        <v>467</v>
      </c>
      <c r="B109" s="32">
        <f>'Standing'!$I$81</f>
        <v>0</v>
      </c>
      <c r="C109" s="17">
        <f>0+10*(B109*$B$100)</f>
        <v>0</v>
      </c>
      <c r="D109" s="31">
        <f>IF($C$100&lt;&gt;0,0.1*C109/$C$100,"")</f>
        <v>0</v>
      </c>
      <c r="E109" s="10"/>
    </row>
    <row r="110" spans="1:5">
      <c r="A110" s="3" t="s">
        <v>468</v>
      </c>
      <c r="B110" s="32">
        <f>'Standing'!$J$81</f>
        <v>0</v>
      </c>
      <c r="C110" s="17">
        <f>0+10*(B110*$B$100)</f>
        <v>0</v>
      </c>
      <c r="D110" s="31">
        <f>IF($C$100&lt;&gt;0,0.1*C110/$C$100,"")</f>
        <v>0</v>
      </c>
      <c r="E110" s="10"/>
    </row>
    <row r="111" spans="1:5">
      <c r="A111" s="3" t="s">
        <v>1742</v>
      </c>
      <c r="B111" s="32">
        <f>'Standing'!$K$81</f>
        <v>0</v>
      </c>
      <c r="C111" s="17">
        <f>0+10*(B111*$B$100)</f>
        <v>0</v>
      </c>
      <c r="D111" s="31">
        <f>IF($C$100&lt;&gt;0,0.1*C111/$C$100,"")</f>
        <v>0</v>
      </c>
      <c r="E111" s="10"/>
    </row>
    <row r="112" spans="1:5">
      <c r="A112" s="3" t="s">
        <v>1743</v>
      </c>
      <c r="B112" s="32">
        <f>'Standing'!$L$81</f>
        <v>0</v>
      </c>
      <c r="C112" s="17">
        <f>0+10*(B112*$B$100)</f>
        <v>0</v>
      </c>
      <c r="D112" s="31">
        <f>IF($C$100&lt;&gt;0,0.1*C112/$C$100,"")</f>
        <v>0</v>
      </c>
      <c r="E112" s="10"/>
    </row>
    <row r="113" spans="1:6">
      <c r="A113" s="3" t="s">
        <v>1744</v>
      </c>
      <c r="B113" s="32">
        <f>'Standing'!$M$81</f>
        <v>0</v>
      </c>
      <c r="C113" s="17">
        <f>0+10*(B113*$B$100)</f>
        <v>0</v>
      </c>
      <c r="D113" s="31">
        <f>IF($C$100&lt;&gt;0,0.1*C113/$C$100,"")</f>
        <v>0</v>
      </c>
      <c r="E113" s="10"/>
    </row>
    <row r="114" spans="1:6">
      <c r="A114" s="3" t="s">
        <v>1745</v>
      </c>
      <c r="B114" s="32">
        <f>'Standing'!$N$81</f>
        <v>0</v>
      </c>
      <c r="C114" s="17">
        <f>0+10*(B114*$B$100)</f>
        <v>0</v>
      </c>
      <c r="D114" s="31">
        <f>IF($C$100&lt;&gt;0,0.1*C114/$C$100,"")</f>
        <v>0</v>
      </c>
      <c r="E114" s="10"/>
    </row>
    <row r="115" spans="1:6">
      <c r="A115" s="3" t="s">
        <v>1746</v>
      </c>
      <c r="B115" s="32">
        <f>'Standing'!$O$81</f>
        <v>0</v>
      </c>
      <c r="C115" s="17">
        <f>0+10*(B115*$B$100)</f>
        <v>0</v>
      </c>
      <c r="D115" s="31">
        <f>IF($C$100&lt;&gt;0,0.1*C115/$C$100,"")</f>
        <v>0</v>
      </c>
      <c r="E115" s="10"/>
    </row>
    <row r="116" spans="1:6">
      <c r="A116" s="3" t="s">
        <v>1747</v>
      </c>
      <c r="B116" s="32">
        <f>'Standing'!$P$81</f>
        <v>0</v>
      </c>
      <c r="C116" s="17">
        <f>0+10*(B116*$B$100)</f>
        <v>0</v>
      </c>
      <c r="D116" s="31">
        <f>IF($C$100&lt;&gt;0,0.1*C116/$C$100,"")</f>
        <v>0</v>
      </c>
      <c r="E116" s="10"/>
    </row>
    <row r="117" spans="1:6">
      <c r="A117" s="3" t="s">
        <v>1748</v>
      </c>
      <c r="B117" s="32">
        <f>'Standing'!$Q$81</f>
        <v>0</v>
      </c>
      <c r="C117" s="17">
        <f>0+10*(B117*$B$100)</f>
        <v>0</v>
      </c>
      <c r="D117" s="31">
        <f>IF($C$100&lt;&gt;0,0.1*C117/$C$100,"")</f>
        <v>0</v>
      </c>
      <c r="E117" s="10"/>
    </row>
    <row r="118" spans="1:6">
      <c r="A118" s="3" t="s">
        <v>1749</v>
      </c>
      <c r="B118" s="32">
        <f>'Standing'!$R$81</f>
        <v>0</v>
      </c>
      <c r="C118" s="17">
        <f>0+10*(B118*$B$100)</f>
        <v>0</v>
      </c>
      <c r="D118" s="31">
        <f>IF($C$100&lt;&gt;0,0.1*C118/$C$100,"")</f>
        <v>0</v>
      </c>
      <c r="E118" s="10"/>
    </row>
    <row r="119" spans="1:6">
      <c r="A119" s="3" t="s">
        <v>1750</v>
      </c>
      <c r="B119" s="32">
        <f>'Standing'!$S$81</f>
        <v>0</v>
      </c>
      <c r="C119" s="17">
        <f>0+10*(B119*$B$100)</f>
        <v>0</v>
      </c>
      <c r="D119" s="31">
        <f>IF($C$100&lt;&gt;0,0.1*C119/$C$100,"")</f>
        <v>0</v>
      </c>
      <c r="E119" s="10"/>
    </row>
    <row r="120" spans="1:6">
      <c r="A120" s="3" t="s">
        <v>1753</v>
      </c>
      <c r="B120" s="32">
        <f>'Scaler'!$B$457</f>
        <v>0</v>
      </c>
      <c r="C120" s="17">
        <f>0+10*(B120*$B$100)</f>
        <v>0</v>
      </c>
      <c r="D120" s="31">
        <f>IF($C$100&lt;&gt;0,0.1*C120/$C$100,"")</f>
        <v>0</v>
      </c>
      <c r="E120" s="10"/>
    </row>
    <row r="121" spans="1:6">
      <c r="A121" s="3" t="s">
        <v>1754</v>
      </c>
      <c r="B121" s="32">
        <f>'Adjust'!$B$78</f>
        <v>0</v>
      </c>
      <c r="C121" s="17">
        <f>0+10*(B121*$B$100)</f>
        <v>0</v>
      </c>
      <c r="D121" s="31">
        <f>IF($C$100&lt;&gt;0,0.1*C121/$C$100,"")</f>
        <v>0</v>
      </c>
      <c r="E121" s="10"/>
    </row>
    <row r="123" spans="1:6">
      <c r="A123" s="3" t="s">
        <v>1755</v>
      </c>
      <c r="B123" s="31">
        <f>SUM($B$103:$B$121)</f>
        <v>0</v>
      </c>
      <c r="C123" s="17">
        <f>SUM($C$103:$C$121)</f>
        <v>0</v>
      </c>
      <c r="D123" s="31">
        <f>SUM($D$103:$D$121)</f>
        <v>0</v>
      </c>
    </row>
    <row r="125" spans="1:6" ht="21" customHeight="1">
      <c r="A125" s="1" t="s">
        <v>176</v>
      </c>
    </row>
    <row r="127" spans="1:6">
      <c r="B127" s="12" t="s">
        <v>225</v>
      </c>
      <c r="C127" s="12" t="s">
        <v>228</v>
      </c>
      <c r="D127" s="12" t="s">
        <v>1736</v>
      </c>
      <c r="E127" s="12" t="s">
        <v>1737</v>
      </c>
    </row>
    <row r="128" spans="1:6">
      <c r="A128" s="3" t="s">
        <v>176</v>
      </c>
      <c r="B128" s="37">
        <f>'Loads'!B$307</f>
        <v>0</v>
      </c>
      <c r="C128" s="37">
        <f>'Loads'!E$307</f>
        <v>0</v>
      </c>
      <c r="D128" s="37">
        <f>'Multi'!B$122</f>
        <v>0</v>
      </c>
      <c r="E128" s="31">
        <f>IF(C128,D128/C128,"")</f>
        <v>0</v>
      </c>
      <c r="F128" s="10"/>
    </row>
    <row r="130" spans="1:7">
      <c r="B130" s="12" t="s">
        <v>1555</v>
      </c>
      <c r="C130" s="12" t="s">
        <v>1558</v>
      </c>
      <c r="D130" s="12" t="s">
        <v>1738</v>
      </c>
      <c r="E130" s="12" t="s">
        <v>1705</v>
      </c>
      <c r="F130" s="12" t="s">
        <v>1739</v>
      </c>
    </row>
    <row r="131" spans="1:7">
      <c r="A131" s="3" t="s">
        <v>461</v>
      </c>
      <c r="B131" s="32">
        <f>'Standing'!$C$82</f>
        <v>0</v>
      </c>
      <c r="C131" s="40">
        <f>'AggCap'!$C$91</f>
        <v>0</v>
      </c>
      <c r="D131" s="17">
        <f>0.01*'Input'!$F$58*(C131*$C$128)+10*(B131*$B$128)</f>
        <v>0</v>
      </c>
      <c r="E131" s="31">
        <f>IF($D$128&lt;&gt;0,0.1*D131/$D$128,"")</f>
        <v>0</v>
      </c>
      <c r="F131" s="39">
        <f>IF($C$128&lt;&gt;0,D131/$C$128,"")</f>
        <v>0</v>
      </c>
      <c r="G131" s="10"/>
    </row>
    <row r="132" spans="1:7">
      <c r="A132" s="3" t="s">
        <v>462</v>
      </c>
      <c r="B132" s="32">
        <f>'Standing'!$D$82</f>
        <v>0</v>
      </c>
      <c r="C132" s="40">
        <f>'AggCap'!$D$91</f>
        <v>0</v>
      </c>
      <c r="D132" s="17">
        <f>0.01*'Input'!$F$58*(C132*$C$128)+10*(B132*$B$128)</f>
        <v>0</v>
      </c>
      <c r="E132" s="31">
        <f>IF($D$128&lt;&gt;0,0.1*D132/$D$128,"")</f>
        <v>0</v>
      </c>
      <c r="F132" s="39">
        <f>IF($C$128&lt;&gt;0,D132/$C$128,"")</f>
        <v>0</v>
      </c>
      <c r="G132" s="10"/>
    </row>
    <row r="133" spans="1:7">
      <c r="A133" s="3" t="s">
        <v>463</v>
      </c>
      <c r="B133" s="32">
        <f>'Standing'!$E$82</f>
        <v>0</v>
      </c>
      <c r="C133" s="40">
        <f>'AggCap'!$E$91</f>
        <v>0</v>
      </c>
      <c r="D133" s="17">
        <f>0.01*'Input'!$F$58*(C133*$C$128)+10*(B133*$B$128)</f>
        <v>0</v>
      </c>
      <c r="E133" s="31">
        <f>IF($D$128&lt;&gt;0,0.1*D133/$D$128,"")</f>
        <v>0</v>
      </c>
      <c r="F133" s="39">
        <f>IF($C$128&lt;&gt;0,D133/$C$128,"")</f>
        <v>0</v>
      </c>
      <c r="G133" s="10"/>
    </row>
    <row r="134" spans="1:7">
      <c r="A134" s="3" t="s">
        <v>464</v>
      </c>
      <c r="B134" s="32">
        <f>'Standing'!$F$82</f>
        <v>0</v>
      </c>
      <c r="C134" s="40">
        <f>'AggCap'!$F$91</f>
        <v>0</v>
      </c>
      <c r="D134" s="17">
        <f>0.01*'Input'!$F$58*(C134*$C$128)+10*(B134*$B$128)</f>
        <v>0</v>
      </c>
      <c r="E134" s="31">
        <f>IF($D$128&lt;&gt;0,0.1*D134/$D$128,"")</f>
        <v>0</v>
      </c>
      <c r="F134" s="39">
        <f>IF($C$128&lt;&gt;0,D134/$C$128,"")</f>
        <v>0</v>
      </c>
      <c r="G134" s="10"/>
    </row>
    <row r="135" spans="1:7">
      <c r="A135" s="3" t="s">
        <v>465</v>
      </c>
      <c r="B135" s="32">
        <f>'Standing'!$G$82</f>
        <v>0</v>
      </c>
      <c r="C135" s="40">
        <f>'AggCap'!$G$91</f>
        <v>0</v>
      </c>
      <c r="D135" s="17">
        <f>0.01*'Input'!$F$58*(C135*$C$128)+10*(B135*$B$128)</f>
        <v>0</v>
      </c>
      <c r="E135" s="31">
        <f>IF($D$128&lt;&gt;0,0.1*D135/$D$128,"")</f>
        <v>0</v>
      </c>
      <c r="F135" s="39">
        <f>IF($C$128&lt;&gt;0,D135/$C$128,"")</f>
        <v>0</v>
      </c>
      <c r="G135" s="10"/>
    </row>
    <row r="136" spans="1:7">
      <c r="A136" s="3" t="s">
        <v>466</v>
      </c>
      <c r="B136" s="32">
        <f>'Standing'!$H$82</f>
        <v>0</v>
      </c>
      <c r="C136" s="40">
        <f>'AggCap'!$H$91</f>
        <v>0</v>
      </c>
      <c r="D136" s="17">
        <f>0.01*'Input'!$F$58*(C136*$C$128)+10*(B136*$B$128)</f>
        <v>0</v>
      </c>
      <c r="E136" s="31">
        <f>IF($D$128&lt;&gt;0,0.1*D136/$D$128,"")</f>
        <v>0</v>
      </c>
      <c r="F136" s="39">
        <f>IF($C$128&lt;&gt;0,D136/$C$128,"")</f>
        <v>0</v>
      </c>
      <c r="G136" s="10"/>
    </row>
    <row r="137" spans="1:7">
      <c r="A137" s="3" t="s">
        <v>467</v>
      </c>
      <c r="B137" s="32">
        <f>'Standing'!$I$82</f>
        <v>0</v>
      </c>
      <c r="C137" s="40">
        <f>'AggCap'!$I$91</f>
        <v>0</v>
      </c>
      <c r="D137" s="17">
        <f>0.01*'Input'!$F$58*(C137*$C$128)+10*(B137*$B$128)</f>
        <v>0</v>
      </c>
      <c r="E137" s="31">
        <f>IF($D$128&lt;&gt;0,0.1*D137/$D$128,"")</f>
        <v>0</v>
      </c>
      <c r="F137" s="39">
        <f>IF($C$128&lt;&gt;0,D137/$C$128,"")</f>
        <v>0</v>
      </c>
      <c r="G137" s="10"/>
    </row>
    <row r="138" spans="1:7">
      <c r="A138" s="3" t="s">
        <v>468</v>
      </c>
      <c r="B138" s="32">
        <f>'Standing'!$J$82</f>
        <v>0</v>
      </c>
      <c r="C138" s="40">
        <f>'AggCap'!$J$91</f>
        <v>0</v>
      </c>
      <c r="D138" s="17">
        <f>0.01*'Input'!$F$58*(C138*$C$128)+10*(B138*$B$128)</f>
        <v>0</v>
      </c>
      <c r="E138" s="31">
        <f>IF($D$128&lt;&gt;0,0.1*D138/$D$128,"")</f>
        <v>0</v>
      </c>
      <c r="F138" s="39">
        <f>IF($C$128&lt;&gt;0,D138/$C$128,"")</f>
        <v>0</v>
      </c>
      <c r="G138" s="10"/>
    </row>
    <row r="139" spans="1:7">
      <c r="A139" s="3" t="s">
        <v>1740</v>
      </c>
      <c r="B139" s="9"/>
      <c r="C139" s="40">
        <f>'SM'!$B$109</f>
        <v>0</v>
      </c>
      <c r="D139" s="17">
        <f>0.01*'Input'!$F$58*(C139*$C$128)+10*(B139*$B$128)</f>
        <v>0</v>
      </c>
      <c r="E139" s="31">
        <f>IF($D$128&lt;&gt;0,0.1*D139/$D$128,"")</f>
        <v>0</v>
      </c>
      <c r="F139" s="39">
        <f>IF($C$128&lt;&gt;0,D139/$C$128,"")</f>
        <v>0</v>
      </c>
      <c r="G139" s="10"/>
    </row>
    <row r="140" spans="1:7">
      <c r="A140" s="3" t="s">
        <v>1741</v>
      </c>
      <c r="B140" s="9"/>
      <c r="C140" s="40">
        <f>'SM'!$C$109</f>
        <v>0</v>
      </c>
      <c r="D140" s="17">
        <f>0.01*'Input'!$F$58*(C140*$C$128)+10*(B140*$B$128)</f>
        <v>0</v>
      </c>
      <c r="E140" s="31">
        <f>IF($D$128&lt;&gt;0,0.1*D140/$D$128,"")</f>
        <v>0</v>
      </c>
      <c r="F140" s="39">
        <f>IF($C$128&lt;&gt;0,D140/$C$128,"")</f>
        <v>0</v>
      </c>
      <c r="G140" s="10"/>
    </row>
    <row r="141" spans="1:7">
      <c r="A141" s="3" t="s">
        <v>1742</v>
      </c>
      <c r="B141" s="32">
        <f>'Standing'!$K$82</f>
        <v>0</v>
      </c>
      <c r="C141" s="40">
        <f>'AggCap'!$K$91</f>
        <v>0</v>
      </c>
      <c r="D141" s="17">
        <f>0.01*'Input'!$F$58*(C141*$C$128)+10*(B141*$B$128)</f>
        <v>0</v>
      </c>
      <c r="E141" s="31">
        <f>IF($D$128&lt;&gt;0,0.1*D141/$D$128,"")</f>
        <v>0</v>
      </c>
      <c r="F141" s="39">
        <f>IF($C$128&lt;&gt;0,D141/$C$128,"")</f>
        <v>0</v>
      </c>
      <c r="G141" s="10"/>
    </row>
    <row r="142" spans="1:7">
      <c r="A142" s="3" t="s">
        <v>1743</v>
      </c>
      <c r="B142" s="32">
        <f>'Standing'!$L$82</f>
        <v>0</v>
      </c>
      <c r="C142" s="40">
        <f>'AggCap'!$L$91</f>
        <v>0</v>
      </c>
      <c r="D142" s="17">
        <f>0.01*'Input'!$F$58*(C142*$C$128)+10*(B142*$B$128)</f>
        <v>0</v>
      </c>
      <c r="E142" s="31">
        <f>IF($D$128&lt;&gt;0,0.1*D142/$D$128,"")</f>
        <v>0</v>
      </c>
      <c r="F142" s="39">
        <f>IF($C$128&lt;&gt;0,D142/$C$128,"")</f>
        <v>0</v>
      </c>
      <c r="G142" s="10"/>
    </row>
    <row r="143" spans="1:7">
      <c r="A143" s="3" t="s">
        <v>1744</v>
      </c>
      <c r="B143" s="32">
        <f>'Standing'!$M$82</f>
        <v>0</v>
      </c>
      <c r="C143" s="40">
        <f>'AggCap'!$M$91</f>
        <v>0</v>
      </c>
      <c r="D143" s="17">
        <f>0.01*'Input'!$F$58*(C143*$C$128)+10*(B143*$B$128)</f>
        <v>0</v>
      </c>
      <c r="E143" s="31">
        <f>IF($D$128&lt;&gt;0,0.1*D143/$D$128,"")</f>
        <v>0</v>
      </c>
      <c r="F143" s="39">
        <f>IF($C$128&lt;&gt;0,D143/$C$128,"")</f>
        <v>0</v>
      </c>
      <c r="G143" s="10"/>
    </row>
    <row r="144" spans="1:7">
      <c r="A144" s="3" t="s">
        <v>1745</v>
      </c>
      <c r="B144" s="32">
        <f>'Standing'!$N$82</f>
        <v>0</v>
      </c>
      <c r="C144" s="40">
        <f>'AggCap'!$N$91</f>
        <v>0</v>
      </c>
      <c r="D144" s="17">
        <f>0.01*'Input'!$F$58*(C144*$C$128)+10*(B144*$B$128)</f>
        <v>0</v>
      </c>
      <c r="E144" s="31">
        <f>IF($D$128&lt;&gt;0,0.1*D144/$D$128,"")</f>
        <v>0</v>
      </c>
      <c r="F144" s="39">
        <f>IF($C$128&lt;&gt;0,D144/$C$128,"")</f>
        <v>0</v>
      </c>
      <c r="G144" s="10"/>
    </row>
    <row r="145" spans="1:7">
      <c r="A145" s="3" t="s">
        <v>1746</v>
      </c>
      <c r="B145" s="32">
        <f>'Standing'!$O$82</f>
        <v>0</v>
      </c>
      <c r="C145" s="40">
        <f>'AggCap'!$O$91</f>
        <v>0</v>
      </c>
      <c r="D145" s="17">
        <f>0.01*'Input'!$F$58*(C145*$C$128)+10*(B145*$B$128)</f>
        <v>0</v>
      </c>
      <c r="E145" s="31">
        <f>IF($D$128&lt;&gt;0,0.1*D145/$D$128,"")</f>
        <v>0</v>
      </c>
      <c r="F145" s="39">
        <f>IF($C$128&lt;&gt;0,D145/$C$128,"")</f>
        <v>0</v>
      </c>
      <c r="G145" s="10"/>
    </row>
    <row r="146" spans="1:7">
      <c r="A146" s="3" t="s">
        <v>1747</v>
      </c>
      <c r="B146" s="32">
        <f>'Standing'!$P$82</f>
        <v>0</v>
      </c>
      <c r="C146" s="40">
        <f>'AggCap'!$P$91</f>
        <v>0</v>
      </c>
      <c r="D146" s="17">
        <f>0.01*'Input'!$F$58*(C146*$C$128)+10*(B146*$B$128)</f>
        <v>0</v>
      </c>
      <c r="E146" s="31">
        <f>IF($D$128&lt;&gt;0,0.1*D146/$D$128,"")</f>
        <v>0</v>
      </c>
      <c r="F146" s="39">
        <f>IF($C$128&lt;&gt;0,D146/$C$128,"")</f>
        <v>0</v>
      </c>
      <c r="G146" s="10"/>
    </row>
    <row r="147" spans="1:7">
      <c r="A147" s="3" t="s">
        <v>1748</v>
      </c>
      <c r="B147" s="32">
        <f>'Standing'!$Q$82</f>
        <v>0</v>
      </c>
      <c r="C147" s="40">
        <f>'AggCap'!$Q$91</f>
        <v>0</v>
      </c>
      <c r="D147" s="17">
        <f>0.01*'Input'!$F$58*(C147*$C$128)+10*(B147*$B$128)</f>
        <v>0</v>
      </c>
      <c r="E147" s="31">
        <f>IF($D$128&lt;&gt;0,0.1*D147/$D$128,"")</f>
        <v>0</v>
      </c>
      <c r="F147" s="39">
        <f>IF($C$128&lt;&gt;0,D147/$C$128,"")</f>
        <v>0</v>
      </c>
      <c r="G147" s="10"/>
    </row>
    <row r="148" spans="1:7">
      <c r="A148" s="3" t="s">
        <v>1749</v>
      </c>
      <c r="B148" s="32">
        <f>'Standing'!$R$82</f>
        <v>0</v>
      </c>
      <c r="C148" s="40">
        <f>'AggCap'!$R$91</f>
        <v>0</v>
      </c>
      <c r="D148" s="17">
        <f>0.01*'Input'!$F$58*(C148*$C$128)+10*(B148*$B$128)</f>
        <v>0</v>
      </c>
      <c r="E148" s="31">
        <f>IF($D$128&lt;&gt;0,0.1*D148/$D$128,"")</f>
        <v>0</v>
      </c>
      <c r="F148" s="39">
        <f>IF($C$128&lt;&gt;0,D148/$C$128,"")</f>
        <v>0</v>
      </c>
      <c r="G148" s="10"/>
    </row>
    <row r="149" spans="1:7">
      <c r="A149" s="3" t="s">
        <v>1750</v>
      </c>
      <c r="B149" s="32">
        <f>'Standing'!$S$82</f>
        <v>0</v>
      </c>
      <c r="C149" s="40">
        <f>'AggCap'!$S$91</f>
        <v>0</v>
      </c>
      <c r="D149" s="17">
        <f>0.01*'Input'!$F$58*(C149*$C$128)+10*(B149*$B$128)</f>
        <v>0</v>
      </c>
      <c r="E149" s="31">
        <f>IF($D$128&lt;&gt;0,0.1*D149/$D$128,"")</f>
        <v>0</v>
      </c>
      <c r="F149" s="39">
        <f>IF($C$128&lt;&gt;0,D149/$C$128,"")</f>
        <v>0</v>
      </c>
      <c r="G149" s="10"/>
    </row>
    <row r="150" spans="1:7">
      <c r="A150" s="3" t="s">
        <v>1751</v>
      </c>
      <c r="B150" s="9"/>
      <c r="C150" s="40">
        <f>'Otex'!$B$124</f>
        <v>0</v>
      </c>
      <c r="D150" s="17">
        <f>0.01*'Input'!$F$58*(C150*$C$128)+10*(B150*$B$128)</f>
        <v>0</v>
      </c>
      <c r="E150" s="31">
        <f>IF($D$128&lt;&gt;0,0.1*D150/$D$128,"")</f>
        <v>0</v>
      </c>
      <c r="F150" s="39">
        <f>IF($C$128&lt;&gt;0,D150/$C$128,"")</f>
        <v>0</v>
      </c>
      <c r="G150" s="10"/>
    </row>
    <row r="151" spans="1:7">
      <c r="A151" s="3" t="s">
        <v>1752</v>
      </c>
      <c r="B151" s="9"/>
      <c r="C151" s="40">
        <f>'Otex'!$C$124</f>
        <v>0</v>
      </c>
      <c r="D151" s="17">
        <f>0.01*'Input'!$F$58*(C151*$C$128)+10*(B151*$B$128)</f>
        <v>0</v>
      </c>
      <c r="E151" s="31">
        <f>IF($D$128&lt;&gt;0,0.1*D151/$D$128,"")</f>
        <v>0</v>
      </c>
      <c r="F151" s="39">
        <f>IF($C$128&lt;&gt;0,D151/$C$128,"")</f>
        <v>0</v>
      </c>
      <c r="G151" s="10"/>
    </row>
    <row r="152" spans="1:7">
      <c r="A152" s="3" t="s">
        <v>1753</v>
      </c>
      <c r="B152" s="32">
        <f>'Scaler'!$B$458</f>
        <v>0</v>
      </c>
      <c r="C152" s="40">
        <f>'Scaler'!$E$458</f>
        <v>0</v>
      </c>
      <c r="D152" s="17">
        <f>0.01*'Input'!$F$58*(C152*$C$128)+10*(B152*$B$128)</f>
        <v>0</v>
      </c>
      <c r="E152" s="31">
        <f>IF($D$128&lt;&gt;0,0.1*D152/$D$128,"")</f>
        <v>0</v>
      </c>
      <c r="F152" s="39">
        <f>IF($C$128&lt;&gt;0,D152/$C$128,"")</f>
        <v>0</v>
      </c>
      <c r="G152" s="10"/>
    </row>
    <row r="153" spans="1:7">
      <c r="A153" s="3" t="s">
        <v>1754</v>
      </c>
      <c r="B153" s="32">
        <f>'Adjust'!$B$79</f>
        <v>0</v>
      </c>
      <c r="C153" s="40">
        <f>'Adjust'!$E$79</f>
        <v>0</v>
      </c>
      <c r="D153" s="17">
        <f>0.01*'Input'!$F$58*(C153*$C$128)+10*(B153*$B$128)</f>
        <v>0</v>
      </c>
      <c r="E153" s="31">
        <f>IF($D$128&lt;&gt;0,0.1*D153/$D$128,"")</f>
        <v>0</v>
      </c>
      <c r="F153" s="39">
        <f>IF($C$128&lt;&gt;0,D153/$C$128,"")</f>
        <v>0</v>
      </c>
      <c r="G153" s="10"/>
    </row>
    <row r="155" spans="1:7">
      <c r="A155" s="3" t="s">
        <v>1755</v>
      </c>
      <c r="B155" s="31">
        <f>SUM($B$131:$B$153)</f>
        <v>0</v>
      </c>
      <c r="C155" s="39">
        <f>SUM($C$131:$C$153)</f>
        <v>0</v>
      </c>
      <c r="D155" s="17">
        <f>SUM($D$131:$D$153)</f>
        <v>0</v>
      </c>
      <c r="E155" s="31">
        <f>SUM($E$131:$E$153)</f>
        <v>0</v>
      </c>
      <c r="F155" s="39">
        <f>SUM($F$131:$F$153)</f>
        <v>0</v>
      </c>
    </row>
    <row r="157" spans="1:7" ht="21" customHeight="1">
      <c r="A157" s="1" t="s">
        <v>177</v>
      </c>
    </row>
    <row r="159" spans="1:7">
      <c r="B159" s="12" t="s">
        <v>225</v>
      </c>
      <c r="C159" s="12" t="s">
        <v>226</v>
      </c>
      <c r="D159" s="12" t="s">
        <v>228</v>
      </c>
      <c r="E159" s="12" t="s">
        <v>1736</v>
      </c>
      <c r="F159" s="12" t="s">
        <v>1737</v>
      </c>
    </row>
    <row r="160" spans="1:7">
      <c r="A160" s="3" t="s">
        <v>177</v>
      </c>
      <c r="B160" s="37">
        <f>'Loads'!B$308</f>
        <v>0</v>
      </c>
      <c r="C160" s="37">
        <f>'Loads'!C$308</f>
        <v>0</v>
      </c>
      <c r="D160" s="37">
        <f>'Loads'!E$308</f>
        <v>0</v>
      </c>
      <c r="E160" s="37">
        <f>'Multi'!B$123</f>
        <v>0</v>
      </c>
      <c r="F160" s="31">
        <f>IF(D160,E160/D160,"")</f>
        <v>0</v>
      </c>
      <c r="G160" s="10"/>
    </row>
    <row r="162" spans="1:9">
      <c r="B162" s="12" t="s">
        <v>1555</v>
      </c>
      <c r="C162" s="12" t="s">
        <v>1556</v>
      </c>
      <c r="D162" s="12" t="s">
        <v>1558</v>
      </c>
      <c r="E162" s="12" t="s">
        <v>1756</v>
      </c>
      <c r="F162" s="12" t="s">
        <v>1738</v>
      </c>
      <c r="G162" s="12" t="s">
        <v>1705</v>
      </c>
      <c r="H162" s="12" t="s">
        <v>1739</v>
      </c>
    </row>
    <row r="163" spans="1:9">
      <c r="A163" s="3" t="s">
        <v>461</v>
      </c>
      <c r="B163" s="32">
        <f>'Standing'!$C$83</f>
        <v>0</v>
      </c>
      <c r="C163" s="32">
        <f>'Standing'!$C$107</f>
        <v>0</v>
      </c>
      <c r="D163" s="40">
        <f>'AggCap'!$C$92</f>
        <v>0</v>
      </c>
      <c r="E163" s="31">
        <f>IF(E$160&lt;&gt;0,(($B163*B$160+$C163*C$160))/E$160,0)</f>
        <v>0</v>
      </c>
      <c r="F163" s="17">
        <f>0.01*'Input'!$F$58*(D163*$D$160)+10*(B163*$B$160+C163*$C$160)</f>
        <v>0</v>
      </c>
      <c r="G163" s="31">
        <f>IF($E$160&lt;&gt;0,0.1*F163/$E$160,"")</f>
        <v>0</v>
      </c>
      <c r="H163" s="39">
        <f>IF($D$160&lt;&gt;0,F163/$D$160,"")</f>
        <v>0</v>
      </c>
      <c r="I163" s="10"/>
    </row>
    <row r="164" spans="1:9">
      <c r="A164" s="3" t="s">
        <v>462</v>
      </c>
      <c r="B164" s="32">
        <f>'Standing'!$D$83</f>
        <v>0</v>
      </c>
      <c r="C164" s="32">
        <f>'Standing'!$D$107</f>
        <v>0</v>
      </c>
      <c r="D164" s="40">
        <f>'AggCap'!$D$92</f>
        <v>0</v>
      </c>
      <c r="E164" s="31">
        <f>IF(E$160&lt;&gt;0,(($B164*B$160+$C164*C$160))/E$160,0)</f>
        <v>0</v>
      </c>
      <c r="F164" s="17">
        <f>0.01*'Input'!$F$58*(D164*$D$160)+10*(B164*$B$160+C164*$C$160)</f>
        <v>0</v>
      </c>
      <c r="G164" s="31">
        <f>IF($E$160&lt;&gt;0,0.1*F164/$E$160,"")</f>
        <v>0</v>
      </c>
      <c r="H164" s="39">
        <f>IF($D$160&lt;&gt;0,F164/$D$160,"")</f>
        <v>0</v>
      </c>
      <c r="I164" s="10"/>
    </row>
    <row r="165" spans="1:9">
      <c r="A165" s="3" t="s">
        <v>463</v>
      </c>
      <c r="B165" s="32">
        <f>'Standing'!$E$83</f>
        <v>0</v>
      </c>
      <c r="C165" s="32">
        <f>'Standing'!$E$107</f>
        <v>0</v>
      </c>
      <c r="D165" s="40">
        <f>'AggCap'!$E$92</f>
        <v>0</v>
      </c>
      <c r="E165" s="31">
        <f>IF(E$160&lt;&gt;0,(($B165*B$160+$C165*C$160))/E$160,0)</f>
        <v>0</v>
      </c>
      <c r="F165" s="17">
        <f>0.01*'Input'!$F$58*(D165*$D$160)+10*(B165*$B$160+C165*$C$160)</f>
        <v>0</v>
      </c>
      <c r="G165" s="31">
        <f>IF($E$160&lt;&gt;0,0.1*F165/$E$160,"")</f>
        <v>0</v>
      </c>
      <c r="H165" s="39">
        <f>IF($D$160&lt;&gt;0,F165/$D$160,"")</f>
        <v>0</v>
      </c>
      <c r="I165" s="10"/>
    </row>
    <row r="166" spans="1:9">
      <c r="A166" s="3" t="s">
        <v>464</v>
      </c>
      <c r="B166" s="32">
        <f>'Standing'!$F$83</f>
        <v>0</v>
      </c>
      <c r="C166" s="32">
        <f>'Standing'!$F$107</f>
        <v>0</v>
      </c>
      <c r="D166" s="40">
        <f>'AggCap'!$F$92</f>
        <v>0</v>
      </c>
      <c r="E166" s="31">
        <f>IF(E$160&lt;&gt;0,(($B166*B$160+$C166*C$160))/E$160,0)</f>
        <v>0</v>
      </c>
      <c r="F166" s="17">
        <f>0.01*'Input'!$F$58*(D166*$D$160)+10*(B166*$B$160+C166*$C$160)</f>
        <v>0</v>
      </c>
      <c r="G166" s="31">
        <f>IF($E$160&lt;&gt;0,0.1*F166/$E$160,"")</f>
        <v>0</v>
      </c>
      <c r="H166" s="39">
        <f>IF($D$160&lt;&gt;0,F166/$D$160,"")</f>
        <v>0</v>
      </c>
      <c r="I166" s="10"/>
    </row>
    <row r="167" spans="1:9">
      <c r="A167" s="3" t="s">
        <v>465</v>
      </c>
      <c r="B167" s="32">
        <f>'Standing'!$G$83</f>
        <v>0</v>
      </c>
      <c r="C167" s="32">
        <f>'Standing'!$G$107</f>
        <v>0</v>
      </c>
      <c r="D167" s="40">
        <f>'AggCap'!$G$92</f>
        <v>0</v>
      </c>
      <c r="E167" s="31">
        <f>IF(E$160&lt;&gt;0,(($B167*B$160+$C167*C$160))/E$160,0)</f>
        <v>0</v>
      </c>
      <c r="F167" s="17">
        <f>0.01*'Input'!$F$58*(D167*$D$160)+10*(B167*$B$160+C167*$C$160)</f>
        <v>0</v>
      </c>
      <c r="G167" s="31">
        <f>IF($E$160&lt;&gt;0,0.1*F167/$E$160,"")</f>
        <v>0</v>
      </c>
      <c r="H167" s="39">
        <f>IF($D$160&lt;&gt;0,F167/$D$160,"")</f>
        <v>0</v>
      </c>
      <c r="I167" s="10"/>
    </row>
    <row r="168" spans="1:9">
      <c r="A168" s="3" t="s">
        <v>466</v>
      </c>
      <c r="B168" s="32">
        <f>'Standing'!$H$83</f>
        <v>0</v>
      </c>
      <c r="C168" s="32">
        <f>'Standing'!$H$107</f>
        <v>0</v>
      </c>
      <c r="D168" s="40">
        <f>'AggCap'!$H$92</f>
        <v>0</v>
      </c>
      <c r="E168" s="31">
        <f>IF(E$160&lt;&gt;0,(($B168*B$160+$C168*C$160))/E$160,0)</f>
        <v>0</v>
      </c>
      <c r="F168" s="17">
        <f>0.01*'Input'!$F$58*(D168*$D$160)+10*(B168*$B$160+C168*$C$160)</f>
        <v>0</v>
      </c>
      <c r="G168" s="31">
        <f>IF($E$160&lt;&gt;0,0.1*F168/$E$160,"")</f>
        <v>0</v>
      </c>
      <c r="H168" s="39">
        <f>IF($D$160&lt;&gt;0,F168/$D$160,"")</f>
        <v>0</v>
      </c>
      <c r="I168" s="10"/>
    </row>
    <row r="169" spans="1:9">
      <c r="A169" s="3" t="s">
        <v>467</v>
      </c>
      <c r="B169" s="32">
        <f>'Standing'!$I$83</f>
        <v>0</v>
      </c>
      <c r="C169" s="32">
        <f>'Standing'!$I$107</f>
        <v>0</v>
      </c>
      <c r="D169" s="40">
        <f>'AggCap'!$I$92</f>
        <v>0</v>
      </c>
      <c r="E169" s="31">
        <f>IF(E$160&lt;&gt;0,(($B169*B$160+$C169*C$160))/E$160,0)</f>
        <v>0</v>
      </c>
      <c r="F169" s="17">
        <f>0.01*'Input'!$F$58*(D169*$D$160)+10*(B169*$B$160+C169*$C$160)</f>
        <v>0</v>
      </c>
      <c r="G169" s="31">
        <f>IF($E$160&lt;&gt;0,0.1*F169/$E$160,"")</f>
        <v>0</v>
      </c>
      <c r="H169" s="39">
        <f>IF($D$160&lt;&gt;0,F169/$D$160,"")</f>
        <v>0</v>
      </c>
      <c r="I169" s="10"/>
    </row>
    <row r="170" spans="1:9">
      <c r="A170" s="3" t="s">
        <v>468</v>
      </c>
      <c r="B170" s="32">
        <f>'Standing'!$J$83</f>
        <v>0</v>
      </c>
      <c r="C170" s="32">
        <f>'Standing'!$J$107</f>
        <v>0</v>
      </c>
      <c r="D170" s="40">
        <f>'AggCap'!$J$92</f>
        <v>0</v>
      </c>
      <c r="E170" s="31">
        <f>IF(E$160&lt;&gt;0,(($B170*B$160+$C170*C$160))/E$160,0)</f>
        <v>0</v>
      </c>
      <c r="F170" s="17">
        <f>0.01*'Input'!$F$58*(D170*$D$160)+10*(B170*$B$160+C170*$C$160)</f>
        <v>0</v>
      </c>
      <c r="G170" s="31">
        <f>IF($E$160&lt;&gt;0,0.1*F170/$E$160,"")</f>
        <v>0</v>
      </c>
      <c r="H170" s="39">
        <f>IF($D$160&lt;&gt;0,F170/$D$160,"")</f>
        <v>0</v>
      </c>
      <c r="I170" s="10"/>
    </row>
    <row r="171" spans="1:9">
      <c r="A171" s="3" t="s">
        <v>1740</v>
      </c>
      <c r="B171" s="9"/>
      <c r="C171" s="9"/>
      <c r="D171" s="40">
        <f>'SM'!$B$110</f>
        <v>0</v>
      </c>
      <c r="E171" s="31">
        <f>IF(E$160&lt;&gt;0,(($B171*B$160+$C171*C$160))/E$160,0)</f>
        <v>0</v>
      </c>
      <c r="F171" s="17">
        <f>0.01*'Input'!$F$58*(D171*$D$160)+10*(B171*$B$160+C171*$C$160)</f>
        <v>0</v>
      </c>
      <c r="G171" s="31">
        <f>IF($E$160&lt;&gt;0,0.1*F171/$E$160,"")</f>
        <v>0</v>
      </c>
      <c r="H171" s="39">
        <f>IF($D$160&lt;&gt;0,F171/$D$160,"")</f>
        <v>0</v>
      </c>
      <c r="I171" s="10"/>
    </row>
    <row r="172" spans="1:9">
      <c r="A172" s="3" t="s">
        <v>1741</v>
      </c>
      <c r="B172" s="9"/>
      <c r="C172" s="9"/>
      <c r="D172" s="40">
        <f>'SM'!$C$110</f>
        <v>0</v>
      </c>
      <c r="E172" s="31">
        <f>IF(E$160&lt;&gt;0,(($B172*B$160+$C172*C$160))/E$160,0)</f>
        <v>0</v>
      </c>
      <c r="F172" s="17">
        <f>0.01*'Input'!$F$58*(D172*$D$160)+10*(B172*$B$160+C172*$C$160)</f>
        <v>0</v>
      </c>
      <c r="G172" s="31">
        <f>IF($E$160&lt;&gt;0,0.1*F172/$E$160,"")</f>
        <v>0</v>
      </c>
      <c r="H172" s="39">
        <f>IF($D$160&lt;&gt;0,F172/$D$160,"")</f>
        <v>0</v>
      </c>
      <c r="I172" s="10"/>
    </row>
    <row r="173" spans="1:9">
      <c r="A173" s="3" t="s">
        <v>1742</v>
      </c>
      <c r="B173" s="32">
        <f>'Standing'!$K$83</f>
        <v>0</v>
      </c>
      <c r="C173" s="32">
        <f>'Standing'!$K$107</f>
        <v>0</v>
      </c>
      <c r="D173" s="40">
        <f>'AggCap'!$K$92</f>
        <v>0</v>
      </c>
      <c r="E173" s="31">
        <f>IF(E$160&lt;&gt;0,(($B173*B$160+$C173*C$160))/E$160,0)</f>
        <v>0</v>
      </c>
      <c r="F173" s="17">
        <f>0.01*'Input'!$F$58*(D173*$D$160)+10*(B173*$B$160+C173*$C$160)</f>
        <v>0</v>
      </c>
      <c r="G173" s="31">
        <f>IF($E$160&lt;&gt;0,0.1*F173/$E$160,"")</f>
        <v>0</v>
      </c>
      <c r="H173" s="39">
        <f>IF($D$160&lt;&gt;0,F173/$D$160,"")</f>
        <v>0</v>
      </c>
      <c r="I173" s="10"/>
    </row>
    <row r="174" spans="1:9">
      <c r="A174" s="3" t="s">
        <v>1743</v>
      </c>
      <c r="B174" s="32">
        <f>'Standing'!$L$83</f>
        <v>0</v>
      </c>
      <c r="C174" s="32">
        <f>'Standing'!$L$107</f>
        <v>0</v>
      </c>
      <c r="D174" s="40">
        <f>'AggCap'!$L$92</f>
        <v>0</v>
      </c>
      <c r="E174" s="31">
        <f>IF(E$160&lt;&gt;0,(($B174*B$160+$C174*C$160))/E$160,0)</f>
        <v>0</v>
      </c>
      <c r="F174" s="17">
        <f>0.01*'Input'!$F$58*(D174*$D$160)+10*(B174*$B$160+C174*$C$160)</f>
        <v>0</v>
      </c>
      <c r="G174" s="31">
        <f>IF($E$160&lt;&gt;0,0.1*F174/$E$160,"")</f>
        <v>0</v>
      </c>
      <c r="H174" s="39">
        <f>IF($D$160&lt;&gt;0,F174/$D$160,"")</f>
        <v>0</v>
      </c>
      <c r="I174" s="10"/>
    </row>
    <row r="175" spans="1:9">
      <c r="A175" s="3" t="s">
        <v>1744</v>
      </c>
      <c r="B175" s="32">
        <f>'Standing'!$M$83</f>
        <v>0</v>
      </c>
      <c r="C175" s="32">
        <f>'Standing'!$M$107</f>
        <v>0</v>
      </c>
      <c r="D175" s="40">
        <f>'AggCap'!$M$92</f>
        <v>0</v>
      </c>
      <c r="E175" s="31">
        <f>IF(E$160&lt;&gt;0,(($B175*B$160+$C175*C$160))/E$160,0)</f>
        <v>0</v>
      </c>
      <c r="F175" s="17">
        <f>0.01*'Input'!$F$58*(D175*$D$160)+10*(B175*$B$160+C175*$C$160)</f>
        <v>0</v>
      </c>
      <c r="G175" s="31">
        <f>IF($E$160&lt;&gt;0,0.1*F175/$E$160,"")</f>
        <v>0</v>
      </c>
      <c r="H175" s="39">
        <f>IF($D$160&lt;&gt;0,F175/$D$160,"")</f>
        <v>0</v>
      </c>
      <c r="I175" s="10"/>
    </row>
    <row r="176" spans="1:9">
      <c r="A176" s="3" t="s">
        <v>1745</v>
      </c>
      <c r="B176" s="32">
        <f>'Standing'!$N$83</f>
        <v>0</v>
      </c>
      <c r="C176" s="32">
        <f>'Standing'!$N$107</f>
        <v>0</v>
      </c>
      <c r="D176" s="40">
        <f>'AggCap'!$N$92</f>
        <v>0</v>
      </c>
      <c r="E176" s="31">
        <f>IF(E$160&lt;&gt;0,(($B176*B$160+$C176*C$160))/E$160,0)</f>
        <v>0</v>
      </c>
      <c r="F176" s="17">
        <f>0.01*'Input'!$F$58*(D176*$D$160)+10*(B176*$B$160+C176*$C$160)</f>
        <v>0</v>
      </c>
      <c r="G176" s="31">
        <f>IF($E$160&lt;&gt;0,0.1*F176/$E$160,"")</f>
        <v>0</v>
      </c>
      <c r="H176" s="39">
        <f>IF($D$160&lt;&gt;0,F176/$D$160,"")</f>
        <v>0</v>
      </c>
      <c r="I176" s="10"/>
    </row>
    <row r="177" spans="1:9">
      <c r="A177" s="3" t="s">
        <v>1746</v>
      </c>
      <c r="B177" s="32">
        <f>'Standing'!$O$83</f>
        <v>0</v>
      </c>
      <c r="C177" s="32">
        <f>'Standing'!$O$107</f>
        <v>0</v>
      </c>
      <c r="D177" s="40">
        <f>'AggCap'!$O$92</f>
        <v>0</v>
      </c>
      <c r="E177" s="31">
        <f>IF(E$160&lt;&gt;0,(($B177*B$160+$C177*C$160))/E$160,0)</f>
        <v>0</v>
      </c>
      <c r="F177" s="17">
        <f>0.01*'Input'!$F$58*(D177*$D$160)+10*(B177*$B$160+C177*$C$160)</f>
        <v>0</v>
      </c>
      <c r="G177" s="31">
        <f>IF($E$160&lt;&gt;0,0.1*F177/$E$160,"")</f>
        <v>0</v>
      </c>
      <c r="H177" s="39">
        <f>IF($D$160&lt;&gt;0,F177/$D$160,"")</f>
        <v>0</v>
      </c>
      <c r="I177" s="10"/>
    </row>
    <row r="178" spans="1:9">
      <c r="A178" s="3" t="s">
        <v>1747</v>
      </c>
      <c r="B178" s="32">
        <f>'Standing'!$P$83</f>
        <v>0</v>
      </c>
      <c r="C178" s="32">
        <f>'Standing'!$P$107</f>
        <v>0</v>
      </c>
      <c r="D178" s="40">
        <f>'AggCap'!$P$92</f>
        <v>0</v>
      </c>
      <c r="E178" s="31">
        <f>IF(E$160&lt;&gt;0,(($B178*B$160+$C178*C$160))/E$160,0)</f>
        <v>0</v>
      </c>
      <c r="F178" s="17">
        <f>0.01*'Input'!$F$58*(D178*$D$160)+10*(B178*$B$160+C178*$C$160)</f>
        <v>0</v>
      </c>
      <c r="G178" s="31">
        <f>IF($E$160&lt;&gt;0,0.1*F178/$E$160,"")</f>
        <v>0</v>
      </c>
      <c r="H178" s="39">
        <f>IF($D$160&lt;&gt;0,F178/$D$160,"")</f>
        <v>0</v>
      </c>
      <c r="I178" s="10"/>
    </row>
    <row r="179" spans="1:9">
      <c r="A179" s="3" t="s">
        <v>1748</v>
      </c>
      <c r="B179" s="32">
        <f>'Standing'!$Q$83</f>
        <v>0</v>
      </c>
      <c r="C179" s="32">
        <f>'Standing'!$Q$107</f>
        <v>0</v>
      </c>
      <c r="D179" s="40">
        <f>'AggCap'!$Q$92</f>
        <v>0</v>
      </c>
      <c r="E179" s="31">
        <f>IF(E$160&lt;&gt;0,(($B179*B$160+$C179*C$160))/E$160,0)</f>
        <v>0</v>
      </c>
      <c r="F179" s="17">
        <f>0.01*'Input'!$F$58*(D179*$D$160)+10*(B179*$B$160+C179*$C$160)</f>
        <v>0</v>
      </c>
      <c r="G179" s="31">
        <f>IF($E$160&lt;&gt;0,0.1*F179/$E$160,"")</f>
        <v>0</v>
      </c>
      <c r="H179" s="39">
        <f>IF($D$160&lt;&gt;0,F179/$D$160,"")</f>
        <v>0</v>
      </c>
      <c r="I179" s="10"/>
    </row>
    <row r="180" spans="1:9">
      <c r="A180" s="3" t="s">
        <v>1749</v>
      </c>
      <c r="B180" s="32">
        <f>'Standing'!$R$83</f>
        <v>0</v>
      </c>
      <c r="C180" s="32">
        <f>'Standing'!$R$107</f>
        <v>0</v>
      </c>
      <c r="D180" s="40">
        <f>'AggCap'!$R$92</f>
        <v>0</v>
      </c>
      <c r="E180" s="31">
        <f>IF(E$160&lt;&gt;0,(($B180*B$160+$C180*C$160))/E$160,0)</f>
        <v>0</v>
      </c>
      <c r="F180" s="17">
        <f>0.01*'Input'!$F$58*(D180*$D$160)+10*(B180*$B$160+C180*$C$160)</f>
        <v>0</v>
      </c>
      <c r="G180" s="31">
        <f>IF($E$160&lt;&gt;0,0.1*F180/$E$160,"")</f>
        <v>0</v>
      </c>
      <c r="H180" s="39">
        <f>IF($D$160&lt;&gt;0,F180/$D$160,"")</f>
        <v>0</v>
      </c>
      <c r="I180" s="10"/>
    </row>
    <row r="181" spans="1:9">
      <c r="A181" s="3" t="s">
        <v>1750</v>
      </c>
      <c r="B181" s="32">
        <f>'Standing'!$S$83</f>
        <v>0</v>
      </c>
      <c r="C181" s="32">
        <f>'Standing'!$S$107</f>
        <v>0</v>
      </c>
      <c r="D181" s="40">
        <f>'AggCap'!$S$92</f>
        <v>0</v>
      </c>
      <c r="E181" s="31">
        <f>IF(E$160&lt;&gt;0,(($B181*B$160+$C181*C$160))/E$160,0)</f>
        <v>0</v>
      </c>
      <c r="F181" s="17">
        <f>0.01*'Input'!$F$58*(D181*$D$160)+10*(B181*$B$160+C181*$C$160)</f>
        <v>0</v>
      </c>
      <c r="G181" s="31">
        <f>IF($E$160&lt;&gt;0,0.1*F181/$E$160,"")</f>
        <v>0</v>
      </c>
      <c r="H181" s="39">
        <f>IF($D$160&lt;&gt;0,F181/$D$160,"")</f>
        <v>0</v>
      </c>
      <c r="I181" s="10"/>
    </row>
    <row r="182" spans="1:9">
      <c r="A182" s="3" t="s">
        <v>1751</v>
      </c>
      <c r="B182" s="9"/>
      <c r="C182" s="9"/>
      <c r="D182" s="40">
        <f>'Otex'!$B$125</f>
        <v>0</v>
      </c>
      <c r="E182" s="31">
        <f>IF(E$160&lt;&gt;0,(($B182*B$160+$C182*C$160))/E$160,0)</f>
        <v>0</v>
      </c>
      <c r="F182" s="17">
        <f>0.01*'Input'!$F$58*(D182*$D$160)+10*(B182*$B$160+C182*$C$160)</f>
        <v>0</v>
      </c>
      <c r="G182" s="31">
        <f>IF($E$160&lt;&gt;0,0.1*F182/$E$160,"")</f>
        <v>0</v>
      </c>
      <c r="H182" s="39">
        <f>IF($D$160&lt;&gt;0,F182/$D$160,"")</f>
        <v>0</v>
      </c>
      <c r="I182" s="10"/>
    </row>
    <row r="183" spans="1:9">
      <c r="A183" s="3" t="s">
        <v>1752</v>
      </c>
      <c r="B183" s="9"/>
      <c r="C183" s="9"/>
      <c r="D183" s="40">
        <f>'Otex'!$C$125</f>
        <v>0</v>
      </c>
      <c r="E183" s="31">
        <f>IF(E$160&lt;&gt;0,(($B183*B$160+$C183*C$160))/E$160,0)</f>
        <v>0</v>
      </c>
      <c r="F183" s="17">
        <f>0.01*'Input'!$F$58*(D183*$D$160)+10*(B183*$B$160+C183*$C$160)</f>
        <v>0</v>
      </c>
      <c r="G183" s="31">
        <f>IF($E$160&lt;&gt;0,0.1*F183/$E$160,"")</f>
        <v>0</v>
      </c>
      <c r="H183" s="39">
        <f>IF($D$160&lt;&gt;0,F183/$D$160,"")</f>
        <v>0</v>
      </c>
      <c r="I183" s="10"/>
    </row>
    <row r="184" spans="1:9">
      <c r="A184" s="3" t="s">
        <v>1753</v>
      </c>
      <c r="B184" s="32">
        <f>'Scaler'!$B$459</f>
        <v>0</v>
      </c>
      <c r="C184" s="32">
        <f>'Scaler'!$C$459</f>
        <v>0</v>
      </c>
      <c r="D184" s="40">
        <f>'Scaler'!$E$459</f>
        <v>0</v>
      </c>
      <c r="E184" s="31">
        <f>IF(E$160&lt;&gt;0,(($B184*B$160+$C184*C$160))/E$160,0)</f>
        <v>0</v>
      </c>
      <c r="F184" s="17">
        <f>0.01*'Input'!$F$58*(D184*$D$160)+10*(B184*$B$160+C184*$C$160)</f>
        <v>0</v>
      </c>
      <c r="G184" s="31">
        <f>IF($E$160&lt;&gt;0,0.1*F184/$E$160,"")</f>
        <v>0</v>
      </c>
      <c r="H184" s="39">
        <f>IF($D$160&lt;&gt;0,F184/$D$160,"")</f>
        <v>0</v>
      </c>
      <c r="I184" s="10"/>
    </row>
    <row r="185" spans="1:9">
      <c r="A185" s="3" t="s">
        <v>1754</v>
      </c>
      <c r="B185" s="32">
        <f>'Adjust'!$B$80</f>
        <v>0</v>
      </c>
      <c r="C185" s="32">
        <f>'Adjust'!$C$80</f>
        <v>0</v>
      </c>
      <c r="D185" s="40">
        <f>'Adjust'!$E$80</f>
        <v>0</v>
      </c>
      <c r="E185" s="31">
        <f>IF(E$160&lt;&gt;0,(($B185*B$160+$C185*C$160))/E$160,0)</f>
        <v>0</v>
      </c>
      <c r="F185" s="17">
        <f>0.01*'Input'!$F$58*(D185*$D$160)+10*(B185*$B$160+C185*$C$160)</f>
        <v>0</v>
      </c>
      <c r="G185" s="31">
        <f>IF($E$160&lt;&gt;0,0.1*F185/$E$160,"")</f>
        <v>0</v>
      </c>
      <c r="H185" s="39">
        <f>IF($D$160&lt;&gt;0,F185/$D$160,"")</f>
        <v>0</v>
      </c>
      <c r="I185" s="10"/>
    </row>
    <row r="187" spans="1:9">
      <c r="A187" s="3" t="s">
        <v>1755</v>
      </c>
      <c r="B187" s="31">
        <f>SUM($B$163:$B$185)</f>
        <v>0</v>
      </c>
      <c r="C187" s="31">
        <f>SUM($C$163:$C$185)</f>
        <v>0</v>
      </c>
      <c r="D187" s="39">
        <f>SUM($D$163:$D$185)</f>
        <v>0</v>
      </c>
      <c r="E187" s="31">
        <f>SUM(E$163:E$185)</f>
        <v>0</v>
      </c>
      <c r="F187" s="17">
        <f>SUM($F$163:$F$185)</f>
        <v>0</v>
      </c>
      <c r="G187" s="31">
        <f>SUM($G$163:$G$185)</f>
        <v>0</v>
      </c>
      <c r="H187" s="39">
        <f>SUM($H$163:$H$185)</f>
        <v>0</v>
      </c>
    </row>
    <row r="189" spans="1:9" ht="21" customHeight="1">
      <c r="A189" s="1" t="s">
        <v>215</v>
      </c>
    </row>
    <row r="191" spans="1:9">
      <c r="B191" s="12" t="s">
        <v>225</v>
      </c>
      <c r="C191" s="12" t="s">
        <v>1736</v>
      </c>
    </row>
    <row r="192" spans="1:9">
      <c r="A192" s="3" t="s">
        <v>215</v>
      </c>
      <c r="B192" s="37">
        <f>'Loads'!B$309</f>
        <v>0</v>
      </c>
      <c r="C192" s="37">
        <f>'Multi'!B$124</f>
        <v>0</v>
      </c>
      <c r="D192" s="10"/>
    </row>
    <row r="194" spans="1:5">
      <c r="B194" s="12" t="s">
        <v>1555</v>
      </c>
      <c r="C194" s="12" t="s">
        <v>1738</v>
      </c>
      <c r="D194" s="12" t="s">
        <v>1705</v>
      </c>
    </row>
    <row r="195" spans="1:5">
      <c r="A195" s="3" t="s">
        <v>461</v>
      </c>
      <c r="B195" s="32">
        <f>'Standing'!$C$84</f>
        <v>0</v>
      </c>
      <c r="C195" s="17">
        <f>0+10*(B195*$B$192)</f>
        <v>0</v>
      </c>
      <c r="D195" s="31">
        <f>IF($C$192&lt;&gt;0,0.1*C195/$C$192,"")</f>
        <v>0</v>
      </c>
      <c r="E195" s="10"/>
    </row>
    <row r="196" spans="1:5">
      <c r="A196" s="3" t="s">
        <v>462</v>
      </c>
      <c r="B196" s="32">
        <f>'Standing'!$D$84</f>
        <v>0</v>
      </c>
      <c r="C196" s="17">
        <f>0+10*(B196*$B$192)</f>
        <v>0</v>
      </c>
      <c r="D196" s="31">
        <f>IF($C$192&lt;&gt;0,0.1*C196/$C$192,"")</f>
        <v>0</v>
      </c>
      <c r="E196" s="10"/>
    </row>
    <row r="197" spans="1:5">
      <c r="A197" s="3" t="s">
        <v>463</v>
      </c>
      <c r="B197" s="32">
        <f>'Standing'!$E$84</f>
        <v>0</v>
      </c>
      <c r="C197" s="17">
        <f>0+10*(B197*$B$192)</f>
        <v>0</v>
      </c>
      <c r="D197" s="31">
        <f>IF($C$192&lt;&gt;0,0.1*C197/$C$192,"")</f>
        <v>0</v>
      </c>
      <c r="E197" s="10"/>
    </row>
    <row r="198" spans="1:5">
      <c r="A198" s="3" t="s">
        <v>464</v>
      </c>
      <c r="B198" s="32">
        <f>'Standing'!$F$84</f>
        <v>0</v>
      </c>
      <c r="C198" s="17">
        <f>0+10*(B198*$B$192)</f>
        <v>0</v>
      </c>
      <c r="D198" s="31">
        <f>IF($C$192&lt;&gt;0,0.1*C198/$C$192,"")</f>
        <v>0</v>
      </c>
      <c r="E198" s="10"/>
    </row>
    <row r="199" spans="1:5">
      <c r="A199" s="3" t="s">
        <v>465</v>
      </c>
      <c r="B199" s="32">
        <f>'Standing'!$G$84</f>
        <v>0</v>
      </c>
      <c r="C199" s="17">
        <f>0+10*(B199*$B$192)</f>
        <v>0</v>
      </c>
      <c r="D199" s="31">
        <f>IF($C$192&lt;&gt;0,0.1*C199/$C$192,"")</f>
        <v>0</v>
      </c>
      <c r="E199" s="10"/>
    </row>
    <row r="200" spans="1:5">
      <c r="A200" s="3" t="s">
        <v>466</v>
      </c>
      <c r="B200" s="32">
        <f>'Standing'!$H$84</f>
        <v>0</v>
      </c>
      <c r="C200" s="17">
        <f>0+10*(B200*$B$192)</f>
        <v>0</v>
      </c>
      <c r="D200" s="31">
        <f>IF($C$192&lt;&gt;0,0.1*C200/$C$192,"")</f>
        <v>0</v>
      </c>
      <c r="E200" s="10"/>
    </row>
    <row r="201" spans="1:5">
      <c r="A201" s="3" t="s">
        <v>467</v>
      </c>
      <c r="B201" s="32">
        <f>'Standing'!$I$84</f>
        <v>0</v>
      </c>
      <c r="C201" s="17">
        <f>0+10*(B201*$B$192)</f>
        <v>0</v>
      </c>
      <c r="D201" s="31">
        <f>IF($C$192&lt;&gt;0,0.1*C201/$C$192,"")</f>
        <v>0</v>
      </c>
      <c r="E201" s="10"/>
    </row>
    <row r="202" spans="1:5">
      <c r="A202" s="3" t="s">
        <v>468</v>
      </c>
      <c r="B202" s="32">
        <f>'Standing'!$J$84</f>
        <v>0</v>
      </c>
      <c r="C202" s="17">
        <f>0+10*(B202*$B$192)</f>
        <v>0</v>
      </c>
      <c r="D202" s="31">
        <f>IF($C$192&lt;&gt;0,0.1*C202/$C$192,"")</f>
        <v>0</v>
      </c>
      <c r="E202" s="10"/>
    </row>
    <row r="203" spans="1:5">
      <c r="A203" s="3" t="s">
        <v>1742</v>
      </c>
      <c r="B203" s="32">
        <f>'Standing'!$K$84</f>
        <v>0</v>
      </c>
      <c r="C203" s="17">
        <f>0+10*(B203*$B$192)</f>
        <v>0</v>
      </c>
      <c r="D203" s="31">
        <f>IF($C$192&lt;&gt;0,0.1*C203/$C$192,"")</f>
        <v>0</v>
      </c>
      <c r="E203" s="10"/>
    </row>
    <row r="204" spans="1:5">
      <c r="A204" s="3" t="s">
        <v>1743</v>
      </c>
      <c r="B204" s="32">
        <f>'Standing'!$L$84</f>
        <v>0</v>
      </c>
      <c r="C204" s="17">
        <f>0+10*(B204*$B$192)</f>
        <v>0</v>
      </c>
      <c r="D204" s="31">
        <f>IF($C$192&lt;&gt;0,0.1*C204/$C$192,"")</f>
        <v>0</v>
      </c>
      <c r="E204" s="10"/>
    </row>
    <row r="205" spans="1:5">
      <c r="A205" s="3" t="s">
        <v>1744</v>
      </c>
      <c r="B205" s="32">
        <f>'Standing'!$M$84</f>
        <v>0</v>
      </c>
      <c r="C205" s="17">
        <f>0+10*(B205*$B$192)</f>
        <v>0</v>
      </c>
      <c r="D205" s="31">
        <f>IF($C$192&lt;&gt;0,0.1*C205/$C$192,"")</f>
        <v>0</v>
      </c>
      <c r="E205" s="10"/>
    </row>
    <row r="206" spans="1:5">
      <c r="A206" s="3" t="s">
        <v>1745</v>
      </c>
      <c r="B206" s="32">
        <f>'Standing'!$N$84</f>
        <v>0</v>
      </c>
      <c r="C206" s="17">
        <f>0+10*(B206*$B$192)</f>
        <v>0</v>
      </c>
      <c r="D206" s="31">
        <f>IF($C$192&lt;&gt;0,0.1*C206/$C$192,"")</f>
        <v>0</v>
      </c>
      <c r="E206" s="10"/>
    </row>
    <row r="207" spans="1:5">
      <c r="A207" s="3" t="s">
        <v>1746</v>
      </c>
      <c r="B207" s="32">
        <f>'Standing'!$O$84</f>
        <v>0</v>
      </c>
      <c r="C207" s="17">
        <f>0+10*(B207*$B$192)</f>
        <v>0</v>
      </c>
      <c r="D207" s="31">
        <f>IF($C$192&lt;&gt;0,0.1*C207/$C$192,"")</f>
        <v>0</v>
      </c>
      <c r="E207" s="10"/>
    </row>
    <row r="208" spans="1:5">
      <c r="A208" s="3" t="s">
        <v>1747</v>
      </c>
      <c r="B208" s="32">
        <f>'Standing'!$P$84</f>
        <v>0</v>
      </c>
      <c r="C208" s="17">
        <f>0+10*(B208*$B$192)</f>
        <v>0</v>
      </c>
      <c r="D208" s="31">
        <f>IF($C$192&lt;&gt;0,0.1*C208/$C$192,"")</f>
        <v>0</v>
      </c>
      <c r="E208" s="10"/>
    </row>
    <row r="209" spans="1:9">
      <c r="A209" s="3" t="s">
        <v>1748</v>
      </c>
      <c r="B209" s="32">
        <f>'Standing'!$Q$84</f>
        <v>0</v>
      </c>
      <c r="C209" s="17">
        <f>0+10*(B209*$B$192)</f>
        <v>0</v>
      </c>
      <c r="D209" s="31">
        <f>IF($C$192&lt;&gt;0,0.1*C209/$C$192,"")</f>
        <v>0</v>
      </c>
      <c r="E209" s="10"/>
    </row>
    <row r="210" spans="1:9">
      <c r="A210" s="3" t="s">
        <v>1749</v>
      </c>
      <c r="B210" s="32">
        <f>'Standing'!$R$84</f>
        <v>0</v>
      </c>
      <c r="C210" s="17">
        <f>0+10*(B210*$B$192)</f>
        <v>0</v>
      </c>
      <c r="D210" s="31">
        <f>IF($C$192&lt;&gt;0,0.1*C210/$C$192,"")</f>
        <v>0</v>
      </c>
      <c r="E210" s="10"/>
    </row>
    <row r="211" spans="1:9">
      <c r="A211" s="3" t="s">
        <v>1750</v>
      </c>
      <c r="B211" s="32">
        <f>'Standing'!$S$84</f>
        <v>0</v>
      </c>
      <c r="C211" s="17">
        <f>0+10*(B211*$B$192)</f>
        <v>0</v>
      </c>
      <c r="D211" s="31">
        <f>IF($C$192&lt;&gt;0,0.1*C211/$C$192,"")</f>
        <v>0</v>
      </c>
      <c r="E211" s="10"/>
    </row>
    <row r="212" spans="1:9">
      <c r="A212" s="3" t="s">
        <v>1753</v>
      </c>
      <c r="B212" s="32">
        <f>'Scaler'!$B$460</f>
        <v>0</v>
      </c>
      <c r="C212" s="17">
        <f>0+10*(B212*$B$192)</f>
        <v>0</v>
      </c>
      <c r="D212" s="31">
        <f>IF($C$192&lt;&gt;0,0.1*C212/$C$192,"")</f>
        <v>0</v>
      </c>
      <c r="E212" s="10"/>
    </row>
    <row r="213" spans="1:9">
      <c r="A213" s="3" t="s">
        <v>1754</v>
      </c>
      <c r="B213" s="32">
        <f>'Adjust'!$B$81</f>
        <v>0</v>
      </c>
      <c r="C213" s="17">
        <f>0+10*(B213*$B$192)</f>
        <v>0</v>
      </c>
      <c r="D213" s="31">
        <f>IF($C$192&lt;&gt;0,0.1*C213/$C$192,"")</f>
        <v>0</v>
      </c>
      <c r="E213" s="10"/>
    </row>
    <row r="215" spans="1:9">
      <c r="A215" s="3" t="s">
        <v>1755</v>
      </c>
      <c r="B215" s="31">
        <f>SUM($B$195:$B$213)</f>
        <v>0</v>
      </c>
      <c r="C215" s="17">
        <f>SUM($C$195:$C$213)</f>
        <v>0</v>
      </c>
      <c r="D215" s="31">
        <f>SUM($D$195:$D$213)</f>
        <v>0</v>
      </c>
    </row>
    <row r="217" spans="1:9" ht="21" customHeight="1">
      <c r="A217" s="1" t="s">
        <v>178</v>
      </c>
    </row>
    <row r="219" spans="1:9">
      <c r="B219" s="12" t="s">
        <v>225</v>
      </c>
      <c r="C219" s="12" t="s">
        <v>226</v>
      </c>
      <c r="D219" s="12" t="s">
        <v>228</v>
      </c>
      <c r="E219" s="12" t="s">
        <v>1736</v>
      </c>
      <c r="F219" s="12" t="s">
        <v>1737</v>
      </c>
    </row>
    <row r="220" spans="1:9">
      <c r="A220" s="3" t="s">
        <v>178</v>
      </c>
      <c r="B220" s="37">
        <f>'Loads'!B$310</f>
        <v>0</v>
      </c>
      <c r="C220" s="37">
        <f>'Loads'!C$310</f>
        <v>0</v>
      </c>
      <c r="D220" s="37">
        <f>'Loads'!E$310</f>
        <v>0</v>
      </c>
      <c r="E220" s="37">
        <f>'Multi'!B$125</f>
        <v>0</v>
      </c>
      <c r="F220" s="31">
        <f>IF(D220,E220/D220,"")</f>
        <v>0</v>
      </c>
      <c r="G220" s="10"/>
    </row>
    <row r="222" spans="1:9">
      <c r="B222" s="12" t="s">
        <v>1555</v>
      </c>
      <c r="C222" s="12" t="s">
        <v>1556</v>
      </c>
      <c r="D222" s="12" t="s">
        <v>1558</v>
      </c>
      <c r="E222" s="12" t="s">
        <v>1756</v>
      </c>
      <c r="F222" s="12" t="s">
        <v>1738</v>
      </c>
      <c r="G222" s="12" t="s">
        <v>1705</v>
      </c>
      <c r="H222" s="12" t="s">
        <v>1739</v>
      </c>
    </row>
    <row r="223" spans="1:9">
      <c r="A223" s="3" t="s">
        <v>461</v>
      </c>
      <c r="B223" s="32">
        <f>'Standing'!$C$85</f>
        <v>0</v>
      </c>
      <c r="C223" s="32">
        <f>'Standing'!$C$108</f>
        <v>0</v>
      </c>
      <c r="D223" s="40">
        <f>'AggCap'!$C$93</f>
        <v>0</v>
      </c>
      <c r="E223" s="31">
        <f>IF(E$220&lt;&gt;0,(($B223*B$220+$C223*C$220))/E$220,0)</f>
        <v>0</v>
      </c>
      <c r="F223" s="17">
        <f>0.01*'Input'!$F$58*(D223*$D$220)+10*(B223*$B$220+C223*$C$220)</f>
        <v>0</v>
      </c>
      <c r="G223" s="31">
        <f>IF($E$220&lt;&gt;0,0.1*F223/$E$220,"")</f>
        <v>0</v>
      </c>
      <c r="H223" s="39">
        <f>IF($D$220&lt;&gt;0,F223/$D$220,"")</f>
        <v>0</v>
      </c>
      <c r="I223" s="10"/>
    </row>
    <row r="224" spans="1:9">
      <c r="A224" s="3" t="s">
        <v>462</v>
      </c>
      <c r="B224" s="32">
        <f>'Standing'!$D$85</f>
        <v>0</v>
      </c>
      <c r="C224" s="32">
        <f>'Standing'!$D$108</f>
        <v>0</v>
      </c>
      <c r="D224" s="40">
        <f>'AggCap'!$D$93</f>
        <v>0</v>
      </c>
      <c r="E224" s="31">
        <f>IF(E$220&lt;&gt;0,(($B224*B$220+$C224*C$220))/E$220,0)</f>
        <v>0</v>
      </c>
      <c r="F224" s="17">
        <f>0.01*'Input'!$F$58*(D224*$D$220)+10*(B224*$B$220+C224*$C$220)</f>
        <v>0</v>
      </c>
      <c r="G224" s="31">
        <f>IF($E$220&lt;&gt;0,0.1*F224/$E$220,"")</f>
        <v>0</v>
      </c>
      <c r="H224" s="39">
        <f>IF($D$220&lt;&gt;0,F224/$D$220,"")</f>
        <v>0</v>
      </c>
      <c r="I224" s="10"/>
    </row>
    <row r="225" spans="1:9">
      <c r="A225" s="3" t="s">
        <v>463</v>
      </c>
      <c r="B225" s="32">
        <f>'Standing'!$E$85</f>
        <v>0</v>
      </c>
      <c r="C225" s="32">
        <f>'Standing'!$E$108</f>
        <v>0</v>
      </c>
      <c r="D225" s="40">
        <f>'AggCap'!$E$93</f>
        <v>0</v>
      </c>
      <c r="E225" s="31">
        <f>IF(E$220&lt;&gt;0,(($B225*B$220+$C225*C$220))/E$220,0)</f>
        <v>0</v>
      </c>
      <c r="F225" s="17">
        <f>0.01*'Input'!$F$58*(D225*$D$220)+10*(B225*$B$220+C225*$C$220)</f>
        <v>0</v>
      </c>
      <c r="G225" s="31">
        <f>IF($E$220&lt;&gt;0,0.1*F225/$E$220,"")</f>
        <v>0</v>
      </c>
      <c r="H225" s="39">
        <f>IF($D$220&lt;&gt;0,F225/$D$220,"")</f>
        <v>0</v>
      </c>
      <c r="I225" s="10"/>
    </row>
    <row r="226" spans="1:9">
      <c r="A226" s="3" t="s">
        <v>464</v>
      </c>
      <c r="B226" s="32">
        <f>'Standing'!$F$85</f>
        <v>0</v>
      </c>
      <c r="C226" s="32">
        <f>'Standing'!$F$108</f>
        <v>0</v>
      </c>
      <c r="D226" s="40">
        <f>'AggCap'!$F$93</f>
        <v>0</v>
      </c>
      <c r="E226" s="31">
        <f>IF(E$220&lt;&gt;0,(($B226*B$220+$C226*C$220))/E$220,0)</f>
        <v>0</v>
      </c>
      <c r="F226" s="17">
        <f>0.01*'Input'!$F$58*(D226*$D$220)+10*(B226*$B$220+C226*$C$220)</f>
        <v>0</v>
      </c>
      <c r="G226" s="31">
        <f>IF($E$220&lt;&gt;0,0.1*F226/$E$220,"")</f>
        <v>0</v>
      </c>
      <c r="H226" s="39">
        <f>IF($D$220&lt;&gt;0,F226/$D$220,"")</f>
        <v>0</v>
      </c>
      <c r="I226" s="10"/>
    </row>
    <row r="227" spans="1:9">
      <c r="A227" s="3" t="s">
        <v>465</v>
      </c>
      <c r="B227" s="32">
        <f>'Standing'!$G$85</f>
        <v>0</v>
      </c>
      <c r="C227" s="32">
        <f>'Standing'!$G$108</f>
        <v>0</v>
      </c>
      <c r="D227" s="40">
        <f>'AggCap'!$G$93</f>
        <v>0</v>
      </c>
      <c r="E227" s="31">
        <f>IF(E$220&lt;&gt;0,(($B227*B$220+$C227*C$220))/E$220,0)</f>
        <v>0</v>
      </c>
      <c r="F227" s="17">
        <f>0.01*'Input'!$F$58*(D227*$D$220)+10*(B227*$B$220+C227*$C$220)</f>
        <v>0</v>
      </c>
      <c r="G227" s="31">
        <f>IF($E$220&lt;&gt;0,0.1*F227/$E$220,"")</f>
        <v>0</v>
      </c>
      <c r="H227" s="39">
        <f>IF($D$220&lt;&gt;0,F227/$D$220,"")</f>
        <v>0</v>
      </c>
      <c r="I227" s="10"/>
    </row>
    <row r="228" spans="1:9">
      <c r="A228" s="3" t="s">
        <v>466</v>
      </c>
      <c r="B228" s="32">
        <f>'Standing'!$H$85</f>
        <v>0</v>
      </c>
      <c r="C228" s="32">
        <f>'Standing'!$H$108</f>
        <v>0</v>
      </c>
      <c r="D228" s="40">
        <f>'AggCap'!$H$93</f>
        <v>0</v>
      </c>
      <c r="E228" s="31">
        <f>IF(E$220&lt;&gt;0,(($B228*B$220+$C228*C$220))/E$220,0)</f>
        <v>0</v>
      </c>
      <c r="F228" s="17">
        <f>0.01*'Input'!$F$58*(D228*$D$220)+10*(B228*$B$220+C228*$C$220)</f>
        <v>0</v>
      </c>
      <c r="G228" s="31">
        <f>IF($E$220&lt;&gt;0,0.1*F228/$E$220,"")</f>
        <v>0</v>
      </c>
      <c r="H228" s="39">
        <f>IF($D$220&lt;&gt;0,F228/$D$220,"")</f>
        <v>0</v>
      </c>
      <c r="I228" s="10"/>
    </row>
    <row r="229" spans="1:9">
      <c r="A229" s="3" t="s">
        <v>467</v>
      </c>
      <c r="B229" s="32">
        <f>'Standing'!$I$85</f>
        <v>0</v>
      </c>
      <c r="C229" s="32">
        <f>'Standing'!$I$108</f>
        <v>0</v>
      </c>
      <c r="D229" s="40">
        <f>'AggCap'!$I$93</f>
        <v>0</v>
      </c>
      <c r="E229" s="31">
        <f>IF(E$220&lt;&gt;0,(($B229*B$220+$C229*C$220))/E$220,0)</f>
        <v>0</v>
      </c>
      <c r="F229" s="17">
        <f>0.01*'Input'!$F$58*(D229*$D$220)+10*(B229*$B$220+C229*$C$220)</f>
        <v>0</v>
      </c>
      <c r="G229" s="31">
        <f>IF($E$220&lt;&gt;0,0.1*F229/$E$220,"")</f>
        <v>0</v>
      </c>
      <c r="H229" s="39">
        <f>IF($D$220&lt;&gt;0,F229/$D$220,"")</f>
        <v>0</v>
      </c>
      <c r="I229" s="10"/>
    </row>
    <row r="230" spans="1:9">
      <c r="A230" s="3" t="s">
        <v>468</v>
      </c>
      <c r="B230" s="32">
        <f>'Standing'!$J$85</f>
        <v>0</v>
      </c>
      <c r="C230" s="32">
        <f>'Standing'!$J$108</f>
        <v>0</v>
      </c>
      <c r="D230" s="40">
        <f>'AggCap'!$J$93</f>
        <v>0</v>
      </c>
      <c r="E230" s="31">
        <f>IF(E$220&lt;&gt;0,(($B230*B$220+$C230*C$220))/E$220,0)</f>
        <v>0</v>
      </c>
      <c r="F230" s="17">
        <f>0.01*'Input'!$F$58*(D230*$D$220)+10*(B230*$B$220+C230*$C$220)</f>
        <v>0</v>
      </c>
      <c r="G230" s="31">
        <f>IF($E$220&lt;&gt;0,0.1*F230/$E$220,"")</f>
        <v>0</v>
      </c>
      <c r="H230" s="39">
        <f>IF($D$220&lt;&gt;0,F230/$D$220,"")</f>
        <v>0</v>
      </c>
      <c r="I230" s="10"/>
    </row>
    <row r="231" spans="1:9">
      <c r="A231" s="3" t="s">
        <v>1740</v>
      </c>
      <c r="B231" s="9"/>
      <c r="C231" s="9"/>
      <c r="D231" s="40">
        <f>'SM'!$B$112</f>
        <v>0</v>
      </c>
      <c r="E231" s="31">
        <f>IF(E$220&lt;&gt;0,(($B231*B$220+$C231*C$220))/E$220,0)</f>
        <v>0</v>
      </c>
      <c r="F231" s="17">
        <f>0.01*'Input'!$F$58*(D231*$D$220)+10*(B231*$B$220+C231*$C$220)</f>
        <v>0</v>
      </c>
      <c r="G231" s="31">
        <f>IF($E$220&lt;&gt;0,0.1*F231/$E$220,"")</f>
        <v>0</v>
      </c>
      <c r="H231" s="39">
        <f>IF($D$220&lt;&gt;0,F231/$D$220,"")</f>
        <v>0</v>
      </c>
      <c r="I231" s="10"/>
    </row>
    <row r="232" spans="1:9">
      <c r="A232" s="3" t="s">
        <v>1741</v>
      </c>
      <c r="B232" s="9"/>
      <c r="C232" s="9"/>
      <c r="D232" s="40">
        <f>'SM'!$C$112</f>
        <v>0</v>
      </c>
      <c r="E232" s="31">
        <f>IF(E$220&lt;&gt;0,(($B232*B$220+$C232*C$220))/E$220,0)</f>
        <v>0</v>
      </c>
      <c r="F232" s="17">
        <f>0.01*'Input'!$F$58*(D232*$D$220)+10*(B232*$B$220+C232*$C$220)</f>
        <v>0</v>
      </c>
      <c r="G232" s="31">
        <f>IF($E$220&lt;&gt;0,0.1*F232/$E$220,"")</f>
        <v>0</v>
      </c>
      <c r="H232" s="39">
        <f>IF($D$220&lt;&gt;0,F232/$D$220,"")</f>
        <v>0</v>
      </c>
      <c r="I232" s="10"/>
    </row>
    <row r="233" spans="1:9">
      <c r="A233" s="3" t="s">
        <v>1742</v>
      </c>
      <c r="B233" s="32">
        <f>'Standing'!$K$85</f>
        <v>0</v>
      </c>
      <c r="C233" s="32">
        <f>'Standing'!$K$108</f>
        <v>0</v>
      </c>
      <c r="D233" s="40">
        <f>'AggCap'!$K$93</f>
        <v>0</v>
      </c>
      <c r="E233" s="31">
        <f>IF(E$220&lt;&gt;0,(($B233*B$220+$C233*C$220))/E$220,0)</f>
        <v>0</v>
      </c>
      <c r="F233" s="17">
        <f>0.01*'Input'!$F$58*(D233*$D$220)+10*(B233*$B$220+C233*$C$220)</f>
        <v>0</v>
      </c>
      <c r="G233" s="31">
        <f>IF($E$220&lt;&gt;0,0.1*F233/$E$220,"")</f>
        <v>0</v>
      </c>
      <c r="H233" s="39">
        <f>IF($D$220&lt;&gt;0,F233/$D$220,"")</f>
        <v>0</v>
      </c>
      <c r="I233" s="10"/>
    </row>
    <row r="234" spans="1:9">
      <c r="A234" s="3" t="s">
        <v>1743</v>
      </c>
      <c r="B234" s="32">
        <f>'Standing'!$L$85</f>
        <v>0</v>
      </c>
      <c r="C234" s="32">
        <f>'Standing'!$L$108</f>
        <v>0</v>
      </c>
      <c r="D234" s="40">
        <f>'AggCap'!$L$93</f>
        <v>0</v>
      </c>
      <c r="E234" s="31">
        <f>IF(E$220&lt;&gt;0,(($B234*B$220+$C234*C$220))/E$220,0)</f>
        <v>0</v>
      </c>
      <c r="F234" s="17">
        <f>0.01*'Input'!$F$58*(D234*$D$220)+10*(B234*$B$220+C234*$C$220)</f>
        <v>0</v>
      </c>
      <c r="G234" s="31">
        <f>IF($E$220&lt;&gt;0,0.1*F234/$E$220,"")</f>
        <v>0</v>
      </c>
      <c r="H234" s="39">
        <f>IF($D$220&lt;&gt;0,F234/$D$220,"")</f>
        <v>0</v>
      </c>
      <c r="I234" s="10"/>
    </row>
    <row r="235" spans="1:9">
      <c r="A235" s="3" t="s">
        <v>1744</v>
      </c>
      <c r="B235" s="32">
        <f>'Standing'!$M$85</f>
        <v>0</v>
      </c>
      <c r="C235" s="32">
        <f>'Standing'!$M$108</f>
        <v>0</v>
      </c>
      <c r="D235" s="40">
        <f>'AggCap'!$M$93</f>
        <v>0</v>
      </c>
      <c r="E235" s="31">
        <f>IF(E$220&lt;&gt;0,(($B235*B$220+$C235*C$220))/E$220,0)</f>
        <v>0</v>
      </c>
      <c r="F235" s="17">
        <f>0.01*'Input'!$F$58*(D235*$D$220)+10*(B235*$B$220+C235*$C$220)</f>
        <v>0</v>
      </c>
      <c r="G235" s="31">
        <f>IF($E$220&lt;&gt;0,0.1*F235/$E$220,"")</f>
        <v>0</v>
      </c>
      <c r="H235" s="39">
        <f>IF($D$220&lt;&gt;0,F235/$D$220,"")</f>
        <v>0</v>
      </c>
      <c r="I235" s="10"/>
    </row>
    <row r="236" spans="1:9">
      <c r="A236" s="3" t="s">
        <v>1745</v>
      </c>
      <c r="B236" s="32">
        <f>'Standing'!$N$85</f>
        <v>0</v>
      </c>
      <c r="C236" s="32">
        <f>'Standing'!$N$108</f>
        <v>0</v>
      </c>
      <c r="D236" s="40">
        <f>'AggCap'!$N$93</f>
        <v>0</v>
      </c>
      <c r="E236" s="31">
        <f>IF(E$220&lt;&gt;0,(($B236*B$220+$C236*C$220))/E$220,0)</f>
        <v>0</v>
      </c>
      <c r="F236" s="17">
        <f>0.01*'Input'!$F$58*(D236*$D$220)+10*(B236*$B$220+C236*$C$220)</f>
        <v>0</v>
      </c>
      <c r="G236" s="31">
        <f>IF($E$220&lt;&gt;0,0.1*F236/$E$220,"")</f>
        <v>0</v>
      </c>
      <c r="H236" s="39">
        <f>IF($D$220&lt;&gt;0,F236/$D$220,"")</f>
        <v>0</v>
      </c>
      <c r="I236" s="10"/>
    </row>
    <row r="237" spans="1:9">
      <c r="A237" s="3" t="s">
        <v>1746</v>
      </c>
      <c r="B237" s="32">
        <f>'Standing'!$O$85</f>
        <v>0</v>
      </c>
      <c r="C237" s="32">
        <f>'Standing'!$O$108</f>
        <v>0</v>
      </c>
      <c r="D237" s="40">
        <f>'AggCap'!$O$93</f>
        <v>0</v>
      </c>
      <c r="E237" s="31">
        <f>IF(E$220&lt;&gt;0,(($B237*B$220+$C237*C$220))/E$220,0)</f>
        <v>0</v>
      </c>
      <c r="F237" s="17">
        <f>0.01*'Input'!$F$58*(D237*$D$220)+10*(B237*$B$220+C237*$C$220)</f>
        <v>0</v>
      </c>
      <c r="G237" s="31">
        <f>IF($E$220&lt;&gt;0,0.1*F237/$E$220,"")</f>
        <v>0</v>
      </c>
      <c r="H237" s="39">
        <f>IF($D$220&lt;&gt;0,F237/$D$220,"")</f>
        <v>0</v>
      </c>
      <c r="I237" s="10"/>
    </row>
    <row r="238" spans="1:9">
      <c r="A238" s="3" t="s">
        <v>1747</v>
      </c>
      <c r="B238" s="32">
        <f>'Standing'!$P$85</f>
        <v>0</v>
      </c>
      <c r="C238" s="32">
        <f>'Standing'!$P$108</f>
        <v>0</v>
      </c>
      <c r="D238" s="40">
        <f>'AggCap'!$P$93</f>
        <v>0</v>
      </c>
      <c r="E238" s="31">
        <f>IF(E$220&lt;&gt;0,(($B238*B$220+$C238*C$220))/E$220,0)</f>
        <v>0</v>
      </c>
      <c r="F238" s="17">
        <f>0.01*'Input'!$F$58*(D238*$D$220)+10*(B238*$B$220+C238*$C$220)</f>
        <v>0</v>
      </c>
      <c r="G238" s="31">
        <f>IF($E$220&lt;&gt;0,0.1*F238/$E$220,"")</f>
        <v>0</v>
      </c>
      <c r="H238" s="39">
        <f>IF($D$220&lt;&gt;0,F238/$D$220,"")</f>
        <v>0</v>
      </c>
      <c r="I238" s="10"/>
    </row>
    <row r="239" spans="1:9">
      <c r="A239" s="3" t="s">
        <v>1748</v>
      </c>
      <c r="B239" s="32">
        <f>'Standing'!$Q$85</f>
        <v>0</v>
      </c>
      <c r="C239" s="32">
        <f>'Standing'!$Q$108</f>
        <v>0</v>
      </c>
      <c r="D239" s="40">
        <f>'AggCap'!$Q$93</f>
        <v>0</v>
      </c>
      <c r="E239" s="31">
        <f>IF(E$220&lt;&gt;0,(($B239*B$220+$C239*C$220))/E$220,0)</f>
        <v>0</v>
      </c>
      <c r="F239" s="17">
        <f>0.01*'Input'!$F$58*(D239*$D$220)+10*(B239*$B$220+C239*$C$220)</f>
        <v>0</v>
      </c>
      <c r="G239" s="31">
        <f>IF($E$220&lt;&gt;0,0.1*F239/$E$220,"")</f>
        <v>0</v>
      </c>
      <c r="H239" s="39">
        <f>IF($D$220&lt;&gt;0,F239/$D$220,"")</f>
        <v>0</v>
      </c>
      <c r="I239" s="10"/>
    </row>
    <row r="240" spans="1:9">
      <c r="A240" s="3" t="s">
        <v>1749</v>
      </c>
      <c r="B240" s="32">
        <f>'Standing'!$R$85</f>
        <v>0</v>
      </c>
      <c r="C240" s="32">
        <f>'Standing'!$R$108</f>
        <v>0</v>
      </c>
      <c r="D240" s="40">
        <f>'AggCap'!$R$93</f>
        <v>0</v>
      </c>
      <c r="E240" s="31">
        <f>IF(E$220&lt;&gt;0,(($B240*B$220+$C240*C$220))/E$220,0)</f>
        <v>0</v>
      </c>
      <c r="F240" s="17">
        <f>0.01*'Input'!$F$58*(D240*$D$220)+10*(B240*$B$220+C240*$C$220)</f>
        <v>0</v>
      </c>
      <c r="G240" s="31">
        <f>IF($E$220&lt;&gt;0,0.1*F240/$E$220,"")</f>
        <v>0</v>
      </c>
      <c r="H240" s="39">
        <f>IF($D$220&lt;&gt;0,F240/$D$220,"")</f>
        <v>0</v>
      </c>
      <c r="I240" s="10"/>
    </row>
    <row r="241" spans="1:9">
      <c r="A241" s="3" t="s">
        <v>1750</v>
      </c>
      <c r="B241" s="32">
        <f>'Standing'!$S$85</f>
        <v>0</v>
      </c>
      <c r="C241" s="32">
        <f>'Standing'!$S$108</f>
        <v>0</v>
      </c>
      <c r="D241" s="40">
        <f>'AggCap'!$S$93</f>
        <v>0</v>
      </c>
      <c r="E241" s="31">
        <f>IF(E$220&lt;&gt;0,(($B241*B$220+$C241*C$220))/E$220,0)</f>
        <v>0</v>
      </c>
      <c r="F241" s="17">
        <f>0.01*'Input'!$F$58*(D241*$D$220)+10*(B241*$B$220+C241*$C$220)</f>
        <v>0</v>
      </c>
      <c r="G241" s="31">
        <f>IF($E$220&lt;&gt;0,0.1*F241/$E$220,"")</f>
        <v>0</v>
      </c>
      <c r="H241" s="39">
        <f>IF($D$220&lt;&gt;0,F241/$D$220,"")</f>
        <v>0</v>
      </c>
      <c r="I241" s="10"/>
    </row>
    <row r="242" spans="1:9">
      <c r="A242" s="3" t="s">
        <v>1751</v>
      </c>
      <c r="B242" s="9"/>
      <c r="C242" s="9"/>
      <c r="D242" s="40">
        <f>'Otex'!$B$127</f>
        <v>0</v>
      </c>
      <c r="E242" s="31">
        <f>IF(E$220&lt;&gt;0,(($B242*B$220+$C242*C$220))/E$220,0)</f>
        <v>0</v>
      </c>
      <c r="F242" s="17">
        <f>0.01*'Input'!$F$58*(D242*$D$220)+10*(B242*$B$220+C242*$C$220)</f>
        <v>0</v>
      </c>
      <c r="G242" s="31">
        <f>IF($E$220&lt;&gt;0,0.1*F242/$E$220,"")</f>
        <v>0</v>
      </c>
      <c r="H242" s="39">
        <f>IF($D$220&lt;&gt;0,F242/$D$220,"")</f>
        <v>0</v>
      </c>
      <c r="I242" s="10"/>
    </row>
    <row r="243" spans="1:9">
      <c r="A243" s="3" t="s">
        <v>1752</v>
      </c>
      <c r="B243" s="9"/>
      <c r="C243" s="9"/>
      <c r="D243" s="40">
        <f>'Otex'!$C$127</f>
        <v>0</v>
      </c>
      <c r="E243" s="31">
        <f>IF(E$220&lt;&gt;0,(($B243*B$220+$C243*C$220))/E$220,0)</f>
        <v>0</v>
      </c>
      <c r="F243" s="17">
        <f>0.01*'Input'!$F$58*(D243*$D$220)+10*(B243*$B$220+C243*$C$220)</f>
        <v>0</v>
      </c>
      <c r="G243" s="31">
        <f>IF($E$220&lt;&gt;0,0.1*F243/$E$220,"")</f>
        <v>0</v>
      </c>
      <c r="H243" s="39">
        <f>IF($D$220&lt;&gt;0,F243/$D$220,"")</f>
        <v>0</v>
      </c>
      <c r="I243" s="10"/>
    </row>
    <row r="244" spans="1:9">
      <c r="A244" s="3" t="s">
        <v>1753</v>
      </c>
      <c r="B244" s="32">
        <f>'Scaler'!$B$461</f>
        <v>0</v>
      </c>
      <c r="C244" s="32">
        <f>'Scaler'!$C$461</f>
        <v>0</v>
      </c>
      <c r="D244" s="40">
        <f>'Scaler'!$E$461</f>
        <v>0</v>
      </c>
      <c r="E244" s="31">
        <f>IF(E$220&lt;&gt;0,(($B244*B$220+$C244*C$220))/E$220,0)</f>
        <v>0</v>
      </c>
      <c r="F244" s="17">
        <f>0.01*'Input'!$F$58*(D244*$D$220)+10*(B244*$B$220+C244*$C$220)</f>
        <v>0</v>
      </c>
      <c r="G244" s="31">
        <f>IF($E$220&lt;&gt;0,0.1*F244/$E$220,"")</f>
        <v>0</v>
      </c>
      <c r="H244" s="39">
        <f>IF($D$220&lt;&gt;0,F244/$D$220,"")</f>
        <v>0</v>
      </c>
      <c r="I244" s="10"/>
    </row>
    <row r="245" spans="1:9">
      <c r="A245" s="3" t="s">
        <v>1754</v>
      </c>
      <c r="B245" s="32">
        <f>'Adjust'!$B$82</f>
        <v>0</v>
      </c>
      <c r="C245" s="32">
        <f>'Adjust'!$C$82</f>
        <v>0</v>
      </c>
      <c r="D245" s="40">
        <f>'Adjust'!$E$82</f>
        <v>0</v>
      </c>
      <c r="E245" s="31">
        <f>IF(E$220&lt;&gt;0,(($B245*B$220+$C245*C$220))/E$220,0)</f>
        <v>0</v>
      </c>
      <c r="F245" s="17">
        <f>0.01*'Input'!$F$58*(D245*$D$220)+10*(B245*$B$220+C245*$C$220)</f>
        <v>0</v>
      </c>
      <c r="G245" s="31">
        <f>IF($E$220&lt;&gt;0,0.1*F245/$E$220,"")</f>
        <v>0</v>
      </c>
      <c r="H245" s="39">
        <f>IF($D$220&lt;&gt;0,F245/$D$220,"")</f>
        <v>0</v>
      </c>
      <c r="I245" s="10"/>
    </row>
    <row r="247" spans="1:9">
      <c r="A247" s="3" t="s">
        <v>1755</v>
      </c>
      <c r="B247" s="31">
        <f>SUM($B$223:$B$245)</f>
        <v>0</v>
      </c>
      <c r="C247" s="31">
        <f>SUM($C$223:$C$245)</f>
        <v>0</v>
      </c>
      <c r="D247" s="39">
        <f>SUM($D$223:$D$245)</f>
        <v>0</v>
      </c>
      <c r="E247" s="31">
        <f>SUM(E$223:E$245)</f>
        <v>0</v>
      </c>
      <c r="F247" s="17">
        <f>SUM($F$223:$F$245)</f>
        <v>0</v>
      </c>
      <c r="G247" s="31">
        <f>SUM($G$223:$G$245)</f>
        <v>0</v>
      </c>
      <c r="H247" s="39">
        <f>SUM($H$223:$H$245)</f>
        <v>0</v>
      </c>
    </row>
    <row r="249" spans="1:9" ht="21" customHeight="1">
      <c r="A249" s="1" t="s">
        <v>179</v>
      </c>
    </row>
    <row r="251" spans="1:9">
      <c r="B251" s="12" t="s">
        <v>225</v>
      </c>
      <c r="C251" s="12" t="s">
        <v>226</v>
      </c>
      <c r="D251" s="12" t="s">
        <v>228</v>
      </c>
      <c r="E251" s="12" t="s">
        <v>1736</v>
      </c>
      <c r="F251" s="12" t="s">
        <v>1737</v>
      </c>
    </row>
    <row r="252" spans="1:9">
      <c r="A252" s="3" t="s">
        <v>179</v>
      </c>
      <c r="B252" s="37">
        <f>'Loads'!B$311</f>
        <v>0</v>
      </c>
      <c r="C252" s="37">
        <f>'Loads'!C$311</f>
        <v>0</v>
      </c>
      <c r="D252" s="37">
        <f>'Loads'!E$311</f>
        <v>0</v>
      </c>
      <c r="E252" s="37">
        <f>'Multi'!B$126</f>
        <v>0</v>
      </c>
      <c r="F252" s="31">
        <f>IF(D252,E252/D252,"")</f>
        <v>0</v>
      </c>
      <c r="G252" s="10"/>
    </row>
    <row r="254" spans="1:9">
      <c r="B254" s="12" t="s">
        <v>1555</v>
      </c>
      <c r="C254" s="12" t="s">
        <v>1556</v>
      </c>
      <c r="D254" s="12" t="s">
        <v>1558</v>
      </c>
      <c r="E254" s="12" t="s">
        <v>1756</v>
      </c>
      <c r="F254" s="12" t="s">
        <v>1738</v>
      </c>
      <c r="G254" s="12" t="s">
        <v>1705</v>
      </c>
      <c r="H254" s="12" t="s">
        <v>1739</v>
      </c>
    </row>
    <row r="255" spans="1:9">
      <c r="A255" s="3" t="s">
        <v>461</v>
      </c>
      <c r="B255" s="32">
        <f>'Standing'!$C$86</f>
        <v>0</v>
      </c>
      <c r="C255" s="32">
        <f>'Standing'!$C$109</f>
        <v>0</v>
      </c>
      <c r="D255" s="40">
        <f>'AggCap'!$C$94</f>
        <v>0</v>
      </c>
      <c r="E255" s="31">
        <f>IF(E$252&lt;&gt;0,(($B255*B$252+$C255*C$252))/E$252,0)</f>
        <v>0</v>
      </c>
      <c r="F255" s="17">
        <f>0.01*'Input'!$F$58*(D255*$D$252)+10*(B255*$B$252+C255*$C$252)</f>
        <v>0</v>
      </c>
      <c r="G255" s="31">
        <f>IF($E$252&lt;&gt;0,0.1*F255/$E$252,"")</f>
        <v>0</v>
      </c>
      <c r="H255" s="39">
        <f>IF($D$252&lt;&gt;0,F255/$D$252,"")</f>
        <v>0</v>
      </c>
      <c r="I255" s="10"/>
    </row>
    <row r="256" spans="1:9">
      <c r="A256" s="3" t="s">
        <v>462</v>
      </c>
      <c r="B256" s="32">
        <f>'Standing'!$D$86</f>
        <v>0</v>
      </c>
      <c r="C256" s="32">
        <f>'Standing'!$D$109</f>
        <v>0</v>
      </c>
      <c r="D256" s="40">
        <f>'AggCap'!$D$94</f>
        <v>0</v>
      </c>
      <c r="E256" s="31">
        <f>IF(E$252&lt;&gt;0,(($B256*B$252+$C256*C$252))/E$252,0)</f>
        <v>0</v>
      </c>
      <c r="F256" s="17">
        <f>0.01*'Input'!$F$58*(D256*$D$252)+10*(B256*$B$252+C256*$C$252)</f>
        <v>0</v>
      </c>
      <c r="G256" s="31">
        <f>IF($E$252&lt;&gt;0,0.1*F256/$E$252,"")</f>
        <v>0</v>
      </c>
      <c r="H256" s="39">
        <f>IF($D$252&lt;&gt;0,F256/$D$252,"")</f>
        <v>0</v>
      </c>
      <c r="I256" s="10"/>
    </row>
    <row r="257" spans="1:9">
      <c r="A257" s="3" t="s">
        <v>463</v>
      </c>
      <c r="B257" s="32">
        <f>'Standing'!$E$86</f>
        <v>0</v>
      </c>
      <c r="C257" s="32">
        <f>'Standing'!$E$109</f>
        <v>0</v>
      </c>
      <c r="D257" s="40">
        <f>'AggCap'!$E$94</f>
        <v>0</v>
      </c>
      <c r="E257" s="31">
        <f>IF(E$252&lt;&gt;0,(($B257*B$252+$C257*C$252))/E$252,0)</f>
        <v>0</v>
      </c>
      <c r="F257" s="17">
        <f>0.01*'Input'!$F$58*(D257*$D$252)+10*(B257*$B$252+C257*$C$252)</f>
        <v>0</v>
      </c>
      <c r="G257" s="31">
        <f>IF($E$252&lt;&gt;0,0.1*F257/$E$252,"")</f>
        <v>0</v>
      </c>
      <c r="H257" s="39">
        <f>IF($D$252&lt;&gt;0,F257/$D$252,"")</f>
        <v>0</v>
      </c>
      <c r="I257" s="10"/>
    </row>
    <row r="258" spans="1:9">
      <c r="A258" s="3" t="s">
        <v>464</v>
      </c>
      <c r="B258" s="32">
        <f>'Standing'!$F$86</f>
        <v>0</v>
      </c>
      <c r="C258" s="32">
        <f>'Standing'!$F$109</f>
        <v>0</v>
      </c>
      <c r="D258" s="40">
        <f>'AggCap'!$F$94</f>
        <v>0</v>
      </c>
      <c r="E258" s="31">
        <f>IF(E$252&lt;&gt;0,(($B258*B$252+$C258*C$252))/E$252,0)</f>
        <v>0</v>
      </c>
      <c r="F258" s="17">
        <f>0.01*'Input'!$F$58*(D258*$D$252)+10*(B258*$B$252+C258*$C$252)</f>
        <v>0</v>
      </c>
      <c r="G258" s="31">
        <f>IF($E$252&lt;&gt;0,0.1*F258/$E$252,"")</f>
        <v>0</v>
      </c>
      <c r="H258" s="39">
        <f>IF($D$252&lt;&gt;0,F258/$D$252,"")</f>
        <v>0</v>
      </c>
      <c r="I258" s="10"/>
    </row>
    <row r="259" spans="1:9">
      <c r="A259" s="3" t="s">
        <v>465</v>
      </c>
      <c r="B259" s="32">
        <f>'Standing'!$G$86</f>
        <v>0</v>
      </c>
      <c r="C259" s="32">
        <f>'Standing'!$G$109</f>
        <v>0</v>
      </c>
      <c r="D259" s="40">
        <f>'AggCap'!$G$94</f>
        <v>0</v>
      </c>
      <c r="E259" s="31">
        <f>IF(E$252&lt;&gt;0,(($B259*B$252+$C259*C$252))/E$252,0)</f>
        <v>0</v>
      </c>
      <c r="F259" s="17">
        <f>0.01*'Input'!$F$58*(D259*$D$252)+10*(B259*$B$252+C259*$C$252)</f>
        <v>0</v>
      </c>
      <c r="G259" s="31">
        <f>IF($E$252&lt;&gt;0,0.1*F259/$E$252,"")</f>
        <v>0</v>
      </c>
      <c r="H259" s="39">
        <f>IF($D$252&lt;&gt;0,F259/$D$252,"")</f>
        <v>0</v>
      </c>
      <c r="I259" s="10"/>
    </row>
    <row r="260" spans="1:9">
      <c r="A260" s="3" t="s">
        <v>466</v>
      </c>
      <c r="B260" s="32">
        <f>'Standing'!$H$86</f>
        <v>0</v>
      </c>
      <c r="C260" s="32">
        <f>'Standing'!$H$109</f>
        <v>0</v>
      </c>
      <c r="D260" s="40">
        <f>'AggCap'!$H$94</f>
        <v>0</v>
      </c>
      <c r="E260" s="31">
        <f>IF(E$252&lt;&gt;0,(($B260*B$252+$C260*C$252))/E$252,0)</f>
        <v>0</v>
      </c>
      <c r="F260" s="17">
        <f>0.01*'Input'!$F$58*(D260*$D$252)+10*(B260*$B$252+C260*$C$252)</f>
        <v>0</v>
      </c>
      <c r="G260" s="31">
        <f>IF($E$252&lt;&gt;0,0.1*F260/$E$252,"")</f>
        <v>0</v>
      </c>
      <c r="H260" s="39">
        <f>IF($D$252&lt;&gt;0,F260/$D$252,"")</f>
        <v>0</v>
      </c>
      <c r="I260" s="10"/>
    </row>
    <row r="261" spans="1:9">
      <c r="A261" s="3" t="s">
        <v>467</v>
      </c>
      <c r="B261" s="32">
        <f>'Standing'!$I$86</f>
        <v>0</v>
      </c>
      <c r="C261" s="32">
        <f>'Standing'!$I$109</f>
        <v>0</v>
      </c>
      <c r="D261" s="40">
        <f>'AggCap'!$I$94</f>
        <v>0</v>
      </c>
      <c r="E261" s="31">
        <f>IF(E$252&lt;&gt;0,(($B261*B$252+$C261*C$252))/E$252,0)</f>
        <v>0</v>
      </c>
      <c r="F261" s="17">
        <f>0.01*'Input'!$F$58*(D261*$D$252)+10*(B261*$B$252+C261*$C$252)</f>
        <v>0</v>
      </c>
      <c r="G261" s="31">
        <f>IF($E$252&lt;&gt;0,0.1*F261/$E$252,"")</f>
        <v>0</v>
      </c>
      <c r="H261" s="39">
        <f>IF($D$252&lt;&gt;0,F261/$D$252,"")</f>
        <v>0</v>
      </c>
      <c r="I261" s="10"/>
    </row>
    <row r="262" spans="1:9">
      <c r="A262" s="3" t="s">
        <v>468</v>
      </c>
      <c r="B262" s="32">
        <f>'Standing'!$J$86</f>
        <v>0</v>
      </c>
      <c r="C262" s="32">
        <f>'Standing'!$J$109</f>
        <v>0</v>
      </c>
      <c r="D262" s="40">
        <f>'AggCap'!$J$94</f>
        <v>0</v>
      </c>
      <c r="E262" s="31">
        <f>IF(E$252&lt;&gt;0,(($B262*B$252+$C262*C$252))/E$252,0)</f>
        <v>0</v>
      </c>
      <c r="F262" s="17">
        <f>0.01*'Input'!$F$58*(D262*$D$252)+10*(B262*$B$252+C262*$C$252)</f>
        <v>0</v>
      </c>
      <c r="G262" s="31">
        <f>IF($E$252&lt;&gt;0,0.1*F262/$E$252,"")</f>
        <v>0</v>
      </c>
      <c r="H262" s="39">
        <f>IF($D$252&lt;&gt;0,F262/$D$252,"")</f>
        <v>0</v>
      </c>
      <c r="I262" s="10"/>
    </row>
    <row r="263" spans="1:9">
      <c r="A263" s="3" t="s">
        <v>1740</v>
      </c>
      <c r="B263" s="9"/>
      <c r="C263" s="9"/>
      <c r="D263" s="40">
        <f>'SM'!$B$113</f>
        <v>0</v>
      </c>
      <c r="E263" s="31">
        <f>IF(E$252&lt;&gt;0,(($B263*B$252+$C263*C$252))/E$252,0)</f>
        <v>0</v>
      </c>
      <c r="F263" s="17">
        <f>0.01*'Input'!$F$58*(D263*$D$252)+10*(B263*$B$252+C263*$C$252)</f>
        <v>0</v>
      </c>
      <c r="G263" s="31">
        <f>IF($E$252&lt;&gt;0,0.1*F263/$E$252,"")</f>
        <v>0</v>
      </c>
      <c r="H263" s="39">
        <f>IF($D$252&lt;&gt;0,F263/$D$252,"")</f>
        <v>0</v>
      </c>
      <c r="I263" s="10"/>
    </row>
    <row r="264" spans="1:9">
      <c r="A264" s="3" t="s">
        <v>1741</v>
      </c>
      <c r="B264" s="9"/>
      <c r="C264" s="9"/>
      <c r="D264" s="40">
        <f>'SM'!$C$113</f>
        <v>0</v>
      </c>
      <c r="E264" s="31">
        <f>IF(E$252&lt;&gt;0,(($B264*B$252+$C264*C$252))/E$252,0)</f>
        <v>0</v>
      </c>
      <c r="F264" s="17">
        <f>0.01*'Input'!$F$58*(D264*$D$252)+10*(B264*$B$252+C264*$C$252)</f>
        <v>0</v>
      </c>
      <c r="G264" s="31">
        <f>IF($E$252&lt;&gt;0,0.1*F264/$E$252,"")</f>
        <v>0</v>
      </c>
      <c r="H264" s="39">
        <f>IF($D$252&lt;&gt;0,F264/$D$252,"")</f>
        <v>0</v>
      </c>
      <c r="I264" s="10"/>
    </row>
    <row r="265" spans="1:9">
      <c r="A265" s="3" t="s">
        <v>1742</v>
      </c>
      <c r="B265" s="32">
        <f>'Standing'!$K$86</f>
        <v>0</v>
      </c>
      <c r="C265" s="32">
        <f>'Standing'!$K$109</f>
        <v>0</v>
      </c>
      <c r="D265" s="40">
        <f>'AggCap'!$K$94</f>
        <v>0</v>
      </c>
      <c r="E265" s="31">
        <f>IF(E$252&lt;&gt;0,(($B265*B$252+$C265*C$252))/E$252,0)</f>
        <v>0</v>
      </c>
      <c r="F265" s="17">
        <f>0.01*'Input'!$F$58*(D265*$D$252)+10*(B265*$B$252+C265*$C$252)</f>
        <v>0</v>
      </c>
      <c r="G265" s="31">
        <f>IF($E$252&lt;&gt;0,0.1*F265/$E$252,"")</f>
        <v>0</v>
      </c>
      <c r="H265" s="39">
        <f>IF($D$252&lt;&gt;0,F265/$D$252,"")</f>
        <v>0</v>
      </c>
      <c r="I265" s="10"/>
    </row>
    <row r="266" spans="1:9">
      <c r="A266" s="3" t="s">
        <v>1743</v>
      </c>
      <c r="B266" s="32">
        <f>'Standing'!$L$86</f>
        <v>0</v>
      </c>
      <c r="C266" s="32">
        <f>'Standing'!$L$109</f>
        <v>0</v>
      </c>
      <c r="D266" s="40">
        <f>'AggCap'!$L$94</f>
        <v>0</v>
      </c>
      <c r="E266" s="31">
        <f>IF(E$252&lt;&gt;0,(($B266*B$252+$C266*C$252))/E$252,0)</f>
        <v>0</v>
      </c>
      <c r="F266" s="17">
        <f>0.01*'Input'!$F$58*(D266*$D$252)+10*(B266*$B$252+C266*$C$252)</f>
        <v>0</v>
      </c>
      <c r="G266" s="31">
        <f>IF($E$252&lt;&gt;0,0.1*F266/$E$252,"")</f>
        <v>0</v>
      </c>
      <c r="H266" s="39">
        <f>IF($D$252&lt;&gt;0,F266/$D$252,"")</f>
        <v>0</v>
      </c>
      <c r="I266" s="10"/>
    </row>
    <row r="267" spans="1:9">
      <c r="A267" s="3" t="s">
        <v>1744</v>
      </c>
      <c r="B267" s="32">
        <f>'Standing'!$M$86</f>
        <v>0</v>
      </c>
      <c r="C267" s="32">
        <f>'Standing'!$M$109</f>
        <v>0</v>
      </c>
      <c r="D267" s="40">
        <f>'AggCap'!$M$94</f>
        <v>0</v>
      </c>
      <c r="E267" s="31">
        <f>IF(E$252&lt;&gt;0,(($B267*B$252+$C267*C$252))/E$252,0)</f>
        <v>0</v>
      </c>
      <c r="F267" s="17">
        <f>0.01*'Input'!$F$58*(D267*$D$252)+10*(B267*$B$252+C267*$C$252)</f>
        <v>0</v>
      </c>
      <c r="G267" s="31">
        <f>IF($E$252&lt;&gt;0,0.1*F267/$E$252,"")</f>
        <v>0</v>
      </c>
      <c r="H267" s="39">
        <f>IF($D$252&lt;&gt;0,F267/$D$252,"")</f>
        <v>0</v>
      </c>
      <c r="I267" s="10"/>
    </row>
    <row r="268" spans="1:9">
      <c r="A268" s="3" t="s">
        <v>1745</v>
      </c>
      <c r="B268" s="32">
        <f>'Standing'!$N$86</f>
        <v>0</v>
      </c>
      <c r="C268" s="32">
        <f>'Standing'!$N$109</f>
        <v>0</v>
      </c>
      <c r="D268" s="40">
        <f>'AggCap'!$N$94</f>
        <v>0</v>
      </c>
      <c r="E268" s="31">
        <f>IF(E$252&lt;&gt;0,(($B268*B$252+$C268*C$252))/E$252,0)</f>
        <v>0</v>
      </c>
      <c r="F268" s="17">
        <f>0.01*'Input'!$F$58*(D268*$D$252)+10*(B268*$B$252+C268*$C$252)</f>
        <v>0</v>
      </c>
      <c r="G268" s="31">
        <f>IF($E$252&lt;&gt;0,0.1*F268/$E$252,"")</f>
        <v>0</v>
      </c>
      <c r="H268" s="39">
        <f>IF($D$252&lt;&gt;0,F268/$D$252,"")</f>
        <v>0</v>
      </c>
      <c r="I268" s="10"/>
    </row>
    <row r="269" spans="1:9">
      <c r="A269" s="3" t="s">
        <v>1746</v>
      </c>
      <c r="B269" s="32">
        <f>'Standing'!$O$86</f>
        <v>0</v>
      </c>
      <c r="C269" s="32">
        <f>'Standing'!$O$109</f>
        <v>0</v>
      </c>
      <c r="D269" s="40">
        <f>'AggCap'!$O$94</f>
        <v>0</v>
      </c>
      <c r="E269" s="31">
        <f>IF(E$252&lt;&gt;0,(($B269*B$252+$C269*C$252))/E$252,0)</f>
        <v>0</v>
      </c>
      <c r="F269" s="17">
        <f>0.01*'Input'!$F$58*(D269*$D$252)+10*(B269*$B$252+C269*$C$252)</f>
        <v>0</v>
      </c>
      <c r="G269" s="31">
        <f>IF($E$252&lt;&gt;0,0.1*F269/$E$252,"")</f>
        <v>0</v>
      </c>
      <c r="H269" s="39">
        <f>IF($D$252&lt;&gt;0,F269/$D$252,"")</f>
        <v>0</v>
      </c>
      <c r="I269" s="10"/>
    </row>
    <row r="270" spans="1:9">
      <c r="A270" s="3" t="s">
        <v>1747</v>
      </c>
      <c r="B270" s="32">
        <f>'Standing'!$P$86</f>
        <v>0</v>
      </c>
      <c r="C270" s="32">
        <f>'Standing'!$P$109</f>
        <v>0</v>
      </c>
      <c r="D270" s="40">
        <f>'AggCap'!$P$94</f>
        <v>0</v>
      </c>
      <c r="E270" s="31">
        <f>IF(E$252&lt;&gt;0,(($B270*B$252+$C270*C$252))/E$252,0)</f>
        <v>0</v>
      </c>
      <c r="F270" s="17">
        <f>0.01*'Input'!$F$58*(D270*$D$252)+10*(B270*$B$252+C270*$C$252)</f>
        <v>0</v>
      </c>
      <c r="G270" s="31">
        <f>IF($E$252&lt;&gt;0,0.1*F270/$E$252,"")</f>
        <v>0</v>
      </c>
      <c r="H270" s="39">
        <f>IF($D$252&lt;&gt;0,F270/$D$252,"")</f>
        <v>0</v>
      </c>
      <c r="I270" s="10"/>
    </row>
    <row r="271" spans="1:9">
      <c r="A271" s="3" t="s">
        <v>1748</v>
      </c>
      <c r="B271" s="32">
        <f>'Standing'!$Q$86</f>
        <v>0</v>
      </c>
      <c r="C271" s="32">
        <f>'Standing'!$Q$109</f>
        <v>0</v>
      </c>
      <c r="D271" s="40">
        <f>'AggCap'!$Q$94</f>
        <v>0</v>
      </c>
      <c r="E271" s="31">
        <f>IF(E$252&lt;&gt;0,(($B271*B$252+$C271*C$252))/E$252,0)</f>
        <v>0</v>
      </c>
      <c r="F271" s="17">
        <f>0.01*'Input'!$F$58*(D271*$D$252)+10*(B271*$B$252+C271*$C$252)</f>
        <v>0</v>
      </c>
      <c r="G271" s="31">
        <f>IF($E$252&lt;&gt;0,0.1*F271/$E$252,"")</f>
        <v>0</v>
      </c>
      <c r="H271" s="39">
        <f>IF($D$252&lt;&gt;0,F271/$D$252,"")</f>
        <v>0</v>
      </c>
      <c r="I271" s="10"/>
    </row>
    <row r="272" spans="1:9">
      <c r="A272" s="3" t="s">
        <v>1749</v>
      </c>
      <c r="B272" s="32">
        <f>'Standing'!$R$86</f>
        <v>0</v>
      </c>
      <c r="C272" s="32">
        <f>'Standing'!$R$109</f>
        <v>0</v>
      </c>
      <c r="D272" s="40">
        <f>'AggCap'!$R$94</f>
        <v>0</v>
      </c>
      <c r="E272" s="31">
        <f>IF(E$252&lt;&gt;0,(($B272*B$252+$C272*C$252))/E$252,0)</f>
        <v>0</v>
      </c>
      <c r="F272" s="17">
        <f>0.01*'Input'!$F$58*(D272*$D$252)+10*(B272*$B$252+C272*$C$252)</f>
        <v>0</v>
      </c>
      <c r="G272" s="31">
        <f>IF($E$252&lt;&gt;0,0.1*F272/$E$252,"")</f>
        <v>0</v>
      </c>
      <c r="H272" s="39">
        <f>IF($D$252&lt;&gt;0,F272/$D$252,"")</f>
        <v>0</v>
      </c>
      <c r="I272" s="10"/>
    </row>
    <row r="273" spans="1:9">
      <c r="A273" s="3" t="s">
        <v>1750</v>
      </c>
      <c r="B273" s="32">
        <f>'Standing'!$S$86</f>
        <v>0</v>
      </c>
      <c r="C273" s="32">
        <f>'Standing'!$S$109</f>
        <v>0</v>
      </c>
      <c r="D273" s="40">
        <f>'AggCap'!$S$94</f>
        <v>0</v>
      </c>
      <c r="E273" s="31">
        <f>IF(E$252&lt;&gt;0,(($B273*B$252+$C273*C$252))/E$252,0)</f>
        <v>0</v>
      </c>
      <c r="F273" s="17">
        <f>0.01*'Input'!$F$58*(D273*$D$252)+10*(B273*$B$252+C273*$C$252)</f>
        <v>0</v>
      </c>
      <c r="G273" s="31">
        <f>IF($E$252&lt;&gt;0,0.1*F273/$E$252,"")</f>
        <v>0</v>
      </c>
      <c r="H273" s="39">
        <f>IF($D$252&lt;&gt;0,F273/$D$252,"")</f>
        <v>0</v>
      </c>
      <c r="I273" s="10"/>
    </row>
    <row r="274" spans="1:9">
      <c r="A274" s="3" t="s">
        <v>1751</v>
      </c>
      <c r="B274" s="9"/>
      <c r="C274" s="9"/>
      <c r="D274" s="40">
        <f>'Otex'!$B$128</f>
        <v>0</v>
      </c>
      <c r="E274" s="31">
        <f>IF(E$252&lt;&gt;0,(($B274*B$252+$C274*C$252))/E$252,0)</f>
        <v>0</v>
      </c>
      <c r="F274" s="17">
        <f>0.01*'Input'!$F$58*(D274*$D$252)+10*(B274*$B$252+C274*$C$252)</f>
        <v>0</v>
      </c>
      <c r="G274" s="31">
        <f>IF($E$252&lt;&gt;0,0.1*F274/$E$252,"")</f>
        <v>0</v>
      </c>
      <c r="H274" s="39">
        <f>IF($D$252&lt;&gt;0,F274/$D$252,"")</f>
        <v>0</v>
      </c>
      <c r="I274" s="10"/>
    </row>
    <row r="275" spans="1:9">
      <c r="A275" s="3" t="s">
        <v>1752</v>
      </c>
      <c r="B275" s="9"/>
      <c r="C275" s="9"/>
      <c r="D275" s="40">
        <f>'Otex'!$C$128</f>
        <v>0</v>
      </c>
      <c r="E275" s="31">
        <f>IF(E$252&lt;&gt;0,(($B275*B$252+$C275*C$252))/E$252,0)</f>
        <v>0</v>
      </c>
      <c r="F275" s="17">
        <f>0.01*'Input'!$F$58*(D275*$D$252)+10*(B275*$B$252+C275*$C$252)</f>
        <v>0</v>
      </c>
      <c r="G275" s="31">
        <f>IF($E$252&lt;&gt;0,0.1*F275/$E$252,"")</f>
        <v>0</v>
      </c>
      <c r="H275" s="39">
        <f>IF($D$252&lt;&gt;0,F275/$D$252,"")</f>
        <v>0</v>
      </c>
      <c r="I275" s="10"/>
    </row>
    <row r="276" spans="1:9">
      <c r="A276" s="3" t="s">
        <v>1753</v>
      </c>
      <c r="B276" s="32">
        <f>'Scaler'!$B$462</f>
        <v>0</v>
      </c>
      <c r="C276" s="32">
        <f>'Scaler'!$C$462</f>
        <v>0</v>
      </c>
      <c r="D276" s="40">
        <f>'Scaler'!$E$462</f>
        <v>0</v>
      </c>
      <c r="E276" s="31">
        <f>IF(E$252&lt;&gt;0,(($B276*B$252+$C276*C$252))/E$252,0)</f>
        <v>0</v>
      </c>
      <c r="F276" s="17">
        <f>0.01*'Input'!$F$58*(D276*$D$252)+10*(B276*$B$252+C276*$C$252)</f>
        <v>0</v>
      </c>
      <c r="G276" s="31">
        <f>IF($E$252&lt;&gt;0,0.1*F276/$E$252,"")</f>
        <v>0</v>
      </c>
      <c r="H276" s="39">
        <f>IF($D$252&lt;&gt;0,F276/$D$252,"")</f>
        <v>0</v>
      </c>
      <c r="I276" s="10"/>
    </row>
    <row r="277" spans="1:9">
      <c r="A277" s="3" t="s">
        <v>1754</v>
      </c>
      <c r="B277" s="32">
        <f>'Adjust'!$B$83</f>
        <v>0</v>
      </c>
      <c r="C277" s="32">
        <f>'Adjust'!$C$83</f>
        <v>0</v>
      </c>
      <c r="D277" s="40">
        <f>'Adjust'!$E$83</f>
        <v>0</v>
      </c>
      <c r="E277" s="31">
        <f>IF(E$252&lt;&gt;0,(($B277*B$252+$C277*C$252))/E$252,0)</f>
        <v>0</v>
      </c>
      <c r="F277" s="17">
        <f>0.01*'Input'!$F$58*(D277*$D$252)+10*(B277*$B$252+C277*$C$252)</f>
        <v>0</v>
      </c>
      <c r="G277" s="31">
        <f>IF($E$252&lt;&gt;0,0.1*F277/$E$252,"")</f>
        <v>0</v>
      </c>
      <c r="H277" s="39">
        <f>IF($D$252&lt;&gt;0,F277/$D$252,"")</f>
        <v>0</v>
      </c>
      <c r="I277" s="10"/>
    </row>
    <row r="279" spans="1:9">
      <c r="A279" s="3" t="s">
        <v>1755</v>
      </c>
      <c r="B279" s="31">
        <f>SUM($B$255:$B$277)</f>
        <v>0</v>
      </c>
      <c r="C279" s="31">
        <f>SUM($C$255:$C$277)</f>
        <v>0</v>
      </c>
      <c r="D279" s="39">
        <f>SUM($D$255:$D$277)</f>
        <v>0</v>
      </c>
      <c r="E279" s="31">
        <f>SUM(E$255:E$277)</f>
        <v>0</v>
      </c>
      <c r="F279" s="17">
        <f>SUM($F$255:$F$277)</f>
        <v>0</v>
      </c>
      <c r="G279" s="31">
        <f>SUM($G$255:$G$277)</f>
        <v>0</v>
      </c>
      <c r="H279" s="39">
        <f>SUM($H$255:$H$277)</f>
        <v>0</v>
      </c>
    </row>
    <row r="281" spans="1:9" ht="21" customHeight="1">
      <c r="A281" s="1" t="s">
        <v>195</v>
      </c>
    </row>
    <row r="283" spans="1:9">
      <c r="B283" s="12" t="s">
        <v>225</v>
      </c>
      <c r="C283" s="12" t="s">
        <v>226</v>
      </c>
      <c r="D283" s="12" t="s">
        <v>228</v>
      </c>
      <c r="E283" s="12" t="s">
        <v>1736</v>
      </c>
      <c r="F283" s="12" t="s">
        <v>1737</v>
      </c>
    </row>
    <row r="284" spans="1:9">
      <c r="A284" s="3" t="s">
        <v>195</v>
      </c>
      <c r="B284" s="37">
        <f>'Loads'!B$312</f>
        <v>0</v>
      </c>
      <c r="C284" s="37">
        <f>'Loads'!C$312</f>
        <v>0</v>
      </c>
      <c r="D284" s="37">
        <f>'Loads'!E$312</f>
        <v>0</v>
      </c>
      <c r="E284" s="37">
        <f>'Multi'!B$127</f>
        <v>0</v>
      </c>
      <c r="F284" s="31">
        <f>IF(D284,E284/D284,"")</f>
        <v>0</v>
      </c>
      <c r="G284" s="10"/>
    </row>
    <row r="286" spans="1:9">
      <c r="B286" s="12" t="s">
        <v>1555</v>
      </c>
      <c r="C286" s="12" t="s">
        <v>1556</v>
      </c>
      <c r="D286" s="12" t="s">
        <v>1558</v>
      </c>
      <c r="E286" s="12" t="s">
        <v>1756</v>
      </c>
      <c r="F286" s="12" t="s">
        <v>1738</v>
      </c>
      <c r="G286" s="12" t="s">
        <v>1705</v>
      </c>
      <c r="H286" s="12" t="s">
        <v>1739</v>
      </c>
    </row>
    <row r="287" spans="1:9">
      <c r="A287" s="3" t="s">
        <v>461</v>
      </c>
      <c r="B287" s="32">
        <f>'Standing'!$C$87</f>
        <v>0</v>
      </c>
      <c r="C287" s="32">
        <f>'Standing'!$C$110</f>
        <v>0</v>
      </c>
      <c r="D287" s="40">
        <f>'AggCap'!$C$95</f>
        <v>0</v>
      </c>
      <c r="E287" s="31">
        <f>IF(E$284&lt;&gt;0,(($B287*B$284+$C287*C$284))/E$284,0)</f>
        <v>0</v>
      </c>
      <c r="F287" s="17">
        <f>0.01*'Input'!$F$58*(D287*$D$284)+10*(B287*$B$284+C287*$C$284)</f>
        <v>0</v>
      </c>
      <c r="G287" s="31">
        <f>IF($E$284&lt;&gt;0,0.1*F287/$E$284,"")</f>
        <v>0</v>
      </c>
      <c r="H287" s="39">
        <f>IF($D$284&lt;&gt;0,F287/$D$284,"")</f>
        <v>0</v>
      </c>
      <c r="I287" s="10"/>
    </row>
    <row r="288" spans="1:9">
      <c r="A288" s="3" t="s">
        <v>462</v>
      </c>
      <c r="B288" s="32">
        <f>'Standing'!$D$87</f>
        <v>0</v>
      </c>
      <c r="C288" s="32">
        <f>'Standing'!$D$110</f>
        <v>0</v>
      </c>
      <c r="D288" s="40">
        <f>'AggCap'!$D$95</f>
        <v>0</v>
      </c>
      <c r="E288" s="31">
        <f>IF(E$284&lt;&gt;0,(($B288*B$284+$C288*C$284))/E$284,0)</f>
        <v>0</v>
      </c>
      <c r="F288" s="17">
        <f>0.01*'Input'!$F$58*(D288*$D$284)+10*(B288*$B$284+C288*$C$284)</f>
        <v>0</v>
      </c>
      <c r="G288" s="31">
        <f>IF($E$284&lt;&gt;0,0.1*F288/$E$284,"")</f>
        <v>0</v>
      </c>
      <c r="H288" s="39">
        <f>IF($D$284&lt;&gt;0,F288/$D$284,"")</f>
        <v>0</v>
      </c>
      <c r="I288" s="10"/>
    </row>
    <row r="289" spans="1:9">
      <c r="A289" s="3" t="s">
        <v>463</v>
      </c>
      <c r="B289" s="32">
        <f>'Standing'!$E$87</f>
        <v>0</v>
      </c>
      <c r="C289" s="32">
        <f>'Standing'!$E$110</f>
        <v>0</v>
      </c>
      <c r="D289" s="40">
        <f>'AggCap'!$E$95</f>
        <v>0</v>
      </c>
      <c r="E289" s="31">
        <f>IF(E$284&lt;&gt;0,(($B289*B$284+$C289*C$284))/E$284,0)</f>
        <v>0</v>
      </c>
      <c r="F289" s="17">
        <f>0.01*'Input'!$F$58*(D289*$D$284)+10*(B289*$B$284+C289*$C$284)</f>
        <v>0</v>
      </c>
      <c r="G289" s="31">
        <f>IF($E$284&lt;&gt;0,0.1*F289/$E$284,"")</f>
        <v>0</v>
      </c>
      <c r="H289" s="39">
        <f>IF($D$284&lt;&gt;0,F289/$D$284,"")</f>
        <v>0</v>
      </c>
      <c r="I289" s="10"/>
    </row>
    <row r="290" spans="1:9">
      <c r="A290" s="3" t="s">
        <v>464</v>
      </c>
      <c r="B290" s="32">
        <f>'Standing'!$F$87</f>
        <v>0</v>
      </c>
      <c r="C290" s="32">
        <f>'Standing'!$F$110</f>
        <v>0</v>
      </c>
      <c r="D290" s="40">
        <f>'AggCap'!$F$95</f>
        <v>0</v>
      </c>
      <c r="E290" s="31">
        <f>IF(E$284&lt;&gt;0,(($B290*B$284+$C290*C$284))/E$284,0)</f>
        <v>0</v>
      </c>
      <c r="F290" s="17">
        <f>0.01*'Input'!$F$58*(D290*$D$284)+10*(B290*$B$284+C290*$C$284)</f>
        <v>0</v>
      </c>
      <c r="G290" s="31">
        <f>IF($E$284&lt;&gt;0,0.1*F290/$E$284,"")</f>
        <v>0</v>
      </c>
      <c r="H290" s="39">
        <f>IF($D$284&lt;&gt;0,F290/$D$284,"")</f>
        <v>0</v>
      </c>
      <c r="I290" s="10"/>
    </row>
    <row r="291" spans="1:9">
      <c r="A291" s="3" t="s">
        <v>465</v>
      </c>
      <c r="B291" s="32">
        <f>'Standing'!$G$87</f>
        <v>0</v>
      </c>
      <c r="C291" s="32">
        <f>'Standing'!$G$110</f>
        <v>0</v>
      </c>
      <c r="D291" s="40">
        <f>'AggCap'!$G$95</f>
        <v>0</v>
      </c>
      <c r="E291" s="31">
        <f>IF(E$284&lt;&gt;0,(($B291*B$284+$C291*C$284))/E$284,0)</f>
        <v>0</v>
      </c>
      <c r="F291" s="17">
        <f>0.01*'Input'!$F$58*(D291*$D$284)+10*(B291*$B$284+C291*$C$284)</f>
        <v>0</v>
      </c>
      <c r="G291" s="31">
        <f>IF($E$284&lt;&gt;0,0.1*F291/$E$284,"")</f>
        <v>0</v>
      </c>
      <c r="H291" s="39">
        <f>IF($D$284&lt;&gt;0,F291/$D$284,"")</f>
        <v>0</v>
      </c>
      <c r="I291" s="10"/>
    </row>
    <row r="292" spans="1:9">
      <c r="A292" s="3" t="s">
        <v>466</v>
      </c>
      <c r="B292" s="32">
        <f>'Standing'!$H$87</f>
        <v>0</v>
      </c>
      <c r="C292" s="32">
        <f>'Standing'!$H$110</f>
        <v>0</v>
      </c>
      <c r="D292" s="40">
        <f>'AggCap'!$H$95</f>
        <v>0</v>
      </c>
      <c r="E292" s="31">
        <f>IF(E$284&lt;&gt;0,(($B292*B$284+$C292*C$284))/E$284,0)</f>
        <v>0</v>
      </c>
      <c r="F292" s="17">
        <f>0.01*'Input'!$F$58*(D292*$D$284)+10*(B292*$B$284+C292*$C$284)</f>
        <v>0</v>
      </c>
      <c r="G292" s="31">
        <f>IF($E$284&lt;&gt;0,0.1*F292/$E$284,"")</f>
        <v>0</v>
      </c>
      <c r="H292" s="39">
        <f>IF($D$284&lt;&gt;0,F292/$D$284,"")</f>
        <v>0</v>
      </c>
      <c r="I292" s="10"/>
    </row>
    <row r="293" spans="1:9">
      <c r="A293" s="3" t="s">
        <v>467</v>
      </c>
      <c r="B293" s="32">
        <f>'Standing'!$I$87</f>
        <v>0</v>
      </c>
      <c r="C293" s="32">
        <f>'Standing'!$I$110</f>
        <v>0</v>
      </c>
      <c r="D293" s="40">
        <f>'AggCap'!$I$95</f>
        <v>0</v>
      </c>
      <c r="E293" s="31">
        <f>IF(E$284&lt;&gt;0,(($B293*B$284+$C293*C$284))/E$284,0)</f>
        <v>0</v>
      </c>
      <c r="F293" s="17">
        <f>0.01*'Input'!$F$58*(D293*$D$284)+10*(B293*$B$284+C293*$C$284)</f>
        <v>0</v>
      </c>
      <c r="G293" s="31">
        <f>IF($E$284&lt;&gt;0,0.1*F293/$E$284,"")</f>
        <v>0</v>
      </c>
      <c r="H293" s="39">
        <f>IF($D$284&lt;&gt;0,F293/$D$284,"")</f>
        <v>0</v>
      </c>
      <c r="I293" s="10"/>
    </row>
    <row r="294" spans="1:9">
      <c r="A294" s="3" t="s">
        <v>468</v>
      </c>
      <c r="B294" s="32">
        <f>'Standing'!$J$87</f>
        <v>0</v>
      </c>
      <c r="C294" s="32">
        <f>'Standing'!$J$110</f>
        <v>0</v>
      </c>
      <c r="D294" s="40">
        <f>'AggCap'!$J$95</f>
        <v>0</v>
      </c>
      <c r="E294" s="31">
        <f>IF(E$284&lt;&gt;0,(($B294*B$284+$C294*C$284))/E$284,0)</f>
        <v>0</v>
      </c>
      <c r="F294" s="17">
        <f>0.01*'Input'!$F$58*(D294*$D$284)+10*(B294*$B$284+C294*$C$284)</f>
        <v>0</v>
      </c>
      <c r="G294" s="31">
        <f>IF($E$284&lt;&gt;0,0.1*F294/$E$284,"")</f>
        <v>0</v>
      </c>
      <c r="H294" s="39">
        <f>IF($D$284&lt;&gt;0,F294/$D$284,"")</f>
        <v>0</v>
      </c>
      <c r="I294" s="10"/>
    </row>
    <row r="295" spans="1:9">
      <c r="A295" s="3" t="s">
        <v>1740</v>
      </c>
      <c r="B295" s="9"/>
      <c r="C295" s="9"/>
      <c r="D295" s="40">
        <f>'SM'!$B$114</f>
        <v>0</v>
      </c>
      <c r="E295" s="31">
        <f>IF(E$284&lt;&gt;0,(($B295*B$284+$C295*C$284))/E$284,0)</f>
        <v>0</v>
      </c>
      <c r="F295" s="17">
        <f>0.01*'Input'!$F$58*(D295*$D$284)+10*(B295*$B$284+C295*$C$284)</f>
        <v>0</v>
      </c>
      <c r="G295" s="31">
        <f>IF($E$284&lt;&gt;0,0.1*F295/$E$284,"")</f>
        <v>0</v>
      </c>
      <c r="H295" s="39">
        <f>IF($D$284&lt;&gt;0,F295/$D$284,"")</f>
        <v>0</v>
      </c>
      <c r="I295" s="10"/>
    </row>
    <row r="296" spans="1:9">
      <c r="A296" s="3" t="s">
        <v>1741</v>
      </c>
      <c r="B296" s="9"/>
      <c r="C296" s="9"/>
      <c r="D296" s="40">
        <f>'SM'!$C$114</f>
        <v>0</v>
      </c>
      <c r="E296" s="31">
        <f>IF(E$284&lt;&gt;0,(($B296*B$284+$C296*C$284))/E$284,0)</f>
        <v>0</v>
      </c>
      <c r="F296" s="17">
        <f>0.01*'Input'!$F$58*(D296*$D$284)+10*(B296*$B$284+C296*$C$284)</f>
        <v>0</v>
      </c>
      <c r="G296" s="31">
        <f>IF($E$284&lt;&gt;0,0.1*F296/$E$284,"")</f>
        <v>0</v>
      </c>
      <c r="H296" s="39">
        <f>IF($D$284&lt;&gt;0,F296/$D$284,"")</f>
        <v>0</v>
      </c>
      <c r="I296" s="10"/>
    </row>
    <row r="297" spans="1:9">
      <c r="A297" s="3" t="s">
        <v>1742</v>
      </c>
      <c r="B297" s="32">
        <f>'Standing'!$K$87</f>
        <v>0</v>
      </c>
      <c r="C297" s="32">
        <f>'Standing'!$K$110</f>
        <v>0</v>
      </c>
      <c r="D297" s="40">
        <f>'AggCap'!$K$95</f>
        <v>0</v>
      </c>
      <c r="E297" s="31">
        <f>IF(E$284&lt;&gt;0,(($B297*B$284+$C297*C$284))/E$284,0)</f>
        <v>0</v>
      </c>
      <c r="F297" s="17">
        <f>0.01*'Input'!$F$58*(D297*$D$284)+10*(B297*$B$284+C297*$C$284)</f>
        <v>0</v>
      </c>
      <c r="G297" s="31">
        <f>IF($E$284&lt;&gt;0,0.1*F297/$E$284,"")</f>
        <v>0</v>
      </c>
      <c r="H297" s="39">
        <f>IF($D$284&lt;&gt;0,F297/$D$284,"")</f>
        <v>0</v>
      </c>
      <c r="I297" s="10"/>
    </row>
    <row r="298" spans="1:9">
      <c r="A298" s="3" t="s">
        <v>1743</v>
      </c>
      <c r="B298" s="32">
        <f>'Standing'!$L$87</f>
        <v>0</v>
      </c>
      <c r="C298" s="32">
        <f>'Standing'!$L$110</f>
        <v>0</v>
      </c>
      <c r="D298" s="40">
        <f>'AggCap'!$L$95</f>
        <v>0</v>
      </c>
      <c r="E298" s="31">
        <f>IF(E$284&lt;&gt;0,(($B298*B$284+$C298*C$284))/E$284,0)</f>
        <v>0</v>
      </c>
      <c r="F298" s="17">
        <f>0.01*'Input'!$F$58*(D298*$D$284)+10*(B298*$B$284+C298*$C$284)</f>
        <v>0</v>
      </c>
      <c r="G298" s="31">
        <f>IF($E$284&lt;&gt;0,0.1*F298/$E$284,"")</f>
        <v>0</v>
      </c>
      <c r="H298" s="39">
        <f>IF($D$284&lt;&gt;0,F298/$D$284,"")</f>
        <v>0</v>
      </c>
      <c r="I298" s="10"/>
    </row>
    <row r="299" spans="1:9">
      <c r="A299" s="3" t="s">
        <v>1744</v>
      </c>
      <c r="B299" s="32">
        <f>'Standing'!$M$87</f>
        <v>0</v>
      </c>
      <c r="C299" s="32">
        <f>'Standing'!$M$110</f>
        <v>0</v>
      </c>
      <c r="D299" s="40">
        <f>'AggCap'!$M$95</f>
        <v>0</v>
      </c>
      <c r="E299" s="31">
        <f>IF(E$284&lt;&gt;0,(($B299*B$284+$C299*C$284))/E$284,0)</f>
        <v>0</v>
      </c>
      <c r="F299" s="17">
        <f>0.01*'Input'!$F$58*(D299*$D$284)+10*(B299*$B$284+C299*$C$284)</f>
        <v>0</v>
      </c>
      <c r="G299" s="31">
        <f>IF($E$284&lt;&gt;0,0.1*F299/$E$284,"")</f>
        <v>0</v>
      </c>
      <c r="H299" s="39">
        <f>IF($D$284&lt;&gt;0,F299/$D$284,"")</f>
        <v>0</v>
      </c>
      <c r="I299" s="10"/>
    </row>
    <row r="300" spans="1:9">
      <c r="A300" s="3" t="s">
        <v>1745</v>
      </c>
      <c r="B300" s="32">
        <f>'Standing'!$N$87</f>
        <v>0</v>
      </c>
      <c r="C300" s="32">
        <f>'Standing'!$N$110</f>
        <v>0</v>
      </c>
      <c r="D300" s="40">
        <f>'AggCap'!$N$95</f>
        <v>0</v>
      </c>
      <c r="E300" s="31">
        <f>IF(E$284&lt;&gt;0,(($B300*B$284+$C300*C$284))/E$284,0)</f>
        <v>0</v>
      </c>
      <c r="F300" s="17">
        <f>0.01*'Input'!$F$58*(D300*$D$284)+10*(B300*$B$284+C300*$C$284)</f>
        <v>0</v>
      </c>
      <c r="G300" s="31">
        <f>IF($E$284&lt;&gt;0,0.1*F300/$E$284,"")</f>
        <v>0</v>
      </c>
      <c r="H300" s="39">
        <f>IF($D$284&lt;&gt;0,F300/$D$284,"")</f>
        <v>0</v>
      </c>
      <c r="I300" s="10"/>
    </row>
    <row r="301" spans="1:9">
      <c r="A301" s="3" t="s">
        <v>1746</v>
      </c>
      <c r="B301" s="32">
        <f>'Standing'!$O$87</f>
        <v>0</v>
      </c>
      <c r="C301" s="32">
        <f>'Standing'!$O$110</f>
        <v>0</v>
      </c>
      <c r="D301" s="40">
        <f>'AggCap'!$O$95</f>
        <v>0</v>
      </c>
      <c r="E301" s="31">
        <f>IF(E$284&lt;&gt;0,(($B301*B$284+$C301*C$284))/E$284,0)</f>
        <v>0</v>
      </c>
      <c r="F301" s="17">
        <f>0.01*'Input'!$F$58*(D301*$D$284)+10*(B301*$B$284+C301*$C$284)</f>
        <v>0</v>
      </c>
      <c r="G301" s="31">
        <f>IF($E$284&lt;&gt;0,0.1*F301/$E$284,"")</f>
        <v>0</v>
      </c>
      <c r="H301" s="39">
        <f>IF($D$284&lt;&gt;0,F301/$D$284,"")</f>
        <v>0</v>
      </c>
      <c r="I301" s="10"/>
    </row>
    <row r="302" spans="1:9">
      <c r="A302" s="3" t="s">
        <v>1747</v>
      </c>
      <c r="B302" s="32">
        <f>'Standing'!$P$87</f>
        <v>0</v>
      </c>
      <c r="C302" s="32">
        <f>'Standing'!$P$110</f>
        <v>0</v>
      </c>
      <c r="D302" s="40">
        <f>'AggCap'!$P$95</f>
        <v>0</v>
      </c>
      <c r="E302" s="31">
        <f>IF(E$284&lt;&gt;0,(($B302*B$284+$C302*C$284))/E$284,0)</f>
        <v>0</v>
      </c>
      <c r="F302" s="17">
        <f>0.01*'Input'!$F$58*(D302*$D$284)+10*(B302*$B$284+C302*$C$284)</f>
        <v>0</v>
      </c>
      <c r="G302" s="31">
        <f>IF($E$284&lt;&gt;0,0.1*F302/$E$284,"")</f>
        <v>0</v>
      </c>
      <c r="H302" s="39">
        <f>IF($D$284&lt;&gt;0,F302/$D$284,"")</f>
        <v>0</v>
      </c>
      <c r="I302" s="10"/>
    </row>
    <row r="303" spans="1:9">
      <c r="A303" s="3" t="s">
        <v>1748</v>
      </c>
      <c r="B303" s="32">
        <f>'Standing'!$Q$87</f>
        <v>0</v>
      </c>
      <c r="C303" s="32">
        <f>'Standing'!$Q$110</f>
        <v>0</v>
      </c>
      <c r="D303" s="40">
        <f>'AggCap'!$Q$95</f>
        <v>0</v>
      </c>
      <c r="E303" s="31">
        <f>IF(E$284&lt;&gt;0,(($B303*B$284+$C303*C$284))/E$284,0)</f>
        <v>0</v>
      </c>
      <c r="F303" s="17">
        <f>0.01*'Input'!$F$58*(D303*$D$284)+10*(B303*$B$284+C303*$C$284)</f>
        <v>0</v>
      </c>
      <c r="G303" s="31">
        <f>IF($E$284&lt;&gt;0,0.1*F303/$E$284,"")</f>
        <v>0</v>
      </c>
      <c r="H303" s="39">
        <f>IF($D$284&lt;&gt;0,F303/$D$284,"")</f>
        <v>0</v>
      </c>
      <c r="I303" s="10"/>
    </row>
    <row r="304" spans="1:9">
      <c r="A304" s="3" t="s">
        <v>1749</v>
      </c>
      <c r="B304" s="32">
        <f>'Standing'!$R$87</f>
        <v>0</v>
      </c>
      <c r="C304" s="32">
        <f>'Standing'!$R$110</f>
        <v>0</v>
      </c>
      <c r="D304" s="40">
        <f>'AggCap'!$R$95</f>
        <v>0</v>
      </c>
      <c r="E304" s="31">
        <f>IF(E$284&lt;&gt;0,(($B304*B$284+$C304*C$284))/E$284,0)</f>
        <v>0</v>
      </c>
      <c r="F304" s="17">
        <f>0.01*'Input'!$F$58*(D304*$D$284)+10*(B304*$B$284+C304*$C$284)</f>
        <v>0</v>
      </c>
      <c r="G304" s="31">
        <f>IF($E$284&lt;&gt;0,0.1*F304/$E$284,"")</f>
        <v>0</v>
      </c>
      <c r="H304" s="39">
        <f>IF($D$284&lt;&gt;0,F304/$D$284,"")</f>
        <v>0</v>
      </c>
      <c r="I304" s="10"/>
    </row>
    <row r="305" spans="1:10">
      <c r="A305" s="3" t="s">
        <v>1750</v>
      </c>
      <c r="B305" s="32">
        <f>'Standing'!$S$87</f>
        <v>0</v>
      </c>
      <c r="C305" s="32">
        <f>'Standing'!$S$110</f>
        <v>0</v>
      </c>
      <c r="D305" s="40">
        <f>'AggCap'!$S$95</f>
        <v>0</v>
      </c>
      <c r="E305" s="31">
        <f>IF(E$284&lt;&gt;0,(($B305*B$284+$C305*C$284))/E$284,0)</f>
        <v>0</v>
      </c>
      <c r="F305" s="17">
        <f>0.01*'Input'!$F$58*(D305*$D$284)+10*(B305*$B$284+C305*$C$284)</f>
        <v>0</v>
      </c>
      <c r="G305" s="31">
        <f>IF($E$284&lt;&gt;0,0.1*F305/$E$284,"")</f>
        <v>0</v>
      </c>
      <c r="H305" s="39">
        <f>IF($D$284&lt;&gt;0,F305/$D$284,"")</f>
        <v>0</v>
      </c>
      <c r="I305" s="10"/>
    </row>
    <row r="306" spans="1:10">
      <c r="A306" s="3" t="s">
        <v>1751</v>
      </c>
      <c r="B306" s="9"/>
      <c r="C306" s="9"/>
      <c r="D306" s="40">
        <f>'Otex'!$B$129</f>
        <v>0</v>
      </c>
      <c r="E306" s="31">
        <f>IF(E$284&lt;&gt;0,(($B306*B$284+$C306*C$284))/E$284,0)</f>
        <v>0</v>
      </c>
      <c r="F306" s="17">
        <f>0.01*'Input'!$F$58*(D306*$D$284)+10*(B306*$B$284+C306*$C$284)</f>
        <v>0</v>
      </c>
      <c r="G306" s="31">
        <f>IF($E$284&lt;&gt;0,0.1*F306/$E$284,"")</f>
        <v>0</v>
      </c>
      <c r="H306" s="39">
        <f>IF($D$284&lt;&gt;0,F306/$D$284,"")</f>
        <v>0</v>
      </c>
      <c r="I306" s="10"/>
    </row>
    <row r="307" spans="1:10">
      <c r="A307" s="3" t="s">
        <v>1752</v>
      </c>
      <c r="B307" s="9"/>
      <c r="C307" s="9"/>
      <c r="D307" s="40">
        <f>'Otex'!$C$129</f>
        <v>0</v>
      </c>
      <c r="E307" s="31">
        <f>IF(E$284&lt;&gt;0,(($B307*B$284+$C307*C$284))/E$284,0)</f>
        <v>0</v>
      </c>
      <c r="F307" s="17">
        <f>0.01*'Input'!$F$58*(D307*$D$284)+10*(B307*$B$284+C307*$C$284)</f>
        <v>0</v>
      </c>
      <c r="G307" s="31">
        <f>IF($E$284&lt;&gt;0,0.1*F307/$E$284,"")</f>
        <v>0</v>
      </c>
      <c r="H307" s="39">
        <f>IF($D$284&lt;&gt;0,F307/$D$284,"")</f>
        <v>0</v>
      </c>
      <c r="I307" s="10"/>
    </row>
    <row r="308" spans="1:10">
      <c r="A308" s="3" t="s">
        <v>1753</v>
      </c>
      <c r="B308" s="32">
        <f>'Scaler'!$B$463</f>
        <v>0</v>
      </c>
      <c r="C308" s="32">
        <f>'Scaler'!$C$463</f>
        <v>0</v>
      </c>
      <c r="D308" s="40">
        <f>'Scaler'!$E$463</f>
        <v>0</v>
      </c>
      <c r="E308" s="31">
        <f>IF(E$284&lt;&gt;0,(($B308*B$284+$C308*C$284))/E$284,0)</f>
        <v>0</v>
      </c>
      <c r="F308" s="17">
        <f>0.01*'Input'!$F$58*(D308*$D$284)+10*(B308*$B$284+C308*$C$284)</f>
        <v>0</v>
      </c>
      <c r="G308" s="31">
        <f>IF($E$284&lt;&gt;0,0.1*F308/$E$284,"")</f>
        <v>0</v>
      </c>
      <c r="H308" s="39">
        <f>IF($D$284&lt;&gt;0,F308/$D$284,"")</f>
        <v>0</v>
      </c>
      <c r="I308" s="10"/>
    </row>
    <row r="309" spans="1:10">
      <c r="A309" s="3" t="s">
        <v>1754</v>
      </c>
      <c r="B309" s="32">
        <f>'Adjust'!$B$84</f>
        <v>0</v>
      </c>
      <c r="C309" s="32">
        <f>'Adjust'!$C$84</f>
        <v>0</v>
      </c>
      <c r="D309" s="40">
        <f>'Adjust'!$E$84</f>
        <v>0</v>
      </c>
      <c r="E309" s="31">
        <f>IF(E$284&lt;&gt;0,(($B309*B$284+$C309*C$284))/E$284,0)</f>
        <v>0</v>
      </c>
      <c r="F309" s="17">
        <f>0.01*'Input'!$F$58*(D309*$D$284)+10*(B309*$B$284+C309*$C$284)</f>
        <v>0</v>
      </c>
      <c r="G309" s="31">
        <f>IF($E$284&lt;&gt;0,0.1*F309/$E$284,"")</f>
        <v>0</v>
      </c>
      <c r="H309" s="39">
        <f>IF($D$284&lt;&gt;0,F309/$D$284,"")</f>
        <v>0</v>
      </c>
      <c r="I309" s="10"/>
    </row>
    <row r="311" spans="1:10">
      <c r="A311" s="3" t="s">
        <v>1755</v>
      </c>
      <c r="B311" s="31">
        <f>SUM($B$287:$B$309)</f>
        <v>0</v>
      </c>
      <c r="C311" s="31">
        <f>SUM($C$287:$C$309)</f>
        <v>0</v>
      </c>
      <c r="D311" s="39">
        <f>SUM($D$287:$D$309)</f>
        <v>0</v>
      </c>
      <c r="E311" s="31">
        <f>SUM(E$287:E$309)</f>
        <v>0</v>
      </c>
      <c r="F311" s="17">
        <f>SUM($F$287:$F$309)</f>
        <v>0</v>
      </c>
      <c r="G311" s="31">
        <f>SUM($G$287:$G$309)</f>
        <v>0</v>
      </c>
      <c r="H311" s="39">
        <f>SUM($H$287:$H$309)</f>
        <v>0</v>
      </c>
    </row>
    <row r="313" spans="1:10" ht="21" customHeight="1">
      <c r="A313" s="1" t="s">
        <v>180</v>
      </c>
    </row>
    <row r="315" spans="1:10">
      <c r="B315" s="12" t="s">
        <v>225</v>
      </c>
      <c r="C315" s="12" t="s">
        <v>226</v>
      </c>
      <c r="D315" s="12" t="s">
        <v>227</v>
      </c>
      <c r="E315" s="12" t="s">
        <v>228</v>
      </c>
      <c r="F315" s="12" t="s">
        <v>1736</v>
      </c>
      <c r="G315" s="12" t="s">
        <v>1737</v>
      </c>
    </row>
    <row r="316" spans="1:10">
      <c r="A316" s="3" t="s">
        <v>180</v>
      </c>
      <c r="B316" s="37">
        <f>'Loads'!B$313</f>
        <v>0</v>
      </c>
      <c r="C316" s="37">
        <f>'Loads'!C$313</f>
        <v>0</v>
      </c>
      <c r="D316" s="37">
        <f>'Loads'!D$313</f>
        <v>0</v>
      </c>
      <c r="E316" s="37">
        <f>'Loads'!E$313</f>
        <v>0</v>
      </c>
      <c r="F316" s="37">
        <f>'Multi'!B$128</f>
        <v>0</v>
      </c>
      <c r="G316" s="31">
        <f>IF(E316,F316/E316,"")</f>
        <v>0</v>
      </c>
      <c r="H316" s="10"/>
    </row>
    <row r="318" spans="1:10">
      <c r="B318" s="12" t="s">
        <v>1555</v>
      </c>
      <c r="C318" s="12" t="s">
        <v>1556</v>
      </c>
      <c r="D318" s="12" t="s">
        <v>1557</v>
      </c>
      <c r="E318" s="12" t="s">
        <v>1558</v>
      </c>
      <c r="F318" s="12" t="s">
        <v>1756</v>
      </c>
      <c r="G318" s="12" t="s">
        <v>1738</v>
      </c>
      <c r="H318" s="12" t="s">
        <v>1705</v>
      </c>
      <c r="I318" s="12" t="s">
        <v>1739</v>
      </c>
    </row>
    <row r="319" spans="1:10">
      <c r="A319" s="3" t="s">
        <v>461</v>
      </c>
      <c r="B319" s="32">
        <f>'Standing'!$C$88</f>
        <v>0</v>
      </c>
      <c r="C319" s="32">
        <f>'Standing'!$C$111</f>
        <v>0</v>
      </c>
      <c r="D319" s="32">
        <f>'Standing'!$C$125</f>
        <v>0</v>
      </c>
      <c r="E319" s="40">
        <f>'AggCap'!$C$96</f>
        <v>0</v>
      </c>
      <c r="F319" s="31">
        <f>IF(F$316&lt;&gt;0,(($B319*B$316+$C319*C$316+$D319*D$316))/F$316,0)</f>
        <v>0</v>
      </c>
      <c r="G319" s="17">
        <f>0.01*'Input'!$F$58*(E319*$E$316)+10*(B319*$B$316+C319*$C$316+D319*$D$316)</f>
        <v>0</v>
      </c>
      <c r="H319" s="31">
        <f>IF($F$316&lt;&gt;0,0.1*G319/$F$316,"")</f>
        <v>0</v>
      </c>
      <c r="I319" s="39">
        <f>IF($E$316&lt;&gt;0,G319/$E$316,"")</f>
        <v>0</v>
      </c>
      <c r="J319" s="10"/>
    </row>
    <row r="320" spans="1:10">
      <c r="A320" s="3" t="s">
        <v>462</v>
      </c>
      <c r="B320" s="32">
        <f>'Standing'!$D$88</f>
        <v>0</v>
      </c>
      <c r="C320" s="32">
        <f>'Standing'!$D$111</f>
        <v>0</v>
      </c>
      <c r="D320" s="32">
        <f>'Standing'!$D$125</f>
        <v>0</v>
      </c>
      <c r="E320" s="40">
        <f>'AggCap'!$D$96</f>
        <v>0</v>
      </c>
      <c r="F320" s="31">
        <f>IF(F$316&lt;&gt;0,(($B320*B$316+$C320*C$316+$D320*D$316))/F$316,0)</f>
        <v>0</v>
      </c>
      <c r="G320" s="17">
        <f>0.01*'Input'!$F$58*(E320*$E$316)+10*(B320*$B$316+C320*$C$316+D320*$D$316)</f>
        <v>0</v>
      </c>
      <c r="H320" s="31">
        <f>IF($F$316&lt;&gt;0,0.1*G320/$F$316,"")</f>
        <v>0</v>
      </c>
      <c r="I320" s="39">
        <f>IF($E$316&lt;&gt;0,G320/$E$316,"")</f>
        <v>0</v>
      </c>
      <c r="J320" s="10"/>
    </row>
    <row r="321" spans="1:10">
      <c r="A321" s="3" t="s">
        <v>463</v>
      </c>
      <c r="B321" s="32">
        <f>'Standing'!$E$88</f>
        <v>0</v>
      </c>
      <c r="C321" s="32">
        <f>'Standing'!$E$111</f>
        <v>0</v>
      </c>
      <c r="D321" s="32">
        <f>'Standing'!$E$125</f>
        <v>0</v>
      </c>
      <c r="E321" s="40">
        <f>'AggCap'!$E$96</f>
        <v>0</v>
      </c>
      <c r="F321" s="31">
        <f>IF(F$316&lt;&gt;0,(($B321*B$316+$C321*C$316+$D321*D$316))/F$316,0)</f>
        <v>0</v>
      </c>
      <c r="G321" s="17">
        <f>0.01*'Input'!$F$58*(E321*$E$316)+10*(B321*$B$316+C321*$C$316+D321*$D$316)</f>
        <v>0</v>
      </c>
      <c r="H321" s="31">
        <f>IF($F$316&lt;&gt;0,0.1*G321/$F$316,"")</f>
        <v>0</v>
      </c>
      <c r="I321" s="39">
        <f>IF($E$316&lt;&gt;0,G321/$E$316,"")</f>
        <v>0</v>
      </c>
      <c r="J321" s="10"/>
    </row>
    <row r="322" spans="1:10">
      <c r="A322" s="3" t="s">
        <v>464</v>
      </c>
      <c r="B322" s="32">
        <f>'Standing'!$F$88</f>
        <v>0</v>
      </c>
      <c r="C322" s="32">
        <f>'Standing'!$F$111</f>
        <v>0</v>
      </c>
      <c r="D322" s="32">
        <f>'Standing'!$F$125</f>
        <v>0</v>
      </c>
      <c r="E322" s="40">
        <f>'AggCap'!$F$96</f>
        <v>0</v>
      </c>
      <c r="F322" s="31">
        <f>IF(F$316&lt;&gt;0,(($B322*B$316+$C322*C$316+$D322*D$316))/F$316,0)</f>
        <v>0</v>
      </c>
      <c r="G322" s="17">
        <f>0.01*'Input'!$F$58*(E322*$E$316)+10*(B322*$B$316+C322*$C$316+D322*$D$316)</f>
        <v>0</v>
      </c>
      <c r="H322" s="31">
        <f>IF($F$316&lt;&gt;0,0.1*G322/$F$316,"")</f>
        <v>0</v>
      </c>
      <c r="I322" s="39">
        <f>IF($E$316&lt;&gt;0,G322/$E$316,"")</f>
        <v>0</v>
      </c>
      <c r="J322" s="10"/>
    </row>
    <row r="323" spans="1:10">
      <c r="A323" s="3" t="s">
        <v>465</v>
      </c>
      <c r="B323" s="32">
        <f>'Standing'!$G$88</f>
        <v>0</v>
      </c>
      <c r="C323" s="32">
        <f>'Standing'!$G$111</f>
        <v>0</v>
      </c>
      <c r="D323" s="32">
        <f>'Standing'!$G$125</f>
        <v>0</v>
      </c>
      <c r="E323" s="40">
        <f>'AggCap'!$G$96</f>
        <v>0</v>
      </c>
      <c r="F323" s="31">
        <f>IF(F$316&lt;&gt;0,(($B323*B$316+$C323*C$316+$D323*D$316))/F$316,0)</f>
        <v>0</v>
      </c>
      <c r="G323" s="17">
        <f>0.01*'Input'!$F$58*(E323*$E$316)+10*(B323*$B$316+C323*$C$316+D323*$D$316)</f>
        <v>0</v>
      </c>
      <c r="H323" s="31">
        <f>IF($F$316&lt;&gt;0,0.1*G323/$F$316,"")</f>
        <v>0</v>
      </c>
      <c r="I323" s="39">
        <f>IF($E$316&lt;&gt;0,G323/$E$316,"")</f>
        <v>0</v>
      </c>
      <c r="J323" s="10"/>
    </row>
    <row r="324" spans="1:10">
      <c r="A324" s="3" t="s">
        <v>466</v>
      </c>
      <c r="B324" s="32">
        <f>'Standing'!$H$88</f>
        <v>0</v>
      </c>
      <c r="C324" s="32">
        <f>'Standing'!$H$111</f>
        <v>0</v>
      </c>
      <c r="D324" s="32">
        <f>'Standing'!$H$125</f>
        <v>0</v>
      </c>
      <c r="E324" s="40">
        <f>'AggCap'!$H$96</f>
        <v>0</v>
      </c>
      <c r="F324" s="31">
        <f>IF(F$316&lt;&gt;0,(($B324*B$316+$C324*C$316+$D324*D$316))/F$316,0)</f>
        <v>0</v>
      </c>
      <c r="G324" s="17">
        <f>0.01*'Input'!$F$58*(E324*$E$316)+10*(B324*$B$316+C324*$C$316+D324*$D$316)</f>
        <v>0</v>
      </c>
      <c r="H324" s="31">
        <f>IF($F$316&lt;&gt;0,0.1*G324/$F$316,"")</f>
        <v>0</v>
      </c>
      <c r="I324" s="39">
        <f>IF($E$316&lt;&gt;0,G324/$E$316,"")</f>
        <v>0</v>
      </c>
      <c r="J324" s="10"/>
    </row>
    <row r="325" spans="1:10">
      <c r="A325" s="3" t="s">
        <v>467</v>
      </c>
      <c r="B325" s="32">
        <f>'Standing'!$I$88</f>
        <v>0</v>
      </c>
      <c r="C325" s="32">
        <f>'Standing'!$I$111</f>
        <v>0</v>
      </c>
      <c r="D325" s="32">
        <f>'Standing'!$I$125</f>
        <v>0</v>
      </c>
      <c r="E325" s="40">
        <f>'AggCap'!$I$96</f>
        <v>0</v>
      </c>
      <c r="F325" s="31">
        <f>IF(F$316&lt;&gt;0,(($B325*B$316+$C325*C$316+$D325*D$316))/F$316,0)</f>
        <v>0</v>
      </c>
      <c r="G325" s="17">
        <f>0.01*'Input'!$F$58*(E325*$E$316)+10*(B325*$B$316+C325*$C$316+D325*$D$316)</f>
        <v>0</v>
      </c>
      <c r="H325" s="31">
        <f>IF($F$316&lt;&gt;0,0.1*G325/$F$316,"")</f>
        <v>0</v>
      </c>
      <c r="I325" s="39">
        <f>IF($E$316&lt;&gt;0,G325/$E$316,"")</f>
        <v>0</v>
      </c>
      <c r="J325" s="10"/>
    </row>
    <row r="326" spans="1:10">
      <c r="A326" s="3" t="s">
        <v>468</v>
      </c>
      <c r="B326" s="32">
        <f>'Standing'!$J$88</f>
        <v>0</v>
      </c>
      <c r="C326" s="32">
        <f>'Standing'!$J$111</f>
        <v>0</v>
      </c>
      <c r="D326" s="32">
        <f>'Standing'!$J$125</f>
        <v>0</v>
      </c>
      <c r="E326" s="40">
        <f>'AggCap'!$J$96</f>
        <v>0</v>
      </c>
      <c r="F326" s="31">
        <f>IF(F$316&lt;&gt;0,(($B326*B$316+$C326*C$316+$D326*D$316))/F$316,0)</f>
        <v>0</v>
      </c>
      <c r="G326" s="17">
        <f>0.01*'Input'!$F$58*(E326*$E$316)+10*(B326*$B$316+C326*$C$316+D326*$D$316)</f>
        <v>0</v>
      </c>
      <c r="H326" s="31">
        <f>IF($F$316&lt;&gt;0,0.1*G326/$F$316,"")</f>
        <v>0</v>
      </c>
      <c r="I326" s="39">
        <f>IF($E$316&lt;&gt;0,G326/$E$316,"")</f>
        <v>0</v>
      </c>
      <c r="J326" s="10"/>
    </row>
    <row r="327" spans="1:10">
      <c r="A327" s="3" t="s">
        <v>1740</v>
      </c>
      <c r="B327" s="9"/>
      <c r="C327" s="9"/>
      <c r="D327" s="9"/>
      <c r="E327" s="40">
        <f>'SM'!$B$115</f>
        <v>0</v>
      </c>
      <c r="F327" s="31">
        <f>IF(F$316&lt;&gt;0,(($B327*B$316+$C327*C$316+$D327*D$316))/F$316,0)</f>
        <v>0</v>
      </c>
      <c r="G327" s="17">
        <f>0.01*'Input'!$F$58*(E327*$E$316)+10*(B327*$B$316+C327*$C$316+D327*$D$316)</f>
        <v>0</v>
      </c>
      <c r="H327" s="31">
        <f>IF($F$316&lt;&gt;0,0.1*G327/$F$316,"")</f>
        <v>0</v>
      </c>
      <c r="I327" s="39">
        <f>IF($E$316&lt;&gt;0,G327/$E$316,"")</f>
        <v>0</v>
      </c>
      <c r="J327" s="10"/>
    </row>
    <row r="328" spans="1:10">
      <c r="A328" s="3" t="s">
        <v>1741</v>
      </c>
      <c r="B328" s="9"/>
      <c r="C328" s="9"/>
      <c r="D328" s="9"/>
      <c r="E328" s="40">
        <f>'SM'!$C$115</f>
        <v>0</v>
      </c>
      <c r="F328" s="31">
        <f>IF(F$316&lt;&gt;0,(($B328*B$316+$C328*C$316+$D328*D$316))/F$316,0)</f>
        <v>0</v>
      </c>
      <c r="G328" s="17">
        <f>0.01*'Input'!$F$58*(E328*$E$316)+10*(B328*$B$316+C328*$C$316+D328*$D$316)</f>
        <v>0</v>
      </c>
      <c r="H328" s="31">
        <f>IF($F$316&lt;&gt;0,0.1*G328/$F$316,"")</f>
        <v>0</v>
      </c>
      <c r="I328" s="39">
        <f>IF($E$316&lt;&gt;0,G328/$E$316,"")</f>
        <v>0</v>
      </c>
      <c r="J328" s="10"/>
    </row>
    <row r="329" spans="1:10">
      <c r="A329" s="3" t="s">
        <v>1742</v>
      </c>
      <c r="B329" s="32">
        <f>'Standing'!$K$88</f>
        <v>0</v>
      </c>
      <c r="C329" s="32">
        <f>'Standing'!$K$111</f>
        <v>0</v>
      </c>
      <c r="D329" s="32">
        <f>'Standing'!$K$125</f>
        <v>0</v>
      </c>
      <c r="E329" s="40">
        <f>'AggCap'!$K$96</f>
        <v>0</v>
      </c>
      <c r="F329" s="31">
        <f>IF(F$316&lt;&gt;0,(($B329*B$316+$C329*C$316+$D329*D$316))/F$316,0)</f>
        <v>0</v>
      </c>
      <c r="G329" s="17">
        <f>0.01*'Input'!$F$58*(E329*$E$316)+10*(B329*$B$316+C329*$C$316+D329*$D$316)</f>
        <v>0</v>
      </c>
      <c r="H329" s="31">
        <f>IF($F$316&lt;&gt;0,0.1*G329/$F$316,"")</f>
        <v>0</v>
      </c>
      <c r="I329" s="39">
        <f>IF($E$316&lt;&gt;0,G329/$E$316,"")</f>
        <v>0</v>
      </c>
      <c r="J329" s="10"/>
    </row>
    <row r="330" spans="1:10">
      <c r="A330" s="3" t="s">
        <v>1743</v>
      </c>
      <c r="B330" s="32">
        <f>'Standing'!$L$88</f>
        <v>0</v>
      </c>
      <c r="C330" s="32">
        <f>'Standing'!$L$111</f>
        <v>0</v>
      </c>
      <c r="D330" s="32">
        <f>'Standing'!$L$125</f>
        <v>0</v>
      </c>
      <c r="E330" s="40">
        <f>'AggCap'!$L$96</f>
        <v>0</v>
      </c>
      <c r="F330" s="31">
        <f>IF(F$316&lt;&gt;0,(($B330*B$316+$C330*C$316+$D330*D$316))/F$316,0)</f>
        <v>0</v>
      </c>
      <c r="G330" s="17">
        <f>0.01*'Input'!$F$58*(E330*$E$316)+10*(B330*$B$316+C330*$C$316+D330*$D$316)</f>
        <v>0</v>
      </c>
      <c r="H330" s="31">
        <f>IF($F$316&lt;&gt;0,0.1*G330/$F$316,"")</f>
        <v>0</v>
      </c>
      <c r="I330" s="39">
        <f>IF($E$316&lt;&gt;0,G330/$E$316,"")</f>
        <v>0</v>
      </c>
      <c r="J330" s="10"/>
    </row>
    <row r="331" spans="1:10">
      <c r="A331" s="3" t="s">
        <v>1744</v>
      </c>
      <c r="B331" s="32">
        <f>'Standing'!$M$88</f>
        <v>0</v>
      </c>
      <c r="C331" s="32">
        <f>'Standing'!$M$111</f>
        <v>0</v>
      </c>
      <c r="D331" s="32">
        <f>'Standing'!$M$125</f>
        <v>0</v>
      </c>
      <c r="E331" s="40">
        <f>'AggCap'!$M$96</f>
        <v>0</v>
      </c>
      <c r="F331" s="31">
        <f>IF(F$316&lt;&gt;0,(($B331*B$316+$C331*C$316+$D331*D$316))/F$316,0)</f>
        <v>0</v>
      </c>
      <c r="G331" s="17">
        <f>0.01*'Input'!$F$58*(E331*$E$316)+10*(B331*$B$316+C331*$C$316+D331*$D$316)</f>
        <v>0</v>
      </c>
      <c r="H331" s="31">
        <f>IF($F$316&lt;&gt;0,0.1*G331/$F$316,"")</f>
        <v>0</v>
      </c>
      <c r="I331" s="39">
        <f>IF($E$316&lt;&gt;0,G331/$E$316,"")</f>
        <v>0</v>
      </c>
      <c r="J331" s="10"/>
    </row>
    <row r="332" spans="1:10">
      <c r="A332" s="3" t="s">
        <v>1745</v>
      </c>
      <c r="B332" s="32">
        <f>'Standing'!$N$88</f>
        <v>0</v>
      </c>
      <c r="C332" s="32">
        <f>'Standing'!$N$111</f>
        <v>0</v>
      </c>
      <c r="D332" s="32">
        <f>'Standing'!$N$125</f>
        <v>0</v>
      </c>
      <c r="E332" s="40">
        <f>'AggCap'!$N$96</f>
        <v>0</v>
      </c>
      <c r="F332" s="31">
        <f>IF(F$316&lt;&gt;0,(($B332*B$316+$C332*C$316+$D332*D$316))/F$316,0)</f>
        <v>0</v>
      </c>
      <c r="G332" s="17">
        <f>0.01*'Input'!$F$58*(E332*$E$316)+10*(B332*$B$316+C332*$C$316+D332*$D$316)</f>
        <v>0</v>
      </c>
      <c r="H332" s="31">
        <f>IF($F$316&lt;&gt;0,0.1*G332/$F$316,"")</f>
        <v>0</v>
      </c>
      <c r="I332" s="39">
        <f>IF($E$316&lt;&gt;0,G332/$E$316,"")</f>
        <v>0</v>
      </c>
      <c r="J332" s="10"/>
    </row>
    <row r="333" spans="1:10">
      <c r="A333" s="3" t="s">
        <v>1746</v>
      </c>
      <c r="B333" s="32">
        <f>'Standing'!$O$88</f>
        <v>0</v>
      </c>
      <c r="C333" s="32">
        <f>'Standing'!$O$111</f>
        <v>0</v>
      </c>
      <c r="D333" s="32">
        <f>'Standing'!$O$125</f>
        <v>0</v>
      </c>
      <c r="E333" s="40">
        <f>'AggCap'!$O$96</f>
        <v>0</v>
      </c>
      <c r="F333" s="31">
        <f>IF(F$316&lt;&gt;0,(($B333*B$316+$C333*C$316+$D333*D$316))/F$316,0)</f>
        <v>0</v>
      </c>
      <c r="G333" s="17">
        <f>0.01*'Input'!$F$58*(E333*$E$316)+10*(B333*$B$316+C333*$C$316+D333*$D$316)</f>
        <v>0</v>
      </c>
      <c r="H333" s="31">
        <f>IF($F$316&lt;&gt;0,0.1*G333/$F$316,"")</f>
        <v>0</v>
      </c>
      <c r="I333" s="39">
        <f>IF($E$316&lt;&gt;0,G333/$E$316,"")</f>
        <v>0</v>
      </c>
      <c r="J333" s="10"/>
    </row>
    <row r="334" spans="1:10">
      <c r="A334" s="3" t="s">
        <v>1747</v>
      </c>
      <c r="B334" s="32">
        <f>'Standing'!$P$88</f>
        <v>0</v>
      </c>
      <c r="C334" s="32">
        <f>'Standing'!$P$111</f>
        <v>0</v>
      </c>
      <c r="D334" s="32">
        <f>'Standing'!$P$125</f>
        <v>0</v>
      </c>
      <c r="E334" s="40">
        <f>'AggCap'!$P$96</f>
        <v>0</v>
      </c>
      <c r="F334" s="31">
        <f>IF(F$316&lt;&gt;0,(($B334*B$316+$C334*C$316+$D334*D$316))/F$316,0)</f>
        <v>0</v>
      </c>
      <c r="G334" s="17">
        <f>0.01*'Input'!$F$58*(E334*$E$316)+10*(B334*$B$316+C334*$C$316+D334*$D$316)</f>
        <v>0</v>
      </c>
      <c r="H334" s="31">
        <f>IF($F$316&lt;&gt;0,0.1*G334/$F$316,"")</f>
        <v>0</v>
      </c>
      <c r="I334" s="39">
        <f>IF($E$316&lt;&gt;0,G334/$E$316,"")</f>
        <v>0</v>
      </c>
      <c r="J334" s="10"/>
    </row>
    <row r="335" spans="1:10">
      <c r="A335" s="3" t="s">
        <v>1748</v>
      </c>
      <c r="B335" s="32">
        <f>'Standing'!$Q$88</f>
        <v>0</v>
      </c>
      <c r="C335" s="32">
        <f>'Standing'!$Q$111</f>
        <v>0</v>
      </c>
      <c r="D335" s="32">
        <f>'Standing'!$Q$125</f>
        <v>0</v>
      </c>
      <c r="E335" s="40">
        <f>'AggCap'!$Q$96</f>
        <v>0</v>
      </c>
      <c r="F335" s="31">
        <f>IF(F$316&lt;&gt;0,(($B335*B$316+$C335*C$316+$D335*D$316))/F$316,0)</f>
        <v>0</v>
      </c>
      <c r="G335" s="17">
        <f>0.01*'Input'!$F$58*(E335*$E$316)+10*(B335*$B$316+C335*$C$316+D335*$D$316)</f>
        <v>0</v>
      </c>
      <c r="H335" s="31">
        <f>IF($F$316&lt;&gt;0,0.1*G335/$F$316,"")</f>
        <v>0</v>
      </c>
      <c r="I335" s="39">
        <f>IF($E$316&lt;&gt;0,G335/$E$316,"")</f>
        <v>0</v>
      </c>
      <c r="J335" s="10"/>
    </row>
    <row r="336" spans="1:10">
      <c r="A336" s="3" t="s">
        <v>1749</v>
      </c>
      <c r="B336" s="32">
        <f>'Standing'!$R$88</f>
        <v>0</v>
      </c>
      <c r="C336" s="32">
        <f>'Standing'!$R$111</f>
        <v>0</v>
      </c>
      <c r="D336" s="32">
        <f>'Standing'!$R$125</f>
        <v>0</v>
      </c>
      <c r="E336" s="40">
        <f>'AggCap'!$R$96</f>
        <v>0</v>
      </c>
      <c r="F336" s="31">
        <f>IF(F$316&lt;&gt;0,(($B336*B$316+$C336*C$316+$D336*D$316))/F$316,0)</f>
        <v>0</v>
      </c>
      <c r="G336" s="17">
        <f>0.01*'Input'!$F$58*(E336*$E$316)+10*(B336*$B$316+C336*$C$316+D336*$D$316)</f>
        <v>0</v>
      </c>
      <c r="H336" s="31">
        <f>IF($F$316&lt;&gt;0,0.1*G336/$F$316,"")</f>
        <v>0</v>
      </c>
      <c r="I336" s="39">
        <f>IF($E$316&lt;&gt;0,G336/$E$316,"")</f>
        <v>0</v>
      </c>
      <c r="J336" s="10"/>
    </row>
    <row r="337" spans="1:10">
      <c r="A337" s="3" t="s">
        <v>1750</v>
      </c>
      <c r="B337" s="32">
        <f>'Standing'!$S$88</f>
        <v>0</v>
      </c>
      <c r="C337" s="32">
        <f>'Standing'!$S$111</f>
        <v>0</v>
      </c>
      <c r="D337" s="32">
        <f>'Standing'!$S$125</f>
        <v>0</v>
      </c>
      <c r="E337" s="40">
        <f>'AggCap'!$S$96</f>
        <v>0</v>
      </c>
      <c r="F337" s="31">
        <f>IF(F$316&lt;&gt;0,(($B337*B$316+$C337*C$316+$D337*D$316))/F$316,0)</f>
        <v>0</v>
      </c>
      <c r="G337" s="17">
        <f>0.01*'Input'!$F$58*(E337*$E$316)+10*(B337*$B$316+C337*$C$316+D337*$D$316)</f>
        <v>0</v>
      </c>
      <c r="H337" s="31">
        <f>IF($F$316&lt;&gt;0,0.1*G337/$F$316,"")</f>
        <v>0</v>
      </c>
      <c r="I337" s="39">
        <f>IF($E$316&lt;&gt;0,G337/$E$316,"")</f>
        <v>0</v>
      </c>
      <c r="J337" s="10"/>
    </row>
    <row r="338" spans="1:10">
      <c r="A338" s="3" t="s">
        <v>1751</v>
      </c>
      <c r="B338" s="9"/>
      <c r="C338" s="9"/>
      <c r="D338" s="9"/>
      <c r="E338" s="40">
        <f>'Otex'!$B$130</f>
        <v>0</v>
      </c>
      <c r="F338" s="31">
        <f>IF(F$316&lt;&gt;0,(($B338*B$316+$C338*C$316+$D338*D$316))/F$316,0)</f>
        <v>0</v>
      </c>
      <c r="G338" s="17">
        <f>0.01*'Input'!$F$58*(E338*$E$316)+10*(B338*$B$316+C338*$C$316+D338*$D$316)</f>
        <v>0</v>
      </c>
      <c r="H338" s="31">
        <f>IF($F$316&lt;&gt;0,0.1*G338/$F$316,"")</f>
        <v>0</v>
      </c>
      <c r="I338" s="39">
        <f>IF($E$316&lt;&gt;0,G338/$E$316,"")</f>
        <v>0</v>
      </c>
      <c r="J338" s="10"/>
    </row>
    <row r="339" spans="1:10">
      <c r="A339" s="3" t="s">
        <v>1752</v>
      </c>
      <c r="B339" s="9"/>
      <c r="C339" s="9"/>
      <c r="D339" s="9"/>
      <c r="E339" s="40">
        <f>'Otex'!$C$130</f>
        <v>0</v>
      </c>
      <c r="F339" s="31">
        <f>IF(F$316&lt;&gt;0,(($B339*B$316+$C339*C$316+$D339*D$316))/F$316,0)</f>
        <v>0</v>
      </c>
      <c r="G339" s="17">
        <f>0.01*'Input'!$F$58*(E339*$E$316)+10*(B339*$B$316+C339*$C$316+D339*$D$316)</f>
        <v>0</v>
      </c>
      <c r="H339" s="31">
        <f>IF($F$316&lt;&gt;0,0.1*G339/$F$316,"")</f>
        <v>0</v>
      </c>
      <c r="I339" s="39">
        <f>IF($E$316&lt;&gt;0,G339/$E$316,"")</f>
        <v>0</v>
      </c>
      <c r="J339" s="10"/>
    </row>
    <row r="340" spans="1:10">
      <c r="A340" s="3" t="s">
        <v>1753</v>
      </c>
      <c r="B340" s="32">
        <f>'Scaler'!$B$464</f>
        <v>0</v>
      </c>
      <c r="C340" s="32">
        <f>'Scaler'!$C$464</f>
        <v>0</v>
      </c>
      <c r="D340" s="32">
        <f>'Scaler'!$D$464</f>
        <v>0</v>
      </c>
      <c r="E340" s="40">
        <f>'Scaler'!$E$464</f>
        <v>0</v>
      </c>
      <c r="F340" s="31">
        <f>IF(F$316&lt;&gt;0,(($B340*B$316+$C340*C$316+$D340*D$316))/F$316,0)</f>
        <v>0</v>
      </c>
      <c r="G340" s="17">
        <f>0.01*'Input'!$F$58*(E340*$E$316)+10*(B340*$B$316+C340*$C$316+D340*$D$316)</f>
        <v>0</v>
      </c>
      <c r="H340" s="31">
        <f>IF($F$316&lt;&gt;0,0.1*G340/$F$316,"")</f>
        <v>0</v>
      </c>
      <c r="I340" s="39">
        <f>IF($E$316&lt;&gt;0,G340/$E$316,"")</f>
        <v>0</v>
      </c>
      <c r="J340" s="10"/>
    </row>
    <row r="341" spans="1:10">
      <c r="A341" s="3" t="s">
        <v>1754</v>
      </c>
      <c r="B341" s="32">
        <f>'Adjust'!$B$85</f>
        <v>0</v>
      </c>
      <c r="C341" s="32">
        <f>'Adjust'!$C$85</f>
        <v>0</v>
      </c>
      <c r="D341" s="32">
        <f>'Adjust'!$D$85</f>
        <v>0</v>
      </c>
      <c r="E341" s="40">
        <f>'Adjust'!$E$85</f>
        <v>0</v>
      </c>
      <c r="F341" s="31">
        <f>IF(F$316&lt;&gt;0,(($B341*B$316+$C341*C$316+$D341*D$316))/F$316,0)</f>
        <v>0</v>
      </c>
      <c r="G341" s="17">
        <f>0.01*'Input'!$F$58*(E341*$E$316)+10*(B341*$B$316+C341*$C$316+D341*$D$316)</f>
        <v>0</v>
      </c>
      <c r="H341" s="31">
        <f>IF($F$316&lt;&gt;0,0.1*G341/$F$316,"")</f>
        <v>0</v>
      </c>
      <c r="I341" s="39">
        <f>IF($E$316&lt;&gt;0,G341/$E$316,"")</f>
        <v>0</v>
      </c>
      <c r="J341" s="10"/>
    </row>
    <row r="343" spans="1:10">
      <c r="A343" s="3" t="s">
        <v>1755</v>
      </c>
      <c r="B343" s="31">
        <f>SUM($B$319:$B$341)</f>
        <v>0</v>
      </c>
      <c r="C343" s="31">
        <f>SUM($C$319:$C$341)</f>
        <v>0</v>
      </c>
      <c r="D343" s="31">
        <f>SUM($D$319:$D$341)</f>
        <v>0</v>
      </c>
      <c r="E343" s="39">
        <f>SUM($E$319:$E$341)</f>
        <v>0</v>
      </c>
      <c r="F343" s="31">
        <f>SUM(F$319:F$341)</f>
        <v>0</v>
      </c>
      <c r="G343" s="17">
        <f>SUM($G$319:$G$341)</f>
        <v>0</v>
      </c>
      <c r="H343" s="31">
        <f>SUM($H$319:$H$341)</f>
        <v>0</v>
      </c>
      <c r="I343" s="39">
        <f>SUM($I$319:$I$341)</f>
        <v>0</v>
      </c>
    </row>
    <row r="345" spans="1:10" ht="21" customHeight="1">
      <c r="A345" s="1" t="s">
        <v>181</v>
      </c>
    </row>
    <row r="347" spans="1:10">
      <c r="B347" s="12" t="s">
        <v>225</v>
      </c>
      <c r="C347" s="12" t="s">
        <v>226</v>
      </c>
      <c r="D347" s="12" t="s">
        <v>227</v>
      </c>
      <c r="E347" s="12" t="s">
        <v>228</v>
      </c>
      <c r="F347" s="12" t="s">
        <v>1736</v>
      </c>
      <c r="G347" s="12" t="s">
        <v>1737</v>
      </c>
    </row>
    <row r="348" spans="1:10">
      <c r="A348" s="3" t="s">
        <v>181</v>
      </c>
      <c r="B348" s="37">
        <f>'Loads'!B$314</f>
        <v>0</v>
      </c>
      <c r="C348" s="37">
        <f>'Loads'!C$314</f>
        <v>0</v>
      </c>
      <c r="D348" s="37">
        <f>'Loads'!D$314</f>
        <v>0</v>
      </c>
      <c r="E348" s="37">
        <f>'Loads'!E$314</f>
        <v>0</v>
      </c>
      <c r="F348" s="37">
        <f>'Multi'!B$129</f>
        <v>0</v>
      </c>
      <c r="G348" s="31">
        <f>IF(E348,F348/E348,"")</f>
        <v>0</v>
      </c>
      <c r="H348" s="10"/>
    </row>
    <row r="350" spans="1:10">
      <c r="B350" s="12" t="s">
        <v>1555</v>
      </c>
      <c r="C350" s="12" t="s">
        <v>1556</v>
      </c>
      <c r="D350" s="12" t="s">
        <v>1557</v>
      </c>
      <c r="E350" s="12" t="s">
        <v>1558</v>
      </c>
      <c r="F350" s="12" t="s">
        <v>1756</v>
      </c>
      <c r="G350" s="12" t="s">
        <v>1738</v>
      </c>
      <c r="H350" s="12" t="s">
        <v>1705</v>
      </c>
      <c r="I350" s="12" t="s">
        <v>1739</v>
      </c>
    </row>
    <row r="351" spans="1:10">
      <c r="A351" s="3" t="s">
        <v>461</v>
      </c>
      <c r="B351" s="32">
        <f>'Standing'!$C$89</f>
        <v>0</v>
      </c>
      <c r="C351" s="32">
        <f>'Standing'!$C$112</f>
        <v>0</v>
      </c>
      <c r="D351" s="32">
        <f>'Standing'!$C$126</f>
        <v>0</v>
      </c>
      <c r="E351" s="40">
        <f>'AggCap'!$C$97</f>
        <v>0</v>
      </c>
      <c r="F351" s="31">
        <f>IF(F$348&lt;&gt;0,(($B351*B$348+$C351*C$348+$D351*D$348))/F$348,0)</f>
        <v>0</v>
      </c>
      <c r="G351" s="17">
        <f>0.01*'Input'!$F$58*(E351*$E$348)+10*(B351*$B$348+C351*$C$348+D351*$D$348)</f>
        <v>0</v>
      </c>
      <c r="H351" s="31">
        <f>IF($F$348&lt;&gt;0,0.1*G351/$F$348,"")</f>
        <v>0</v>
      </c>
      <c r="I351" s="39">
        <f>IF($E$348&lt;&gt;0,G351/$E$348,"")</f>
        <v>0</v>
      </c>
      <c r="J351" s="10"/>
    </row>
    <row r="352" spans="1:10">
      <c r="A352" s="3" t="s">
        <v>462</v>
      </c>
      <c r="B352" s="32">
        <f>'Standing'!$D$89</f>
        <v>0</v>
      </c>
      <c r="C352" s="32">
        <f>'Standing'!$D$112</f>
        <v>0</v>
      </c>
      <c r="D352" s="32">
        <f>'Standing'!$D$126</f>
        <v>0</v>
      </c>
      <c r="E352" s="40">
        <f>'AggCap'!$D$97</f>
        <v>0</v>
      </c>
      <c r="F352" s="31">
        <f>IF(F$348&lt;&gt;0,(($B352*B$348+$C352*C$348+$D352*D$348))/F$348,0)</f>
        <v>0</v>
      </c>
      <c r="G352" s="17">
        <f>0.01*'Input'!$F$58*(E352*$E$348)+10*(B352*$B$348+C352*$C$348+D352*$D$348)</f>
        <v>0</v>
      </c>
      <c r="H352" s="31">
        <f>IF($F$348&lt;&gt;0,0.1*G352/$F$348,"")</f>
        <v>0</v>
      </c>
      <c r="I352" s="39">
        <f>IF($E$348&lt;&gt;0,G352/$E$348,"")</f>
        <v>0</v>
      </c>
      <c r="J352" s="10"/>
    </row>
    <row r="353" spans="1:10">
      <c r="A353" s="3" t="s">
        <v>463</v>
      </c>
      <c r="B353" s="32">
        <f>'Standing'!$E$89</f>
        <v>0</v>
      </c>
      <c r="C353" s="32">
        <f>'Standing'!$E$112</f>
        <v>0</v>
      </c>
      <c r="D353" s="32">
        <f>'Standing'!$E$126</f>
        <v>0</v>
      </c>
      <c r="E353" s="40">
        <f>'AggCap'!$E$97</f>
        <v>0</v>
      </c>
      <c r="F353" s="31">
        <f>IF(F$348&lt;&gt;0,(($B353*B$348+$C353*C$348+$D353*D$348))/F$348,0)</f>
        <v>0</v>
      </c>
      <c r="G353" s="17">
        <f>0.01*'Input'!$F$58*(E353*$E$348)+10*(B353*$B$348+C353*$C$348+D353*$D$348)</f>
        <v>0</v>
      </c>
      <c r="H353" s="31">
        <f>IF($F$348&lt;&gt;0,0.1*G353/$F$348,"")</f>
        <v>0</v>
      </c>
      <c r="I353" s="39">
        <f>IF($E$348&lt;&gt;0,G353/$E$348,"")</f>
        <v>0</v>
      </c>
      <c r="J353" s="10"/>
    </row>
    <row r="354" spans="1:10">
      <c r="A354" s="3" t="s">
        <v>464</v>
      </c>
      <c r="B354" s="32">
        <f>'Standing'!$F$89</f>
        <v>0</v>
      </c>
      <c r="C354" s="32">
        <f>'Standing'!$F$112</f>
        <v>0</v>
      </c>
      <c r="D354" s="32">
        <f>'Standing'!$F$126</f>
        <v>0</v>
      </c>
      <c r="E354" s="40">
        <f>'AggCap'!$F$97</f>
        <v>0</v>
      </c>
      <c r="F354" s="31">
        <f>IF(F$348&lt;&gt;0,(($B354*B$348+$C354*C$348+$D354*D$348))/F$348,0)</f>
        <v>0</v>
      </c>
      <c r="G354" s="17">
        <f>0.01*'Input'!$F$58*(E354*$E$348)+10*(B354*$B$348+C354*$C$348+D354*$D$348)</f>
        <v>0</v>
      </c>
      <c r="H354" s="31">
        <f>IF($F$348&lt;&gt;0,0.1*G354/$F$348,"")</f>
        <v>0</v>
      </c>
      <c r="I354" s="39">
        <f>IF($E$348&lt;&gt;0,G354/$E$348,"")</f>
        <v>0</v>
      </c>
      <c r="J354" s="10"/>
    </row>
    <row r="355" spans="1:10">
      <c r="A355" s="3" t="s">
        <v>465</v>
      </c>
      <c r="B355" s="32">
        <f>'Standing'!$G$89</f>
        <v>0</v>
      </c>
      <c r="C355" s="32">
        <f>'Standing'!$G$112</f>
        <v>0</v>
      </c>
      <c r="D355" s="32">
        <f>'Standing'!$G$126</f>
        <v>0</v>
      </c>
      <c r="E355" s="40">
        <f>'AggCap'!$G$97</f>
        <v>0</v>
      </c>
      <c r="F355" s="31">
        <f>IF(F$348&lt;&gt;0,(($B355*B$348+$C355*C$348+$D355*D$348))/F$348,0)</f>
        <v>0</v>
      </c>
      <c r="G355" s="17">
        <f>0.01*'Input'!$F$58*(E355*$E$348)+10*(B355*$B$348+C355*$C$348+D355*$D$348)</f>
        <v>0</v>
      </c>
      <c r="H355" s="31">
        <f>IF($F$348&lt;&gt;0,0.1*G355/$F$348,"")</f>
        <v>0</v>
      </c>
      <c r="I355" s="39">
        <f>IF($E$348&lt;&gt;0,G355/$E$348,"")</f>
        <v>0</v>
      </c>
      <c r="J355" s="10"/>
    </row>
    <row r="356" spans="1:10">
      <c r="A356" s="3" t="s">
        <v>466</v>
      </c>
      <c r="B356" s="32">
        <f>'Standing'!$H$89</f>
        <v>0</v>
      </c>
      <c r="C356" s="32">
        <f>'Standing'!$H$112</f>
        <v>0</v>
      </c>
      <c r="D356" s="32">
        <f>'Standing'!$H$126</f>
        <v>0</v>
      </c>
      <c r="E356" s="40">
        <f>'AggCap'!$H$97</f>
        <v>0</v>
      </c>
      <c r="F356" s="31">
        <f>IF(F$348&lt;&gt;0,(($B356*B$348+$C356*C$348+$D356*D$348))/F$348,0)</f>
        <v>0</v>
      </c>
      <c r="G356" s="17">
        <f>0.01*'Input'!$F$58*(E356*$E$348)+10*(B356*$B$348+C356*$C$348+D356*$D$348)</f>
        <v>0</v>
      </c>
      <c r="H356" s="31">
        <f>IF($F$348&lt;&gt;0,0.1*G356/$F$348,"")</f>
        <v>0</v>
      </c>
      <c r="I356" s="39">
        <f>IF($E$348&lt;&gt;0,G356/$E$348,"")</f>
        <v>0</v>
      </c>
      <c r="J356" s="10"/>
    </row>
    <row r="357" spans="1:10">
      <c r="A357" s="3" t="s">
        <v>467</v>
      </c>
      <c r="B357" s="32">
        <f>'Standing'!$I$89</f>
        <v>0</v>
      </c>
      <c r="C357" s="32">
        <f>'Standing'!$I$112</f>
        <v>0</v>
      </c>
      <c r="D357" s="32">
        <f>'Standing'!$I$126</f>
        <v>0</v>
      </c>
      <c r="E357" s="40">
        <f>'AggCap'!$I$97</f>
        <v>0</v>
      </c>
      <c r="F357" s="31">
        <f>IF(F$348&lt;&gt;0,(($B357*B$348+$C357*C$348+$D357*D$348))/F$348,0)</f>
        <v>0</v>
      </c>
      <c r="G357" s="17">
        <f>0.01*'Input'!$F$58*(E357*$E$348)+10*(B357*$B$348+C357*$C$348+D357*$D$348)</f>
        <v>0</v>
      </c>
      <c r="H357" s="31">
        <f>IF($F$348&lt;&gt;0,0.1*G357/$F$348,"")</f>
        <v>0</v>
      </c>
      <c r="I357" s="39">
        <f>IF($E$348&lt;&gt;0,G357/$E$348,"")</f>
        <v>0</v>
      </c>
      <c r="J357" s="10"/>
    </row>
    <row r="358" spans="1:10">
      <c r="A358" s="3" t="s">
        <v>468</v>
      </c>
      <c r="B358" s="32">
        <f>'Standing'!$J$89</f>
        <v>0</v>
      </c>
      <c r="C358" s="32">
        <f>'Standing'!$J$112</f>
        <v>0</v>
      </c>
      <c r="D358" s="32">
        <f>'Standing'!$J$126</f>
        <v>0</v>
      </c>
      <c r="E358" s="40">
        <f>'AggCap'!$J$97</f>
        <v>0</v>
      </c>
      <c r="F358" s="31">
        <f>IF(F$348&lt;&gt;0,(($B358*B$348+$C358*C$348+$D358*D$348))/F$348,0)</f>
        <v>0</v>
      </c>
      <c r="G358" s="17">
        <f>0.01*'Input'!$F$58*(E358*$E$348)+10*(B358*$B$348+C358*$C$348+D358*$D$348)</f>
        <v>0</v>
      </c>
      <c r="H358" s="31">
        <f>IF($F$348&lt;&gt;0,0.1*G358/$F$348,"")</f>
        <v>0</v>
      </c>
      <c r="I358" s="39">
        <f>IF($E$348&lt;&gt;0,G358/$E$348,"")</f>
        <v>0</v>
      </c>
      <c r="J358" s="10"/>
    </row>
    <row r="359" spans="1:10">
      <c r="A359" s="3" t="s">
        <v>1740</v>
      </c>
      <c r="B359" s="9"/>
      <c r="C359" s="9"/>
      <c r="D359" s="9"/>
      <c r="E359" s="40">
        <f>'SM'!$B$116</f>
        <v>0</v>
      </c>
      <c r="F359" s="31">
        <f>IF(F$348&lt;&gt;0,(($B359*B$348+$C359*C$348+$D359*D$348))/F$348,0)</f>
        <v>0</v>
      </c>
      <c r="G359" s="17">
        <f>0.01*'Input'!$F$58*(E359*$E$348)+10*(B359*$B$348+C359*$C$348+D359*$D$348)</f>
        <v>0</v>
      </c>
      <c r="H359" s="31">
        <f>IF($F$348&lt;&gt;0,0.1*G359/$F$348,"")</f>
        <v>0</v>
      </c>
      <c r="I359" s="39">
        <f>IF($E$348&lt;&gt;0,G359/$E$348,"")</f>
        <v>0</v>
      </c>
      <c r="J359" s="10"/>
    </row>
    <row r="360" spans="1:10">
      <c r="A360" s="3" t="s">
        <v>1741</v>
      </c>
      <c r="B360" s="9"/>
      <c r="C360" s="9"/>
      <c r="D360" s="9"/>
      <c r="E360" s="40">
        <f>'SM'!$C$116</f>
        <v>0</v>
      </c>
      <c r="F360" s="31">
        <f>IF(F$348&lt;&gt;0,(($B360*B$348+$C360*C$348+$D360*D$348))/F$348,0)</f>
        <v>0</v>
      </c>
      <c r="G360" s="17">
        <f>0.01*'Input'!$F$58*(E360*$E$348)+10*(B360*$B$348+C360*$C$348+D360*$D$348)</f>
        <v>0</v>
      </c>
      <c r="H360" s="31">
        <f>IF($F$348&lt;&gt;0,0.1*G360/$F$348,"")</f>
        <v>0</v>
      </c>
      <c r="I360" s="39">
        <f>IF($E$348&lt;&gt;0,G360/$E$348,"")</f>
        <v>0</v>
      </c>
      <c r="J360" s="10"/>
    </row>
    <row r="361" spans="1:10">
      <c r="A361" s="3" t="s">
        <v>1742</v>
      </c>
      <c r="B361" s="32">
        <f>'Standing'!$K$89</f>
        <v>0</v>
      </c>
      <c r="C361" s="32">
        <f>'Standing'!$K$112</f>
        <v>0</v>
      </c>
      <c r="D361" s="32">
        <f>'Standing'!$K$126</f>
        <v>0</v>
      </c>
      <c r="E361" s="40">
        <f>'AggCap'!$K$97</f>
        <v>0</v>
      </c>
      <c r="F361" s="31">
        <f>IF(F$348&lt;&gt;0,(($B361*B$348+$C361*C$348+$D361*D$348))/F$348,0)</f>
        <v>0</v>
      </c>
      <c r="G361" s="17">
        <f>0.01*'Input'!$F$58*(E361*$E$348)+10*(B361*$B$348+C361*$C$348+D361*$D$348)</f>
        <v>0</v>
      </c>
      <c r="H361" s="31">
        <f>IF($F$348&lt;&gt;0,0.1*G361/$F$348,"")</f>
        <v>0</v>
      </c>
      <c r="I361" s="39">
        <f>IF($E$348&lt;&gt;0,G361/$E$348,"")</f>
        <v>0</v>
      </c>
      <c r="J361" s="10"/>
    </row>
    <row r="362" spans="1:10">
      <c r="A362" s="3" t="s">
        <v>1743</v>
      </c>
      <c r="B362" s="32">
        <f>'Standing'!$L$89</f>
        <v>0</v>
      </c>
      <c r="C362" s="32">
        <f>'Standing'!$L$112</f>
        <v>0</v>
      </c>
      <c r="D362" s="32">
        <f>'Standing'!$L$126</f>
        <v>0</v>
      </c>
      <c r="E362" s="40">
        <f>'AggCap'!$L$97</f>
        <v>0</v>
      </c>
      <c r="F362" s="31">
        <f>IF(F$348&lt;&gt;0,(($B362*B$348+$C362*C$348+$D362*D$348))/F$348,0)</f>
        <v>0</v>
      </c>
      <c r="G362" s="17">
        <f>0.01*'Input'!$F$58*(E362*$E$348)+10*(B362*$B$348+C362*$C$348+D362*$D$348)</f>
        <v>0</v>
      </c>
      <c r="H362" s="31">
        <f>IF($F$348&lt;&gt;0,0.1*G362/$F$348,"")</f>
        <v>0</v>
      </c>
      <c r="I362" s="39">
        <f>IF($E$348&lt;&gt;0,G362/$E$348,"")</f>
        <v>0</v>
      </c>
      <c r="J362" s="10"/>
    </row>
    <row r="363" spans="1:10">
      <c r="A363" s="3" t="s">
        <v>1744</v>
      </c>
      <c r="B363" s="32">
        <f>'Standing'!$M$89</f>
        <v>0</v>
      </c>
      <c r="C363" s="32">
        <f>'Standing'!$M$112</f>
        <v>0</v>
      </c>
      <c r="D363" s="32">
        <f>'Standing'!$M$126</f>
        <v>0</v>
      </c>
      <c r="E363" s="40">
        <f>'AggCap'!$M$97</f>
        <v>0</v>
      </c>
      <c r="F363" s="31">
        <f>IF(F$348&lt;&gt;0,(($B363*B$348+$C363*C$348+$D363*D$348))/F$348,0)</f>
        <v>0</v>
      </c>
      <c r="G363" s="17">
        <f>0.01*'Input'!$F$58*(E363*$E$348)+10*(B363*$B$348+C363*$C$348+D363*$D$348)</f>
        <v>0</v>
      </c>
      <c r="H363" s="31">
        <f>IF($F$348&lt;&gt;0,0.1*G363/$F$348,"")</f>
        <v>0</v>
      </c>
      <c r="I363" s="39">
        <f>IF($E$348&lt;&gt;0,G363/$E$348,"")</f>
        <v>0</v>
      </c>
      <c r="J363" s="10"/>
    </row>
    <row r="364" spans="1:10">
      <c r="A364" s="3" t="s">
        <v>1745</v>
      </c>
      <c r="B364" s="32">
        <f>'Standing'!$N$89</f>
        <v>0</v>
      </c>
      <c r="C364" s="32">
        <f>'Standing'!$N$112</f>
        <v>0</v>
      </c>
      <c r="D364" s="32">
        <f>'Standing'!$N$126</f>
        <v>0</v>
      </c>
      <c r="E364" s="40">
        <f>'AggCap'!$N$97</f>
        <v>0</v>
      </c>
      <c r="F364" s="31">
        <f>IF(F$348&lt;&gt;0,(($B364*B$348+$C364*C$348+$D364*D$348))/F$348,0)</f>
        <v>0</v>
      </c>
      <c r="G364" s="17">
        <f>0.01*'Input'!$F$58*(E364*$E$348)+10*(B364*$B$348+C364*$C$348+D364*$D$348)</f>
        <v>0</v>
      </c>
      <c r="H364" s="31">
        <f>IF($F$348&lt;&gt;0,0.1*G364/$F$348,"")</f>
        <v>0</v>
      </c>
      <c r="I364" s="39">
        <f>IF($E$348&lt;&gt;0,G364/$E$348,"")</f>
        <v>0</v>
      </c>
      <c r="J364" s="10"/>
    </row>
    <row r="365" spans="1:10">
      <c r="A365" s="3" t="s">
        <v>1746</v>
      </c>
      <c r="B365" s="32">
        <f>'Standing'!$O$89</f>
        <v>0</v>
      </c>
      <c r="C365" s="32">
        <f>'Standing'!$O$112</f>
        <v>0</v>
      </c>
      <c r="D365" s="32">
        <f>'Standing'!$O$126</f>
        <v>0</v>
      </c>
      <c r="E365" s="40">
        <f>'AggCap'!$O$97</f>
        <v>0</v>
      </c>
      <c r="F365" s="31">
        <f>IF(F$348&lt;&gt;0,(($B365*B$348+$C365*C$348+$D365*D$348))/F$348,0)</f>
        <v>0</v>
      </c>
      <c r="G365" s="17">
        <f>0.01*'Input'!$F$58*(E365*$E$348)+10*(B365*$B$348+C365*$C$348+D365*$D$348)</f>
        <v>0</v>
      </c>
      <c r="H365" s="31">
        <f>IF($F$348&lt;&gt;0,0.1*G365/$F$348,"")</f>
        <v>0</v>
      </c>
      <c r="I365" s="39">
        <f>IF($E$348&lt;&gt;0,G365/$E$348,"")</f>
        <v>0</v>
      </c>
      <c r="J365" s="10"/>
    </row>
    <row r="366" spans="1:10">
      <c r="A366" s="3" t="s">
        <v>1747</v>
      </c>
      <c r="B366" s="32">
        <f>'Standing'!$P$89</f>
        <v>0</v>
      </c>
      <c r="C366" s="32">
        <f>'Standing'!$P$112</f>
        <v>0</v>
      </c>
      <c r="D366" s="32">
        <f>'Standing'!$P$126</f>
        <v>0</v>
      </c>
      <c r="E366" s="40">
        <f>'AggCap'!$P$97</f>
        <v>0</v>
      </c>
      <c r="F366" s="31">
        <f>IF(F$348&lt;&gt;0,(($B366*B$348+$C366*C$348+$D366*D$348))/F$348,0)</f>
        <v>0</v>
      </c>
      <c r="G366" s="17">
        <f>0.01*'Input'!$F$58*(E366*$E$348)+10*(B366*$B$348+C366*$C$348+D366*$D$348)</f>
        <v>0</v>
      </c>
      <c r="H366" s="31">
        <f>IF($F$348&lt;&gt;0,0.1*G366/$F$348,"")</f>
        <v>0</v>
      </c>
      <c r="I366" s="39">
        <f>IF($E$348&lt;&gt;0,G366/$E$348,"")</f>
        <v>0</v>
      </c>
      <c r="J366" s="10"/>
    </row>
    <row r="367" spans="1:10">
      <c r="A367" s="3" t="s">
        <v>1748</v>
      </c>
      <c r="B367" s="32">
        <f>'Standing'!$Q$89</f>
        <v>0</v>
      </c>
      <c r="C367" s="32">
        <f>'Standing'!$Q$112</f>
        <v>0</v>
      </c>
      <c r="D367" s="32">
        <f>'Standing'!$Q$126</f>
        <v>0</v>
      </c>
      <c r="E367" s="40">
        <f>'AggCap'!$Q$97</f>
        <v>0</v>
      </c>
      <c r="F367" s="31">
        <f>IF(F$348&lt;&gt;0,(($B367*B$348+$C367*C$348+$D367*D$348))/F$348,0)</f>
        <v>0</v>
      </c>
      <c r="G367" s="17">
        <f>0.01*'Input'!$F$58*(E367*$E$348)+10*(B367*$B$348+C367*$C$348+D367*$D$348)</f>
        <v>0</v>
      </c>
      <c r="H367" s="31">
        <f>IF($F$348&lt;&gt;0,0.1*G367/$F$348,"")</f>
        <v>0</v>
      </c>
      <c r="I367" s="39">
        <f>IF($E$348&lt;&gt;0,G367/$E$348,"")</f>
        <v>0</v>
      </c>
      <c r="J367" s="10"/>
    </row>
    <row r="368" spans="1:10">
      <c r="A368" s="3" t="s">
        <v>1749</v>
      </c>
      <c r="B368" s="32">
        <f>'Standing'!$R$89</f>
        <v>0</v>
      </c>
      <c r="C368" s="32">
        <f>'Standing'!$R$112</f>
        <v>0</v>
      </c>
      <c r="D368" s="32">
        <f>'Standing'!$R$126</f>
        <v>0</v>
      </c>
      <c r="E368" s="40">
        <f>'AggCap'!$R$97</f>
        <v>0</v>
      </c>
      <c r="F368" s="31">
        <f>IF(F$348&lt;&gt;0,(($B368*B$348+$C368*C$348+$D368*D$348))/F$348,0)</f>
        <v>0</v>
      </c>
      <c r="G368" s="17">
        <f>0.01*'Input'!$F$58*(E368*$E$348)+10*(B368*$B$348+C368*$C$348+D368*$D$348)</f>
        <v>0</v>
      </c>
      <c r="H368" s="31">
        <f>IF($F$348&lt;&gt;0,0.1*G368/$F$348,"")</f>
        <v>0</v>
      </c>
      <c r="I368" s="39">
        <f>IF($E$348&lt;&gt;0,G368/$E$348,"")</f>
        <v>0</v>
      </c>
      <c r="J368" s="10"/>
    </row>
    <row r="369" spans="1:14">
      <c r="A369" s="3" t="s">
        <v>1750</v>
      </c>
      <c r="B369" s="32">
        <f>'Standing'!$S$89</f>
        <v>0</v>
      </c>
      <c r="C369" s="32">
        <f>'Standing'!$S$112</f>
        <v>0</v>
      </c>
      <c r="D369" s="32">
        <f>'Standing'!$S$126</f>
        <v>0</v>
      </c>
      <c r="E369" s="40">
        <f>'AggCap'!$S$97</f>
        <v>0</v>
      </c>
      <c r="F369" s="31">
        <f>IF(F$348&lt;&gt;0,(($B369*B$348+$C369*C$348+$D369*D$348))/F$348,0)</f>
        <v>0</v>
      </c>
      <c r="G369" s="17">
        <f>0.01*'Input'!$F$58*(E369*$E$348)+10*(B369*$B$348+C369*$C$348+D369*$D$348)</f>
        <v>0</v>
      </c>
      <c r="H369" s="31">
        <f>IF($F$348&lt;&gt;0,0.1*G369/$F$348,"")</f>
        <v>0</v>
      </c>
      <c r="I369" s="39">
        <f>IF($E$348&lt;&gt;0,G369/$E$348,"")</f>
        <v>0</v>
      </c>
      <c r="J369" s="10"/>
    </row>
    <row r="370" spans="1:14">
      <c r="A370" s="3" t="s">
        <v>1751</v>
      </c>
      <c r="B370" s="9"/>
      <c r="C370" s="9"/>
      <c r="D370" s="9"/>
      <c r="E370" s="40">
        <f>'Otex'!$B$131</f>
        <v>0</v>
      </c>
      <c r="F370" s="31">
        <f>IF(F$348&lt;&gt;0,(($B370*B$348+$C370*C$348+$D370*D$348))/F$348,0)</f>
        <v>0</v>
      </c>
      <c r="G370" s="17">
        <f>0.01*'Input'!$F$58*(E370*$E$348)+10*(B370*$B$348+C370*$C$348+D370*$D$348)</f>
        <v>0</v>
      </c>
      <c r="H370" s="31">
        <f>IF($F$348&lt;&gt;0,0.1*G370/$F$348,"")</f>
        <v>0</v>
      </c>
      <c r="I370" s="39">
        <f>IF($E$348&lt;&gt;0,G370/$E$348,"")</f>
        <v>0</v>
      </c>
      <c r="J370" s="10"/>
    </row>
    <row r="371" spans="1:14">
      <c r="A371" s="3" t="s">
        <v>1752</v>
      </c>
      <c r="B371" s="9"/>
      <c r="C371" s="9"/>
      <c r="D371" s="9"/>
      <c r="E371" s="40">
        <f>'Otex'!$C$131</f>
        <v>0</v>
      </c>
      <c r="F371" s="31">
        <f>IF(F$348&lt;&gt;0,(($B371*B$348+$C371*C$348+$D371*D$348))/F$348,0)</f>
        <v>0</v>
      </c>
      <c r="G371" s="17">
        <f>0.01*'Input'!$F$58*(E371*$E$348)+10*(B371*$B$348+C371*$C$348+D371*$D$348)</f>
        <v>0</v>
      </c>
      <c r="H371" s="31">
        <f>IF($F$348&lt;&gt;0,0.1*G371/$F$348,"")</f>
        <v>0</v>
      </c>
      <c r="I371" s="39">
        <f>IF($E$348&lt;&gt;0,G371/$E$348,"")</f>
        <v>0</v>
      </c>
      <c r="J371" s="10"/>
    </row>
    <row r="372" spans="1:14">
      <c r="A372" s="3" t="s">
        <v>1753</v>
      </c>
      <c r="B372" s="32">
        <f>'Scaler'!$B$465</f>
        <v>0</v>
      </c>
      <c r="C372" s="32">
        <f>'Scaler'!$C$465</f>
        <v>0</v>
      </c>
      <c r="D372" s="32">
        <f>'Scaler'!$D$465</f>
        <v>0</v>
      </c>
      <c r="E372" s="40">
        <f>'Scaler'!$E$465</f>
        <v>0</v>
      </c>
      <c r="F372" s="31">
        <f>IF(F$348&lt;&gt;0,(($B372*B$348+$C372*C$348+$D372*D$348))/F$348,0)</f>
        <v>0</v>
      </c>
      <c r="G372" s="17">
        <f>0.01*'Input'!$F$58*(E372*$E$348)+10*(B372*$B$348+C372*$C$348+D372*$D$348)</f>
        <v>0</v>
      </c>
      <c r="H372" s="31">
        <f>IF($F$348&lt;&gt;0,0.1*G372/$F$348,"")</f>
        <v>0</v>
      </c>
      <c r="I372" s="39">
        <f>IF($E$348&lt;&gt;0,G372/$E$348,"")</f>
        <v>0</v>
      </c>
      <c r="J372" s="10"/>
    </row>
    <row r="373" spans="1:14">
      <c r="A373" s="3" t="s">
        <v>1754</v>
      </c>
      <c r="B373" s="32">
        <f>'Adjust'!$B$86</f>
        <v>0</v>
      </c>
      <c r="C373" s="32">
        <f>'Adjust'!$C$86</f>
        <v>0</v>
      </c>
      <c r="D373" s="32">
        <f>'Adjust'!$D$86</f>
        <v>0</v>
      </c>
      <c r="E373" s="40">
        <f>'Adjust'!$E$86</f>
        <v>0</v>
      </c>
      <c r="F373" s="31">
        <f>IF(F$348&lt;&gt;0,(($B373*B$348+$C373*C$348+$D373*D$348))/F$348,0)</f>
        <v>0</v>
      </c>
      <c r="G373" s="17">
        <f>0.01*'Input'!$F$58*(E373*$E$348)+10*(B373*$B$348+C373*$C$348+D373*$D$348)</f>
        <v>0</v>
      </c>
      <c r="H373" s="31">
        <f>IF($F$348&lt;&gt;0,0.1*G373/$F$348,"")</f>
        <v>0</v>
      </c>
      <c r="I373" s="39">
        <f>IF($E$348&lt;&gt;0,G373/$E$348,"")</f>
        <v>0</v>
      </c>
      <c r="J373" s="10"/>
    </row>
    <row r="375" spans="1:14">
      <c r="A375" s="3" t="s">
        <v>1755</v>
      </c>
      <c r="B375" s="31">
        <f>SUM($B$351:$B$373)</f>
        <v>0</v>
      </c>
      <c r="C375" s="31">
        <f>SUM($C$351:$C$373)</f>
        <v>0</v>
      </c>
      <c r="D375" s="31">
        <f>SUM($D$351:$D$373)</f>
        <v>0</v>
      </c>
      <c r="E375" s="39">
        <f>SUM($E$351:$E$373)</f>
        <v>0</v>
      </c>
      <c r="F375" s="31">
        <f>SUM(F$351:F$373)</f>
        <v>0</v>
      </c>
      <c r="G375" s="17">
        <f>SUM($G$351:$G$373)</f>
        <v>0</v>
      </c>
      <c r="H375" s="31">
        <f>SUM($H$351:$H$373)</f>
        <v>0</v>
      </c>
      <c r="I375" s="39">
        <f>SUM($I$351:$I$373)</f>
        <v>0</v>
      </c>
    </row>
    <row r="377" spans="1:14" ht="21" customHeight="1">
      <c r="A377" s="1" t="s">
        <v>182</v>
      </c>
    </row>
    <row r="379" spans="1:14">
      <c r="B379" s="12" t="s">
        <v>225</v>
      </c>
      <c r="C379" s="12" t="s">
        <v>226</v>
      </c>
      <c r="D379" s="12" t="s">
        <v>227</v>
      </c>
      <c r="E379" s="12" t="s">
        <v>228</v>
      </c>
      <c r="F379" s="12" t="s">
        <v>229</v>
      </c>
      <c r="G379" s="12" t="s">
        <v>230</v>
      </c>
      <c r="H379" s="12" t="s">
        <v>231</v>
      </c>
      <c r="I379" s="12" t="s">
        <v>1736</v>
      </c>
      <c r="J379" s="12" t="s">
        <v>1737</v>
      </c>
    </row>
    <row r="380" spans="1:14">
      <c r="A380" s="3" t="s">
        <v>182</v>
      </c>
      <c r="B380" s="37">
        <f>'Loads'!B$315</f>
        <v>0</v>
      </c>
      <c r="C380" s="37">
        <f>'Loads'!C$315</f>
        <v>0</v>
      </c>
      <c r="D380" s="37">
        <f>'Loads'!D$315</f>
        <v>0</v>
      </c>
      <c r="E380" s="37">
        <f>'Loads'!E$315</f>
        <v>0</v>
      </c>
      <c r="F380" s="37">
        <f>'Loads'!F$315</f>
        <v>0</v>
      </c>
      <c r="G380" s="37">
        <f>'Loads'!G$315</f>
        <v>0</v>
      </c>
      <c r="H380" s="37">
        <f>'Loads'!H$315</f>
        <v>0</v>
      </c>
      <c r="I380" s="37">
        <f>'Multi'!B$130</f>
        <v>0</v>
      </c>
      <c r="J380" s="31">
        <f>IF(E380,I380/E380,"")</f>
        <v>0</v>
      </c>
      <c r="K380" s="10"/>
    </row>
    <row r="382" spans="1:14">
      <c r="B382" s="12" t="s">
        <v>1555</v>
      </c>
      <c r="C382" s="12" t="s">
        <v>1556</v>
      </c>
      <c r="D382" s="12" t="s">
        <v>1557</v>
      </c>
      <c r="E382" s="12" t="s">
        <v>1558</v>
      </c>
      <c r="F382" s="12" t="s">
        <v>1559</v>
      </c>
      <c r="G382" s="12" t="s">
        <v>1560</v>
      </c>
      <c r="H382" s="12" t="s">
        <v>1120</v>
      </c>
      <c r="I382" s="12" t="s">
        <v>1756</v>
      </c>
      <c r="J382" s="12" t="s">
        <v>1738</v>
      </c>
      <c r="K382" s="12" t="s">
        <v>1705</v>
      </c>
      <c r="L382" s="12" t="s">
        <v>1739</v>
      </c>
      <c r="M382" s="12" t="s">
        <v>1757</v>
      </c>
    </row>
    <row r="383" spans="1:14">
      <c r="A383" s="3" t="s">
        <v>461</v>
      </c>
      <c r="B383" s="32">
        <f>'Standing'!$C$90</f>
        <v>0</v>
      </c>
      <c r="C383" s="32">
        <f>'Standing'!$C$113</f>
        <v>0</v>
      </c>
      <c r="D383" s="32">
        <f>'Standing'!$C$127</f>
        <v>0</v>
      </c>
      <c r="E383" s="9"/>
      <c r="F383" s="40">
        <f>'Standing'!$C$36</f>
        <v>0</v>
      </c>
      <c r="G383" s="40">
        <f>'Standing'!$C$153</f>
        <v>0</v>
      </c>
      <c r="H383" s="32">
        <f>'Reactive'!$C$33</f>
        <v>0</v>
      </c>
      <c r="I383" s="31">
        <f>IF(I$380&lt;&gt;0,(($B383*B$380+$C383*C$380+$D383*D$380+$H383*H$380))/I$380,0)</f>
        <v>0</v>
      </c>
      <c r="J383" s="17">
        <f>0.01*'Input'!$F$58*(E383*$E$380+F383*$F$380+G383*$G$380)+10*(B383*$B$380+C383*$C$380+D383*$D$380+H383*$H$380)</f>
        <v>0</v>
      </c>
      <c r="K383" s="31">
        <f>IF($I$380&lt;&gt;0,0.1*J383/$I$380,"")</f>
        <v>0</v>
      </c>
      <c r="L383" s="39">
        <f>IF($E$380&lt;&gt;0,J383/$E$380,"")</f>
        <v>0</v>
      </c>
      <c r="M383" s="39">
        <f>IF($F$380&lt;&gt;0,J383/$F$380*100/'Input'!$F$58,"")</f>
        <v>0</v>
      </c>
      <c r="N383" s="10"/>
    </row>
    <row r="384" spans="1:14">
      <c r="A384" s="3" t="s">
        <v>462</v>
      </c>
      <c r="B384" s="32">
        <f>'Standing'!$D$90</f>
        <v>0</v>
      </c>
      <c r="C384" s="32">
        <f>'Standing'!$D$113</f>
        <v>0</v>
      </c>
      <c r="D384" s="32">
        <f>'Standing'!$D$127</f>
        <v>0</v>
      </c>
      <c r="E384" s="9"/>
      <c r="F384" s="40">
        <f>'Standing'!$D$36</f>
        <v>0</v>
      </c>
      <c r="G384" s="40">
        <f>'Standing'!$D$153</f>
        <v>0</v>
      </c>
      <c r="H384" s="32">
        <f>'Reactive'!$D$33</f>
        <v>0</v>
      </c>
      <c r="I384" s="31">
        <f>IF(I$380&lt;&gt;0,(($B384*B$380+$C384*C$380+$D384*D$380+$H384*H$380))/I$380,0)</f>
        <v>0</v>
      </c>
      <c r="J384" s="17">
        <f>0.01*'Input'!$F$58*(E384*$E$380+F384*$F$380+G384*$G$380)+10*(B384*$B$380+C384*$C$380+D384*$D$380+H384*$H$380)</f>
        <v>0</v>
      </c>
      <c r="K384" s="31">
        <f>IF($I$380&lt;&gt;0,0.1*J384/$I$380,"")</f>
        <v>0</v>
      </c>
      <c r="L384" s="39">
        <f>IF($E$380&lt;&gt;0,J384/$E$380,"")</f>
        <v>0</v>
      </c>
      <c r="M384" s="39">
        <f>IF($F$380&lt;&gt;0,J384/$F$380*100/'Input'!$F$58,"")</f>
        <v>0</v>
      </c>
      <c r="N384" s="10"/>
    </row>
    <row r="385" spans="1:14">
      <c r="A385" s="3" t="s">
        <v>463</v>
      </c>
      <c r="B385" s="32">
        <f>'Standing'!$E$90</f>
        <v>0</v>
      </c>
      <c r="C385" s="32">
        <f>'Standing'!$E$113</f>
        <v>0</v>
      </c>
      <c r="D385" s="32">
        <f>'Standing'!$E$127</f>
        <v>0</v>
      </c>
      <c r="E385" s="9"/>
      <c r="F385" s="40">
        <f>'Standing'!$E$36</f>
        <v>0</v>
      </c>
      <c r="G385" s="40">
        <f>'Standing'!$E$153</f>
        <v>0</v>
      </c>
      <c r="H385" s="32">
        <f>'Reactive'!$E$33</f>
        <v>0</v>
      </c>
      <c r="I385" s="31">
        <f>IF(I$380&lt;&gt;0,(($B385*B$380+$C385*C$380+$D385*D$380+$H385*H$380))/I$380,0)</f>
        <v>0</v>
      </c>
      <c r="J385" s="17">
        <f>0.01*'Input'!$F$58*(E385*$E$380+F385*$F$380+G385*$G$380)+10*(B385*$B$380+C385*$C$380+D385*$D$380+H385*$H$380)</f>
        <v>0</v>
      </c>
      <c r="K385" s="31">
        <f>IF($I$380&lt;&gt;0,0.1*J385/$I$380,"")</f>
        <v>0</v>
      </c>
      <c r="L385" s="39">
        <f>IF($E$380&lt;&gt;0,J385/$E$380,"")</f>
        <v>0</v>
      </c>
      <c r="M385" s="39">
        <f>IF($F$380&lt;&gt;0,J385/$F$380*100/'Input'!$F$58,"")</f>
        <v>0</v>
      </c>
      <c r="N385" s="10"/>
    </row>
    <row r="386" spans="1:14">
      <c r="A386" s="3" t="s">
        <v>464</v>
      </c>
      <c r="B386" s="32">
        <f>'Standing'!$F$90</f>
        <v>0</v>
      </c>
      <c r="C386" s="32">
        <f>'Standing'!$F$113</f>
        <v>0</v>
      </c>
      <c r="D386" s="32">
        <f>'Standing'!$F$127</f>
        <v>0</v>
      </c>
      <c r="E386" s="9"/>
      <c r="F386" s="40">
        <f>'Standing'!$F$36</f>
        <v>0</v>
      </c>
      <c r="G386" s="40">
        <f>'Standing'!$F$153</f>
        <v>0</v>
      </c>
      <c r="H386" s="32">
        <f>'Reactive'!$F$33</f>
        <v>0</v>
      </c>
      <c r="I386" s="31">
        <f>IF(I$380&lt;&gt;0,(($B386*B$380+$C386*C$380+$D386*D$380+$H386*H$380))/I$380,0)</f>
        <v>0</v>
      </c>
      <c r="J386" s="17">
        <f>0.01*'Input'!$F$58*(E386*$E$380+F386*$F$380+G386*$G$380)+10*(B386*$B$380+C386*$C$380+D386*$D$380+H386*$H$380)</f>
        <v>0</v>
      </c>
      <c r="K386" s="31">
        <f>IF($I$380&lt;&gt;0,0.1*J386/$I$380,"")</f>
        <v>0</v>
      </c>
      <c r="L386" s="39">
        <f>IF($E$380&lt;&gt;0,J386/$E$380,"")</f>
        <v>0</v>
      </c>
      <c r="M386" s="39">
        <f>IF($F$380&lt;&gt;0,J386/$F$380*100/'Input'!$F$58,"")</f>
        <v>0</v>
      </c>
      <c r="N386" s="10"/>
    </row>
    <row r="387" spans="1:14">
      <c r="A387" s="3" t="s">
        <v>465</v>
      </c>
      <c r="B387" s="32">
        <f>'Standing'!$G$90</f>
        <v>0</v>
      </c>
      <c r="C387" s="32">
        <f>'Standing'!$G$113</f>
        <v>0</v>
      </c>
      <c r="D387" s="32">
        <f>'Standing'!$G$127</f>
        <v>0</v>
      </c>
      <c r="E387" s="9"/>
      <c r="F387" s="40">
        <f>'Standing'!$G$36</f>
        <v>0</v>
      </c>
      <c r="G387" s="40">
        <f>'Standing'!$G$153</f>
        <v>0</v>
      </c>
      <c r="H387" s="32">
        <f>'Reactive'!$G$33</f>
        <v>0</v>
      </c>
      <c r="I387" s="31">
        <f>IF(I$380&lt;&gt;0,(($B387*B$380+$C387*C$380+$D387*D$380+$H387*H$380))/I$380,0)</f>
        <v>0</v>
      </c>
      <c r="J387" s="17">
        <f>0.01*'Input'!$F$58*(E387*$E$380+F387*$F$380+G387*$G$380)+10*(B387*$B$380+C387*$C$380+D387*$D$380+H387*$H$380)</f>
        <v>0</v>
      </c>
      <c r="K387" s="31">
        <f>IF($I$380&lt;&gt;0,0.1*J387/$I$380,"")</f>
        <v>0</v>
      </c>
      <c r="L387" s="39">
        <f>IF($E$380&lt;&gt;0,J387/$E$380,"")</f>
        <v>0</v>
      </c>
      <c r="M387" s="39">
        <f>IF($F$380&lt;&gt;0,J387/$F$380*100/'Input'!$F$58,"")</f>
        <v>0</v>
      </c>
      <c r="N387" s="10"/>
    </row>
    <row r="388" spans="1:14">
      <c r="A388" s="3" t="s">
        <v>466</v>
      </c>
      <c r="B388" s="32">
        <f>'Standing'!$H$90</f>
        <v>0</v>
      </c>
      <c r="C388" s="32">
        <f>'Standing'!$H$113</f>
        <v>0</v>
      </c>
      <c r="D388" s="32">
        <f>'Standing'!$H$127</f>
        <v>0</v>
      </c>
      <c r="E388" s="9"/>
      <c r="F388" s="40">
        <f>'Standing'!$H$36</f>
        <v>0</v>
      </c>
      <c r="G388" s="40">
        <f>'Standing'!$H$153</f>
        <v>0</v>
      </c>
      <c r="H388" s="32">
        <f>'Reactive'!$H$33</f>
        <v>0</v>
      </c>
      <c r="I388" s="31">
        <f>IF(I$380&lt;&gt;0,(($B388*B$380+$C388*C$380+$D388*D$380+$H388*H$380))/I$380,0)</f>
        <v>0</v>
      </c>
      <c r="J388" s="17">
        <f>0.01*'Input'!$F$58*(E388*$E$380+F388*$F$380+G388*$G$380)+10*(B388*$B$380+C388*$C$380+D388*$D$380+H388*$H$380)</f>
        <v>0</v>
      </c>
      <c r="K388" s="31">
        <f>IF($I$380&lt;&gt;0,0.1*J388/$I$380,"")</f>
        <v>0</v>
      </c>
      <c r="L388" s="39">
        <f>IF($E$380&lt;&gt;0,J388/$E$380,"")</f>
        <v>0</v>
      </c>
      <c r="M388" s="39">
        <f>IF($F$380&lt;&gt;0,J388/$F$380*100/'Input'!$F$58,"")</f>
        <v>0</v>
      </c>
      <c r="N388" s="10"/>
    </row>
    <row r="389" spans="1:14">
      <c r="A389" s="3" t="s">
        <v>467</v>
      </c>
      <c r="B389" s="32">
        <f>'Standing'!$I$90</f>
        <v>0</v>
      </c>
      <c r="C389" s="32">
        <f>'Standing'!$I$113</f>
        <v>0</v>
      </c>
      <c r="D389" s="32">
        <f>'Standing'!$I$127</f>
        <v>0</v>
      </c>
      <c r="E389" s="9"/>
      <c r="F389" s="40">
        <f>'Standing'!$I$36</f>
        <v>0</v>
      </c>
      <c r="G389" s="40">
        <f>'Standing'!$I$153</f>
        <v>0</v>
      </c>
      <c r="H389" s="32">
        <f>'Reactive'!$I$33</f>
        <v>0</v>
      </c>
      <c r="I389" s="31">
        <f>IF(I$380&lt;&gt;0,(($B389*B$380+$C389*C$380+$D389*D$380+$H389*H$380))/I$380,0)</f>
        <v>0</v>
      </c>
      <c r="J389" s="17">
        <f>0.01*'Input'!$F$58*(E389*$E$380+F389*$F$380+G389*$G$380)+10*(B389*$B$380+C389*$C$380+D389*$D$380+H389*$H$380)</f>
        <v>0</v>
      </c>
      <c r="K389" s="31">
        <f>IF($I$380&lt;&gt;0,0.1*J389/$I$380,"")</f>
        <v>0</v>
      </c>
      <c r="L389" s="39">
        <f>IF($E$380&lt;&gt;0,J389/$E$380,"")</f>
        <v>0</v>
      </c>
      <c r="M389" s="39">
        <f>IF($F$380&lt;&gt;0,J389/$F$380*100/'Input'!$F$58,"")</f>
        <v>0</v>
      </c>
      <c r="N389" s="10"/>
    </row>
    <row r="390" spans="1:14">
      <c r="A390" s="3" t="s">
        <v>468</v>
      </c>
      <c r="B390" s="32">
        <f>'Standing'!$J$90</f>
        <v>0</v>
      </c>
      <c r="C390" s="32">
        <f>'Standing'!$J$113</f>
        <v>0</v>
      </c>
      <c r="D390" s="32">
        <f>'Standing'!$J$127</f>
        <v>0</v>
      </c>
      <c r="E390" s="9"/>
      <c r="F390" s="40">
        <f>'Standing'!$J$36</f>
        <v>0</v>
      </c>
      <c r="G390" s="40">
        <f>'Standing'!$J$153</f>
        <v>0</v>
      </c>
      <c r="H390" s="32">
        <f>'Reactive'!$J$33</f>
        <v>0</v>
      </c>
      <c r="I390" s="31">
        <f>IF(I$380&lt;&gt;0,(($B390*B$380+$C390*C$380+$D390*D$380+$H390*H$380))/I$380,0)</f>
        <v>0</v>
      </c>
      <c r="J390" s="17">
        <f>0.01*'Input'!$F$58*(E390*$E$380+F390*$F$380+G390*$G$380)+10*(B390*$B$380+C390*$C$380+D390*$D$380+H390*$H$380)</f>
        <v>0</v>
      </c>
      <c r="K390" s="31">
        <f>IF($I$380&lt;&gt;0,0.1*J390/$I$380,"")</f>
        <v>0</v>
      </c>
      <c r="L390" s="39">
        <f>IF($E$380&lt;&gt;0,J390/$E$380,"")</f>
        <v>0</v>
      </c>
      <c r="M390" s="39">
        <f>IF($F$380&lt;&gt;0,J390/$F$380*100/'Input'!$F$58,"")</f>
        <v>0</v>
      </c>
      <c r="N390" s="10"/>
    </row>
    <row r="391" spans="1:14">
      <c r="A391" s="3" t="s">
        <v>1740</v>
      </c>
      <c r="B391" s="9"/>
      <c r="C391" s="9"/>
      <c r="D391" s="9"/>
      <c r="E391" s="40">
        <f>'SM'!$B$117</f>
        <v>0</v>
      </c>
      <c r="F391" s="9"/>
      <c r="G391" s="9"/>
      <c r="H391" s="9"/>
      <c r="I391" s="31">
        <f>IF(I$380&lt;&gt;0,(($B391*B$380+$C391*C$380+$D391*D$380+$H391*H$380))/I$380,0)</f>
        <v>0</v>
      </c>
      <c r="J391" s="17">
        <f>0.01*'Input'!$F$58*(E391*$E$380+F391*$F$380+G391*$G$380)+10*(B391*$B$380+C391*$C$380+D391*$D$380+H391*$H$380)</f>
        <v>0</v>
      </c>
      <c r="K391" s="31">
        <f>IF($I$380&lt;&gt;0,0.1*J391/$I$380,"")</f>
        <v>0</v>
      </c>
      <c r="L391" s="39">
        <f>IF($E$380&lt;&gt;0,J391/$E$380,"")</f>
        <v>0</v>
      </c>
      <c r="M391" s="39">
        <f>IF($F$380&lt;&gt;0,J391/$F$380*100/'Input'!$F$58,"")</f>
        <v>0</v>
      </c>
      <c r="N391" s="10"/>
    </row>
    <row r="392" spans="1:14">
      <c r="A392" s="3" t="s">
        <v>1741</v>
      </c>
      <c r="B392" s="9"/>
      <c r="C392" s="9"/>
      <c r="D392" s="9"/>
      <c r="E392" s="40">
        <f>'SM'!$C$117</f>
        <v>0</v>
      </c>
      <c r="F392" s="9"/>
      <c r="G392" s="9"/>
      <c r="H392" s="9"/>
      <c r="I392" s="31">
        <f>IF(I$380&lt;&gt;0,(($B392*B$380+$C392*C$380+$D392*D$380+$H392*H$380))/I$380,0)</f>
        <v>0</v>
      </c>
      <c r="J392" s="17">
        <f>0.01*'Input'!$F$58*(E392*$E$380+F392*$F$380+G392*$G$380)+10*(B392*$B$380+C392*$C$380+D392*$D$380+H392*$H$380)</f>
        <v>0</v>
      </c>
      <c r="K392" s="31">
        <f>IF($I$380&lt;&gt;0,0.1*J392/$I$380,"")</f>
        <v>0</v>
      </c>
      <c r="L392" s="39">
        <f>IF($E$380&lt;&gt;0,J392/$E$380,"")</f>
        <v>0</v>
      </c>
      <c r="M392" s="39">
        <f>IF($F$380&lt;&gt;0,J392/$F$380*100/'Input'!$F$58,"")</f>
        <v>0</v>
      </c>
      <c r="N392" s="10"/>
    </row>
    <row r="393" spans="1:14">
      <c r="A393" s="3" t="s">
        <v>1742</v>
      </c>
      <c r="B393" s="32">
        <f>'Standing'!$K$90</f>
        <v>0</v>
      </c>
      <c r="C393" s="32">
        <f>'Standing'!$K$113</f>
        <v>0</v>
      </c>
      <c r="D393" s="32">
        <f>'Standing'!$K$127</f>
        <v>0</v>
      </c>
      <c r="E393" s="9"/>
      <c r="F393" s="40">
        <f>'Standing'!$K$36</f>
        <v>0</v>
      </c>
      <c r="G393" s="40">
        <f>'Standing'!$K$153</f>
        <v>0</v>
      </c>
      <c r="H393" s="32">
        <f>'Reactive'!$K$33</f>
        <v>0</v>
      </c>
      <c r="I393" s="31">
        <f>IF(I$380&lt;&gt;0,(($B393*B$380+$C393*C$380+$D393*D$380+$H393*H$380))/I$380,0)</f>
        <v>0</v>
      </c>
      <c r="J393" s="17">
        <f>0.01*'Input'!$F$58*(E393*$E$380+F393*$F$380+G393*$G$380)+10*(B393*$B$380+C393*$C$380+D393*$D$380+H393*$H$380)</f>
        <v>0</v>
      </c>
      <c r="K393" s="31">
        <f>IF($I$380&lt;&gt;0,0.1*J393/$I$380,"")</f>
        <v>0</v>
      </c>
      <c r="L393" s="39">
        <f>IF($E$380&lt;&gt;0,J393/$E$380,"")</f>
        <v>0</v>
      </c>
      <c r="M393" s="39">
        <f>IF($F$380&lt;&gt;0,J393/$F$380*100/'Input'!$F$58,"")</f>
        <v>0</v>
      </c>
      <c r="N393" s="10"/>
    </row>
    <row r="394" spans="1:14">
      <c r="A394" s="3" t="s">
        <v>1743</v>
      </c>
      <c r="B394" s="32">
        <f>'Standing'!$L$90</f>
        <v>0</v>
      </c>
      <c r="C394" s="32">
        <f>'Standing'!$L$113</f>
        <v>0</v>
      </c>
      <c r="D394" s="32">
        <f>'Standing'!$L$127</f>
        <v>0</v>
      </c>
      <c r="E394" s="9"/>
      <c r="F394" s="40">
        <f>'Standing'!$L$36</f>
        <v>0</v>
      </c>
      <c r="G394" s="40">
        <f>'Standing'!$L$153</f>
        <v>0</v>
      </c>
      <c r="H394" s="32">
        <f>'Reactive'!$L$33</f>
        <v>0</v>
      </c>
      <c r="I394" s="31">
        <f>IF(I$380&lt;&gt;0,(($B394*B$380+$C394*C$380+$D394*D$380+$H394*H$380))/I$380,0)</f>
        <v>0</v>
      </c>
      <c r="J394" s="17">
        <f>0.01*'Input'!$F$58*(E394*$E$380+F394*$F$380+G394*$G$380)+10*(B394*$B$380+C394*$C$380+D394*$D$380+H394*$H$380)</f>
        <v>0</v>
      </c>
      <c r="K394" s="31">
        <f>IF($I$380&lt;&gt;0,0.1*J394/$I$380,"")</f>
        <v>0</v>
      </c>
      <c r="L394" s="39">
        <f>IF($E$380&lt;&gt;0,J394/$E$380,"")</f>
        <v>0</v>
      </c>
      <c r="M394" s="39">
        <f>IF($F$380&lt;&gt;0,J394/$F$380*100/'Input'!$F$58,"")</f>
        <v>0</v>
      </c>
      <c r="N394" s="10"/>
    </row>
    <row r="395" spans="1:14">
      <c r="A395" s="3" t="s">
        <v>1744</v>
      </c>
      <c r="B395" s="32">
        <f>'Standing'!$M$90</f>
        <v>0</v>
      </c>
      <c r="C395" s="32">
        <f>'Standing'!$M$113</f>
        <v>0</v>
      </c>
      <c r="D395" s="32">
        <f>'Standing'!$M$127</f>
        <v>0</v>
      </c>
      <c r="E395" s="9"/>
      <c r="F395" s="40">
        <f>'Standing'!$M$36</f>
        <v>0</v>
      </c>
      <c r="G395" s="40">
        <f>'Standing'!$M$153</f>
        <v>0</v>
      </c>
      <c r="H395" s="32">
        <f>'Reactive'!$M$33</f>
        <v>0</v>
      </c>
      <c r="I395" s="31">
        <f>IF(I$380&lt;&gt;0,(($B395*B$380+$C395*C$380+$D395*D$380+$H395*H$380))/I$380,0)</f>
        <v>0</v>
      </c>
      <c r="J395" s="17">
        <f>0.01*'Input'!$F$58*(E395*$E$380+F395*$F$380+G395*$G$380)+10*(B395*$B$380+C395*$C$380+D395*$D$380+H395*$H$380)</f>
        <v>0</v>
      </c>
      <c r="K395" s="31">
        <f>IF($I$380&lt;&gt;0,0.1*J395/$I$380,"")</f>
        <v>0</v>
      </c>
      <c r="L395" s="39">
        <f>IF($E$380&lt;&gt;0,J395/$E$380,"")</f>
        <v>0</v>
      </c>
      <c r="M395" s="39">
        <f>IF($F$380&lt;&gt;0,J395/$F$380*100/'Input'!$F$58,"")</f>
        <v>0</v>
      </c>
      <c r="N395" s="10"/>
    </row>
    <row r="396" spans="1:14">
      <c r="A396" s="3" t="s">
        <v>1745</v>
      </c>
      <c r="B396" s="32">
        <f>'Standing'!$N$90</f>
        <v>0</v>
      </c>
      <c r="C396" s="32">
        <f>'Standing'!$N$113</f>
        <v>0</v>
      </c>
      <c r="D396" s="32">
        <f>'Standing'!$N$127</f>
        <v>0</v>
      </c>
      <c r="E396" s="9"/>
      <c r="F396" s="40">
        <f>'Standing'!$N$36</f>
        <v>0</v>
      </c>
      <c r="G396" s="40">
        <f>'Standing'!$N$153</f>
        <v>0</v>
      </c>
      <c r="H396" s="32">
        <f>'Reactive'!$N$33</f>
        <v>0</v>
      </c>
      <c r="I396" s="31">
        <f>IF(I$380&lt;&gt;0,(($B396*B$380+$C396*C$380+$D396*D$380+$H396*H$380))/I$380,0)</f>
        <v>0</v>
      </c>
      <c r="J396" s="17">
        <f>0.01*'Input'!$F$58*(E396*$E$380+F396*$F$380+G396*$G$380)+10*(B396*$B$380+C396*$C$380+D396*$D$380+H396*$H$380)</f>
        <v>0</v>
      </c>
      <c r="K396" s="31">
        <f>IF($I$380&lt;&gt;0,0.1*J396/$I$380,"")</f>
        <v>0</v>
      </c>
      <c r="L396" s="39">
        <f>IF($E$380&lt;&gt;0,J396/$E$380,"")</f>
        <v>0</v>
      </c>
      <c r="M396" s="39">
        <f>IF($F$380&lt;&gt;0,J396/$F$380*100/'Input'!$F$58,"")</f>
        <v>0</v>
      </c>
      <c r="N396" s="10"/>
    </row>
    <row r="397" spans="1:14">
      <c r="A397" s="3" t="s">
        <v>1746</v>
      </c>
      <c r="B397" s="32">
        <f>'Standing'!$O$90</f>
        <v>0</v>
      </c>
      <c r="C397" s="32">
        <f>'Standing'!$O$113</f>
        <v>0</v>
      </c>
      <c r="D397" s="32">
        <f>'Standing'!$O$127</f>
        <v>0</v>
      </c>
      <c r="E397" s="9"/>
      <c r="F397" s="40">
        <f>'Standing'!$O$36</f>
        <v>0</v>
      </c>
      <c r="G397" s="40">
        <f>'Standing'!$O$153</f>
        <v>0</v>
      </c>
      <c r="H397" s="32">
        <f>'Reactive'!$O$33</f>
        <v>0</v>
      </c>
      <c r="I397" s="31">
        <f>IF(I$380&lt;&gt;0,(($B397*B$380+$C397*C$380+$D397*D$380+$H397*H$380))/I$380,0)</f>
        <v>0</v>
      </c>
      <c r="J397" s="17">
        <f>0.01*'Input'!$F$58*(E397*$E$380+F397*$F$380+G397*$G$380)+10*(B397*$B$380+C397*$C$380+D397*$D$380+H397*$H$380)</f>
        <v>0</v>
      </c>
      <c r="K397" s="31">
        <f>IF($I$380&lt;&gt;0,0.1*J397/$I$380,"")</f>
        <v>0</v>
      </c>
      <c r="L397" s="39">
        <f>IF($E$380&lt;&gt;0,J397/$E$380,"")</f>
        <v>0</v>
      </c>
      <c r="M397" s="39">
        <f>IF($F$380&lt;&gt;0,J397/$F$380*100/'Input'!$F$58,"")</f>
        <v>0</v>
      </c>
      <c r="N397" s="10"/>
    </row>
    <row r="398" spans="1:14">
      <c r="A398" s="3" t="s">
        <v>1747</v>
      </c>
      <c r="B398" s="32">
        <f>'Standing'!$P$90</f>
        <v>0</v>
      </c>
      <c r="C398" s="32">
        <f>'Standing'!$P$113</f>
        <v>0</v>
      </c>
      <c r="D398" s="32">
        <f>'Standing'!$P$127</f>
        <v>0</v>
      </c>
      <c r="E398" s="9"/>
      <c r="F398" s="40">
        <f>'Standing'!$P$36</f>
        <v>0</v>
      </c>
      <c r="G398" s="40">
        <f>'Standing'!$P$153</f>
        <v>0</v>
      </c>
      <c r="H398" s="32">
        <f>'Reactive'!$P$33</f>
        <v>0</v>
      </c>
      <c r="I398" s="31">
        <f>IF(I$380&lt;&gt;0,(($B398*B$380+$C398*C$380+$D398*D$380+$H398*H$380))/I$380,0)</f>
        <v>0</v>
      </c>
      <c r="J398" s="17">
        <f>0.01*'Input'!$F$58*(E398*$E$380+F398*$F$380+G398*$G$380)+10*(B398*$B$380+C398*$C$380+D398*$D$380+H398*$H$380)</f>
        <v>0</v>
      </c>
      <c r="K398" s="31">
        <f>IF($I$380&lt;&gt;0,0.1*J398/$I$380,"")</f>
        <v>0</v>
      </c>
      <c r="L398" s="39">
        <f>IF($E$380&lt;&gt;0,J398/$E$380,"")</f>
        <v>0</v>
      </c>
      <c r="M398" s="39">
        <f>IF($F$380&lt;&gt;0,J398/$F$380*100/'Input'!$F$58,"")</f>
        <v>0</v>
      </c>
      <c r="N398" s="10"/>
    </row>
    <row r="399" spans="1:14">
      <c r="A399" s="3" t="s">
        <v>1748</v>
      </c>
      <c r="B399" s="32">
        <f>'Standing'!$Q$90</f>
        <v>0</v>
      </c>
      <c r="C399" s="32">
        <f>'Standing'!$Q$113</f>
        <v>0</v>
      </c>
      <c r="D399" s="32">
        <f>'Standing'!$Q$127</f>
        <v>0</v>
      </c>
      <c r="E399" s="9"/>
      <c r="F399" s="40">
        <f>'Standing'!$Q$36</f>
        <v>0</v>
      </c>
      <c r="G399" s="40">
        <f>'Standing'!$Q$153</f>
        <v>0</v>
      </c>
      <c r="H399" s="32">
        <f>'Reactive'!$Q$33</f>
        <v>0</v>
      </c>
      <c r="I399" s="31">
        <f>IF(I$380&lt;&gt;0,(($B399*B$380+$C399*C$380+$D399*D$380+$H399*H$380))/I$380,0)</f>
        <v>0</v>
      </c>
      <c r="J399" s="17">
        <f>0.01*'Input'!$F$58*(E399*$E$380+F399*$F$380+G399*$G$380)+10*(B399*$B$380+C399*$C$380+D399*$D$380+H399*$H$380)</f>
        <v>0</v>
      </c>
      <c r="K399" s="31">
        <f>IF($I$380&lt;&gt;0,0.1*J399/$I$380,"")</f>
        <v>0</v>
      </c>
      <c r="L399" s="39">
        <f>IF($E$380&lt;&gt;0,J399/$E$380,"")</f>
        <v>0</v>
      </c>
      <c r="M399" s="39">
        <f>IF($F$380&lt;&gt;0,J399/$F$380*100/'Input'!$F$58,"")</f>
        <v>0</v>
      </c>
      <c r="N399" s="10"/>
    </row>
    <row r="400" spans="1:14">
      <c r="A400" s="3" t="s">
        <v>1749</v>
      </c>
      <c r="B400" s="32">
        <f>'Standing'!$R$90</f>
        <v>0</v>
      </c>
      <c r="C400" s="32">
        <f>'Standing'!$R$113</f>
        <v>0</v>
      </c>
      <c r="D400" s="32">
        <f>'Standing'!$R$127</f>
        <v>0</v>
      </c>
      <c r="E400" s="9"/>
      <c r="F400" s="40">
        <f>'Standing'!$R$36</f>
        <v>0</v>
      </c>
      <c r="G400" s="40">
        <f>'Standing'!$R$153</f>
        <v>0</v>
      </c>
      <c r="H400" s="32">
        <f>'Reactive'!$R$33</f>
        <v>0</v>
      </c>
      <c r="I400" s="31">
        <f>IF(I$380&lt;&gt;0,(($B400*B$380+$C400*C$380+$D400*D$380+$H400*H$380))/I$380,0)</f>
        <v>0</v>
      </c>
      <c r="J400" s="17">
        <f>0.01*'Input'!$F$58*(E400*$E$380+F400*$F$380+G400*$G$380)+10*(B400*$B$380+C400*$C$380+D400*$D$380+H400*$H$380)</f>
        <v>0</v>
      </c>
      <c r="K400" s="31">
        <f>IF($I$380&lt;&gt;0,0.1*J400/$I$380,"")</f>
        <v>0</v>
      </c>
      <c r="L400" s="39">
        <f>IF($E$380&lt;&gt;0,J400/$E$380,"")</f>
        <v>0</v>
      </c>
      <c r="M400" s="39">
        <f>IF($F$380&lt;&gt;0,J400/$F$380*100/'Input'!$F$58,"")</f>
        <v>0</v>
      </c>
      <c r="N400" s="10"/>
    </row>
    <row r="401" spans="1:14">
      <c r="A401" s="3" t="s">
        <v>1750</v>
      </c>
      <c r="B401" s="32">
        <f>'Standing'!$S$90</f>
        <v>0</v>
      </c>
      <c r="C401" s="32">
        <f>'Standing'!$S$113</f>
        <v>0</v>
      </c>
      <c r="D401" s="32">
        <f>'Standing'!$S$127</f>
        <v>0</v>
      </c>
      <c r="E401" s="9"/>
      <c r="F401" s="40">
        <f>'Standing'!$S$36</f>
        <v>0</v>
      </c>
      <c r="G401" s="40">
        <f>'Standing'!$S$153</f>
        <v>0</v>
      </c>
      <c r="H401" s="32">
        <f>'Reactive'!$S$33</f>
        <v>0</v>
      </c>
      <c r="I401" s="31">
        <f>IF(I$380&lt;&gt;0,(($B401*B$380+$C401*C$380+$D401*D$380+$H401*H$380))/I$380,0)</f>
        <v>0</v>
      </c>
      <c r="J401" s="17">
        <f>0.01*'Input'!$F$58*(E401*$E$380+F401*$F$380+G401*$G$380)+10*(B401*$B$380+C401*$C$380+D401*$D$380+H401*$H$380)</f>
        <v>0</v>
      </c>
      <c r="K401" s="31">
        <f>IF($I$380&lt;&gt;0,0.1*J401/$I$380,"")</f>
        <v>0</v>
      </c>
      <c r="L401" s="39">
        <f>IF($E$380&lt;&gt;0,J401/$E$380,"")</f>
        <v>0</v>
      </c>
      <c r="M401" s="39">
        <f>IF($F$380&lt;&gt;0,J401/$F$380*100/'Input'!$F$58,"")</f>
        <v>0</v>
      </c>
      <c r="N401" s="10"/>
    </row>
    <row r="402" spans="1:14">
      <c r="A402" s="3" t="s">
        <v>1751</v>
      </c>
      <c r="B402" s="9"/>
      <c r="C402" s="9"/>
      <c r="D402" s="9"/>
      <c r="E402" s="40">
        <f>'Otex'!$B$132</f>
        <v>0</v>
      </c>
      <c r="F402" s="9"/>
      <c r="G402" s="9"/>
      <c r="H402" s="9"/>
      <c r="I402" s="31">
        <f>IF(I$380&lt;&gt;0,(($B402*B$380+$C402*C$380+$D402*D$380+$H402*H$380))/I$380,0)</f>
        <v>0</v>
      </c>
      <c r="J402" s="17">
        <f>0.01*'Input'!$F$58*(E402*$E$380+F402*$F$380+G402*$G$380)+10*(B402*$B$380+C402*$C$380+D402*$D$380+H402*$H$380)</f>
        <v>0</v>
      </c>
      <c r="K402" s="31">
        <f>IF($I$380&lt;&gt;0,0.1*J402/$I$380,"")</f>
        <v>0</v>
      </c>
      <c r="L402" s="39">
        <f>IF($E$380&lt;&gt;0,J402/$E$380,"")</f>
        <v>0</v>
      </c>
      <c r="M402" s="39">
        <f>IF($F$380&lt;&gt;0,J402/$F$380*100/'Input'!$F$58,"")</f>
        <v>0</v>
      </c>
      <c r="N402" s="10"/>
    </row>
    <row r="403" spans="1:14">
      <c r="A403" s="3" t="s">
        <v>1752</v>
      </c>
      <c r="B403" s="9"/>
      <c r="C403" s="9"/>
      <c r="D403" s="9"/>
      <c r="E403" s="40">
        <f>'Otex'!$C$132</f>
        <v>0</v>
      </c>
      <c r="F403" s="9"/>
      <c r="G403" s="9"/>
      <c r="H403" s="9"/>
      <c r="I403" s="31">
        <f>IF(I$380&lt;&gt;0,(($B403*B$380+$C403*C$380+$D403*D$380+$H403*H$380))/I$380,0)</f>
        <v>0</v>
      </c>
      <c r="J403" s="17">
        <f>0.01*'Input'!$F$58*(E403*$E$380+F403*$F$380+G403*$G$380)+10*(B403*$B$380+C403*$C$380+D403*$D$380+H403*$H$380)</f>
        <v>0</v>
      </c>
      <c r="K403" s="31">
        <f>IF($I$380&lt;&gt;0,0.1*J403/$I$380,"")</f>
        <v>0</v>
      </c>
      <c r="L403" s="39">
        <f>IF($E$380&lt;&gt;0,J403/$E$380,"")</f>
        <v>0</v>
      </c>
      <c r="M403" s="39">
        <f>IF($F$380&lt;&gt;0,J403/$F$380*100/'Input'!$F$58,"")</f>
        <v>0</v>
      </c>
      <c r="N403" s="10"/>
    </row>
    <row r="404" spans="1:14">
      <c r="A404" s="3" t="s">
        <v>1753</v>
      </c>
      <c r="B404" s="32">
        <f>'Scaler'!$B$466</f>
        <v>0</v>
      </c>
      <c r="C404" s="32">
        <f>'Scaler'!$C$466</f>
        <v>0</v>
      </c>
      <c r="D404" s="32">
        <f>'Scaler'!$D$466</f>
        <v>0</v>
      </c>
      <c r="E404" s="40">
        <f>'Scaler'!$E$466</f>
        <v>0</v>
      </c>
      <c r="F404" s="40">
        <f>'Scaler'!$F$466</f>
        <v>0</v>
      </c>
      <c r="G404" s="40">
        <f>'Scaler'!$G$466</f>
        <v>0</v>
      </c>
      <c r="H404" s="32">
        <f>'Scaler'!$H$466</f>
        <v>0</v>
      </c>
      <c r="I404" s="31">
        <f>IF(I$380&lt;&gt;0,(($B404*B$380+$C404*C$380+$D404*D$380+$H404*H$380))/I$380,0)</f>
        <v>0</v>
      </c>
      <c r="J404" s="17">
        <f>0.01*'Input'!$F$58*(E404*$E$380+F404*$F$380+G404*$G$380)+10*(B404*$B$380+C404*$C$380+D404*$D$380+H404*$H$380)</f>
        <v>0</v>
      </c>
      <c r="K404" s="31">
        <f>IF($I$380&lt;&gt;0,0.1*J404/$I$380,"")</f>
        <v>0</v>
      </c>
      <c r="L404" s="39">
        <f>IF($E$380&lt;&gt;0,J404/$E$380,"")</f>
        <v>0</v>
      </c>
      <c r="M404" s="39">
        <f>IF($F$380&lt;&gt;0,J404/$F$380*100/'Input'!$F$58,"")</f>
        <v>0</v>
      </c>
      <c r="N404" s="10"/>
    </row>
    <row r="405" spans="1:14">
      <c r="A405" s="3" t="s">
        <v>1754</v>
      </c>
      <c r="B405" s="32">
        <f>'Adjust'!$B$87</f>
        <v>0</v>
      </c>
      <c r="C405" s="32">
        <f>'Adjust'!$C$87</f>
        <v>0</v>
      </c>
      <c r="D405" s="32">
        <f>'Adjust'!$D$87</f>
        <v>0</v>
      </c>
      <c r="E405" s="40">
        <f>'Adjust'!$E$87</f>
        <v>0</v>
      </c>
      <c r="F405" s="40">
        <f>'Adjust'!$F$87</f>
        <v>0</v>
      </c>
      <c r="G405" s="40">
        <f>'Adjust'!$G$87</f>
        <v>0</v>
      </c>
      <c r="H405" s="32">
        <f>'Adjust'!$H$87</f>
        <v>0</v>
      </c>
      <c r="I405" s="31">
        <f>IF(I$380&lt;&gt;0,(($B405*B$380+$C405*C$380+$D405*D$380+$H405*H$380))/I$380,0)</f>
        <v>0</v>
      </c>
      <c r="J405" s="17">
        <f>0.01*'Input'!$F$58*(E405*$E$380+F405*$F$380+G405*$G$380)+10*(B405*$B$380+C405*$C$380+D405*$D$380+H405*$H$380)</f>
        <v>0</v>
      </c>
      <c r="K405" s="31">
        <f>IF($I$380&lt;&gt;0,0.1*J405/$I$380,"")</f>
        <v>0</v>
      </c>
      <c r="L405" s="39">
        <f>IF($E$380&lt;&gt;0,J405/$E$380,"")</f>
        <v>0</v>
      </c>
      <c r="M405" s="39">
        <f>IF($F$380&lt;&gt;0,J405/$F$380*100/'Input'!$F$58,"")</f>
        <v>0</v>
      </c>
      <c r="N405" s="10"/>
    </row>
    <row r="407" spans="1:14">
      <c r="A407" s="3" t="s">
        <v>1755</v>
      </c>
      <c r="B407" s="31">
        <f>SUM($B$383:$B$405)</f>
        <v>0</v>
      </c>
      <c r="C407" s="31">
        <f>SUM($C$383:$C$405)</f>
        <v>0</v>
      </c>
      <c r="D407" s="31">
        <f>SUM($D$383:$D$405)</f>
        <v>0</v>
      </c>
      <c r="E407" s="39">
        <f>SUM($E$383:$E$405)</f>
        <v>0</v>
      </c>
      <c r="F407" s="39">
        <f>SUM($F$383:$F$405)</f>
        <v>0</v>
      </c>
      <c r="G407" s="39">
        <f>SUM($G$383:$G$405)</f>
        <v>0</v>
      </c>
      <c r="H407" s="31">
        <f>SUM($H$383:$H$405)</f>
        <v>0</v>
      </c>
      <c r="I407" s="31">
        <f>SUM(I$383:I$405)</f>
        <v>0</v>
      </c>
      <c r="J407" s="17">
        <f>SUM($J$383:$J$405)</f>
        <v>0</v>
      </c>
      <c r="K407" s="31">
        <f>SUM($K$383:$K$405)</f>
        <v>0</v>
      </c>
      <c r="L407" s="39">
        <f>SUM($L$383:$L$405)</f>
        <v>0</v>
      </c>
      <c r="M407" s="39">
        <f>SUM($M$383:$M$405)</f>
        <v>0</v>
      </c>
    </row>
    <row r="409" spans="1:14" ht="21" customHeight="1">
      <c r="A409" s="1" t="s">
        <v>183</v>
      </c>
    </row>
    <row r="411" spans="1:14">
      <c r="B411" s="12" t="s">
        <v>225</v>
      </c>
      <c r="C411" s="12" t="s">
        <v>226</v>
      </c>
      <c r="D411" s="12" t="s">
        <v>227</v>
      </c>
      <c r="E411" s="12" t="s">
        <v>228</v>
      </c>
      <c r="F411" s="12" t="s">
        <v>229</v>
      </c>
      <c r="G411" s="12" t="s">
        <v>230</v>
      </c>
      <c r="H411" s="12" t="s">
        <v>231</v>
      </c>
      <c r="I411" s="12" t="s">
        <v>1736</v>
      </c>
      <c r="J411" s="12" t="s">
        <v>1737</v>
      </c>
    </row>
    <row r="412" spans="1:14">
      <c r="A412" s="3" t="s">
        <v>183</v>
      </c>
      <c r="B412" s="37">
        <f>'Loads'!B$316</f>
        <v>0</v>
      </c>
      <c r="C412" s="37">
        <f>'Loads'!C$316</f>
        <v>0</v>
      </c>
      <c r="D412" s="37">
        <f>'Loads'!D$316</f>
        <v>0</v>
      </c>
      <c r="E412" s="37">
        <f>'Loads'!E$316</f>
        <v>0</v>
      </c>
      <c r="F412" s="37">
        <f>'Loads'!F$316</f>
        <v>0</v>
      </c>
      <c r="G412" s="37">
        <f>'Loads'!G$316</f>
        <v>0</v>
      </c>
      <c r="H412" s="37">
        <f>'Loads'!H$316</f>
        <v>0</v>
      </c>
      <c r="I412" s="37">
        <f>'Multi'!B$131</f>
        <v>0</v>
      </c>
      <c r="J412" s="31">
        <f>IF(E412,I412/E412,"")</f>
        <v>0</v>
      </c>
      <c r="K412" s="10"/>
    </row>
    <row r="414" spans="1:14">
      <c r="B414" s="12" t="s">
        <v>1555</v>
      </c>
      <c r="C414" s="12" t="s">
        <v>1556</v>
      </c>
      <c r="D414" s="12" t="s">
        <v>1557</v>
      </c>
      <c r="E414" s="12" t="s">
        <v>1558</v>
      </c>
      <c r="F414" s="12" t="s">
        <v>1559</v>
      </c>
      <c r="G414" s="12" t="s">
        <v>1560</v>
      </c>
      <c r="H414" s="12" t="s">
        <v>1120</v>
      </c>
      <c r="I414" s="12" t="s">
        <v>1756</v>
      </c>
      <c r="J414" s="12" t="s">
        <v>1738</v>
      </c>
      <c r="K414" s="12" t="s">
        <v>1705</v>
      </c>
      <c r="L414" s="12" t="s">
        <v>1739</v>
      </c>
      <c r="M414" s="12" t="s">
        <v>1757</v>
      </c>
    </row>
    <row r="415" spans="1:14">
      <c r="A415" s="3" t="s">
        <v>461</v>
      </c>
      <c r="B415" s="32">
        <f>'Standing'!$C$91</f>
        <v>0</v>
      </c>
      <c r="C415" s="32">
        <f>'Standing'!$C$114</f>
        <v>0</v>
      </c>
      <c r="D415" s="32">
        <f>'Standing'!$C$128</f>
        <v>0</v>
      </c>
      <c r="E415" s="9"/>
      <c r="F415" s="40">
        <f>'Standing'!$C$37</f>
        <v>0</v>
      </c>
      <c r="G415" s="40">
        <f>'Standing'!$C$154</f>
        <v>0</v>
      </c>
      <c r="H415" s="32">
        <f>'Reactive'!$C$34</f>
        <v>0</v>
      </c>
      <c r="I415" s="31">
        <f>IF(I$412&lt;&gt;0,(($B415*B$412+$C415*C$412+$D415*D$412+$H415*H$412))/I$412,0)</f>
        <v>0</v>
      </c>
      <c r="J415" s="17">
        <f>0.01*'Input'!$F$58*(E415*$E$412+F415*$F$412+G415*$G$412)+10*(B415*$B$412+C415*$C$412+D415*$D$412+H415*$H$412)</f>
        <v>0</v>
      </c>
      <c r="K415" s="31">
        <f>IF($I$412&lt;&gt;0,0.1*J415/$I$412,"")</f>
        <v>0</v>
      </c>
      <c r="L415" s="39">
        <f>IF($E$412&lt;&gt;0,J415/$E$412,"")</f>
        <v>0</v>
      </c>
      <c r="M415" s="39">
        <f>IF($F$412&lt;&gt;0,J415/$F$412*100/'Input'!$F$58,"")</f>
        <v>0</v>
      </c>
      <c r="N415" s="10"/>
    </row>
    <row r="416" spans="1:14">
      <c r="A416" s="3" t="s">
        <v>462</v>
      </c>
      <c r="B416" s="32">
        <f>'Standing'!$D$91</f>
        <v>0</v>
      </c>
      <c r="C416" s="32">
        <f>'Standing'!$D$114</f>
        <v>0</v>
      </c>
      <c r="D416" s="32">
        <f>'Standing'!$D$128</f>
        <v>0</v>
      </c>
      <c r="E416" s="9"/>
      <c r="F416" s="40">
        <f>'Standing'!$D$37</f>
        <v>0</v>
      </c>
      <c r="G416" s="40">
        <f>'Standing'!$D$154</f>
        <v>0</v>
      </c>
      <c r="H416" s="32">
        <f>'Reactive'!$D$34</f>
        <v>0</v>
      </c>
      <c r="I416" s="31">
        <f>IF(I$412&lt;&gt;0,(($B416*B$412+$C416*C$412+$D416*D$412+$H416*H$412))/I$412,0)</f>
        <v>0</v>
      </c>
      <c r="J416" s="17">
        <f>0.01*'Input'!$F$58*(E416*$E$412+F416*$F$412+G416*$G$412)+10*(B416*$B$412+C416*$C$412+D416*$D$412+H416*$H$412)</f>
        <v>0</v>
      </c>
      <c r="K416" s="31">
        <f>IF($I$412&lt;&gt;0,0.1*J416/$I$412,"")</f>
        <v>0</v>
      </c>
      <c r="L416" s="39">
        <f>IF($E$412&lt;&gt;0,J416/$E$412,"")</f>
        <v>0</v>
      </c>
      <c r="M416" s="39">
        <f>IF($F$412&lt;&gt;0,J416/$F$412*100/'Input'!$F$58,"")</f>
        <v>0</v>
      </c>
      <c r="N416" s="10"/>
    </row>
    <row r="417" spans="1:14">
      <c r="A417" s="3" t="s">
        <v>463</v>
      </c>
      <c r="B417" s="32">
        <f>'Standing'!$E$91</f>
        <v>0</v>
      </c>
      <c r="C417" s="32">
        <f>'Standing'!$E$114</f>
        <v>0</v>
      </c>
      <c r="D417" s="32">
        <f>'Standing'!$E$128</f>
        <v>0</v>
      </c>
      <c r="E417" s="9"/>
      <c r="F417" s="40">
        <f>'Standing'!$E$37</f>
        <v>0</v>
      </c>
      <c r="G417" s="40">
        <f>'Standing'!$E$154</f>
        <v>0</v>
      </c>
      <c r="H417" s="32">
        <f>'Reactive'!$E$34</f>
        <v>0</v>
      </c>
      <c r="I417" s="31">
        <f>IF(I$412&lt;&gt;0,(($B417*B$412+$C417*C$412+$D417*D$412+$H417*H$412))/I$412,0)</f>
        <v>0</v>
      </c>
      <c r="J417" s="17">
        <f>0.01*'Input'!$F$58*(E417*$E$412+F417*$F$412+G417*$G$412)+10*(B417*$B$412+C417*$C$412+D417*$D$412+H417*$H$412)</f>
        <v>0</v>
      </c>
      <c r="K417" s="31">
        <f>IF($I$412&lt;&gt;0,0.1*J417/$I$412,"")</f>
        <v>0</v>
      </c>
      <c r="L417" s="39">
        <f>IF($E$412&lt;&gt;0,J417/$E$412,"")</f>
        <v>0</v>
      </c>
      <c r="M417" s="39">
        <f>IF($F$412&lt;&gt;0,J417/$F$412*100/'Input'!$F$58,"")</f>
        <v>0</v>
      </c>
      <c r="N417" s="10"/>
    </row>
    <row r="418" spans="1:14">
      <c r="A418" s="3" t="s">
        <v>464</v>
      </c>
      <c r="B418" s="32">
        <f>'Standing'!$F$91</f>
        <v>0</v>
      </c>
      <c r="C418" s="32">
        <f>'Standing'!$F$114</f>
        <v>0</v>
      </c>
      <c r="D418" s="32">
        <f>'Standing'!$F$128</f>
        <v>0</v>
      </c>
      <c r="E418" s="9"/>
      <c r="F418" s="40">
        <f>'Standing'!$F$37</f>
        <v>0</v>
      </c>
      <c r="G418" s="40">
        <f>'Standing'!$F$154</f>
        <v>0</v>
      </c>
      <c r="H418" s="32">
        <f>'Reactive'!$F$34</f>
        <v>0</v>
      </c>
      <c r="I418" s="31">
        <f>IF(I$412&lt;&gt;0,(($B418*B$412+$C418*C$412+$D418*D$412+$H418*H$412))/I$412,0)</f>
        <v>0</v>
      </c>
      <c r="J418" s="17">
        <f>0.01*'Input'!$F$58*(E418*$E$412+F418*$F$412+G418*$G$412)+10*(B418*$B$412+C418*$C$412+D418*$D$412+H418*$H$412)</f>
        <v>0</v>
      </c>
      <c r="K418" s="31">
        <f>IF($I$412&lt;&gt;0,0.1*J418/$I$412,"")</f>
        <v>0</v>
      </c>
      <c r="L418" s="39">
        <f>IF($E$412&lt;&gt;0,J418/$E$412,"")</f>
        <v>0</v>
      </c>
      <c r="M418" s="39">
        <f>IF($F$412&lt;&gt;0,J418/$F$412*100/'Input'!$F$58,"")</f>
        <v>0</v>
      </c>
      <c r="N418" s="10"/>
    </row>
    <row r="419" spans="1:14">
      <c r="A419" s="3" t="s">
        <v>465</v>
      </c>
      <c r="B419" s="32">
        <f>'Standing'!$G$91</f>
        <v>0</v>
      </c>
      <c r="C419" s="32">
        <f>'Standing'!$G$114</f>
        <v>0</v>
      </c>
      <c r="D419" s="32">
        <f>'Standing'!$G$128</f>
        <v>0</v>
      </c>
      <c r="E419" s="9"/>
      <c r="F419" s="40">
        <f>'Standing'!$G$37</f>
        <v>0</v>
      </c>
      <c r="G419" s="40">
        <f>'Standing'!$G$154</f>
        <v>0</v>
      </c>
      <c r="H419" s="32">
        <f>'Reactive'!$G$34</f>
        <v>0</v>
      </c>
      <c r="I419" s="31">
        <f>IF(I$412&lt;&gt;0,(($B419*B$412+$C419*C$412+$D419*D$412+$H419*H$412))/I$412,0)</f>
        <v>0</v>
      </c>
      <c r="J419" s="17">
        <f>0.01*'Input'!$F$58*(E419*$E$412+F419*$F$412+G419*$G$412)+10*(B419*$B$412+C419*$C$412+D419*$D$412+H419*$H$412)</f>
        <v>0</v>
      </c>
      <c r="K419" s="31">
        <f>IF($I$412&lt;&gt;0,0.1*J419/$I$412,"")</f>
        <v>0</v>
      </c>
      <c r="L419" s="39">
        <f>IF($E$412&lt;&gt;0,J419/$E$412,"")</f>
        <v>0</v>
      </c>
      <c r="M419" s="39">
        <f>IF($F$412&lt;&gt;0,J419/$F$412*100/'Input'!$F$58,"")</f>
        <v>0</v>
      </c>
      <c r="N419" s="10"/>
    </row>
    <row r="420" spans="1:14">
      <c r="A420" s="3" t="s">
        <v>466</v>
      </c>
      <c r="B420" s="32">
        <f>'Standing'!$H$91</f>
        <v>0</v>
      </c>
      <c r="C420" s="32">
        <f>'Standing'!$H$114</f>
        <v>0</v>
      </c>
      <c r="D420" s="32">
        <f>'Standing'!$H$128</f>
        <v>0</v>
      </c>
      <c r="E420" s="9"/>
      <c r="F420" s="40">
        <f>'Standing'!$H$37</f>
        <v>0</v>
      </c>
      <c r="G420" s="40">
        <f>'Standing'!$H$154</f>
        <v>0</v>
      </c>
      <c r="H420" s="32">
        <f>'Reactive'!$H$34</f>
        <v>0</v>
      </c>
      <c r="I420" s="31">
        <f>IF(I$412&lt;&gt;0,(($B420*B$412+$C420*C$412+$D420*D$412+$H420*H$412))/I$412,0)</f>
        <v>0</v>
      </c>
      <c r="J420" s="17">
        <f>0.01*'Input'!$F$58*(E420*$E$412+F420*$F$412+G420*$G$412)+10*(B420*$B$412+C420*$C$412+D420*$D$412+H420*$H$412)</f>
        <v>0</v>
      </c>
      <c r="K420" s="31">
        <f>IF($I$412&lt;&gt;0,0.1*J420/$I$412,"")</f>
        <v>0</v>
      </c>
      <c r="L420" s="39">
        <f>IF($E$412&lt;&gt;0,J420/$E$412,"")</f>
        <v>0</v>
      </c>
      <c r="M420" s="39">
        <f>IF($F$412&lt;&gt;0,J420/$F$412*100/'Input'!$F$58,"")</f>
        <v>0</v>
      </c>
      <c r="N420" s="10"/>
    </row>
    <row r="421" spans="1:14">
      <c r="A421" s="3" t="s">
        <v>467</v>
      </c>
      <c r="B421" s="32">
        <f>'Standing'!$I$91</f>
        <v>0</v>
      </c>
      <c r="C421" s="32">
        <f>'Standing'!$I$114</f>
        <v>0</v>
      </c>
      <c r="D421" s="32">
        <f>'Standing'!$I$128</f>
        <v>0</v>
      </c>
      <c r="E421" s="9"/>
      <c r="F421" s="40">
        <f>'Standing'!$I$37</f>
        <v>0</v>
      </c>
      <c r="G421" s="40">
        <f>'Standing'!$I$154</f>
        <v>0</v>
      </c>
      <c r="H421" s="32">
        <f>'Reactive'!$I$34</f>
        <v>0</v>
      </c>
      <c r="I421" s="31">
        <f>IF(I$412&lt;&gt;0,(($B421*B$412+$C421*C$412+$D421*D$412+$H421*H$412))/I$412,0)</f>
        <v>0</v>
      </c>
      <c r="J421" s="17">
        <f>0.01*'Input'!$F$58*(E421*$E$412+F421*$F$412+G421*$G$412)+10*(B421*$B$412+C421*$C$412+D421*$D$412+H421*$H$412)</f>
        <v>0</v>
      </c>
      <c r="K421" s="31">
        <f>IF($I$412&lt;&gt;0,0.1*J421/$I$412,"")</f>
        <v>0</v>
      </c>
      <c r="L421" s="39">
        <f>IF($E$412&lt;&gt;0,J421/$E$412,"")</f>
        <v>0</v>
      </c>
      <c r="M421" s="39">
        <f>IF($F$412&lt;&gt;0,J421/$F$412*100/'Input'!$F$58,"")</f>
        <v>0</v>
      </c>
      <c r="N421" s="10"/>
    </row>
    <row r="422" spans="1:14">
      <c r="A422" s="3" t="s">
        <v>468</v>
      </c>
      <c r="B422" s="32">
        <f>'Standing'!$J$91</f>
        <v>0</v>
      </c>
      <c r="C422" s="32">
        <f>'Standing'!$J$114</f>
        <v>0</v>
      </c>
      <c r="D422" s="32">
        <f>'Standing'!$J$128</f>
        <v>0</v>
      </c>
      <c r="E422" s="9"/>
      <c r="F422" s="40">
        <f>'Standing'!$J$37</f>
        <v>0</v>
      </c>
      <c r="G422" s="40">
        <f>'Standing'!$J$154</f>
        <v>0</v>
      </c>
      <c r="H422" s="32">
        <f>'Reactive'!$J$34</f>
        <v>0</v>
      </c>
      <c r="I422" s="31">
        <f>IF(I$412&lt;&gt;0,(($B422*B$412+$C422*C$412+$D422*D$412+$H422*H$412))/I$412,0)</f>
        <v>0</v>
      </c>
      <c r="J422" s="17">
        <f>0.01*'Input'!$F$58*(E422*$E$412+F422*$F$412+G422*$G$412)+10*(B422*$B$412+C422*$C$412+D422*$D$412+H422*$H$412)</f>
        <v>0</v>
      </c>
      <c r="K422" s="31">
        <f>IF($I$412&lt;&gt;0,0.1*J422/$I$412,"")</f>
        <v>0</v>
      </c>
      <c r="L422" s="39">
        <f>IF($E$412&lt;&gt;0,J422/$E$412,"")</f>
        <v>0</v>
      </c>
      <c r="M422" s="39">
        <f>IF($F$412&lt;&gt;0,J422/$F$412*100/'Input'!$F$58,"")</f>
        <v>0</v>
      </c>
      <c r="N422" s="10"/>
    </row>
    <row r="423" spans="1:14">
      <c r="A423" s="3" t="s">
        <v>1740</v>
      </c>
      <c r="B423" s="9"/>
      <c r="C423" s="9"/>
      <c r="D423" s="9"/>
      <c r="E423" s="40">
        <f>'SM'!$B$118</f>
        <v>0</v>
      </c>
      <c r="F423" s="9"/>
      <c r="G423" s="9"/>
      <c r="H423" s="9"/>
      <c r="I423" s="31">
        <f>IF(I$412&lt;&gt;0,(($B423*B$412+$C423*C$412+$D423*D$412+$H423*H$412))/I$412,0)</f>
        <v>0</v>
      </c>
      <c r="J423" s="17">
        <f>0.01*'Input'!$F$58*(E423*$E$412+F423*$F$412+G423*$G$412)+10*(B423*$B$412+C423*$C$412+D423*$D$412+H423*$H$412)</f>
        <v>0</v>
      </c>
      <c r="K423" s="31">
        <f>IF($I$412&lt;&gt;0,0.1*J423/$I$412,"")</f>
        <v>0</v>
      </c>
      <c r="L423" s="39">
        <f>IF($E$412&lt;&gt;0,J423/$E$412,"")</f>
        <v>0</v>
      </c>
      <c r="M423" s="39">
        <f>IF($F$412&lt;&gt;0,J423/$F$412*100/'Input'!$F$58,"")</f>
        <v>0</v>
      </c>
      <c r="N423" s="10"/>
    </row>
    <row r="424" spans="1:14">
      <c r="A424" s="3" t="s">
        <v>1741</v>
      </c>
      <c r="B424" s="9"/>
      <c r="C424" s="9"/>
      <c r="D424" s="9"/>
      <c r="E424" s="40">
        <f>'SM'!$C$118</f>
        <v>0</v>
      </c>
      <c r="F424" s="9"/>
      <c r="G424" s="9"/>
      <c r="H424" s="9"/>
      <c r="I424" s="31">
        <f>IF(I$412&lt;&gt;0,(($B424*B$412+$C424*C$412+$D424*D$412+$H424*H$412))/I$412,0)</f>
        <v>0</v>
      </c>
      <c r="J424" s="17">
        <f>0.01*'Input'!$F$58*(E424*$E$412+F424*$F$412+G424*$G$412)+10*(B424*$B$412+C424*$C$412+D424*$D$412+H424*$H$412)</f>
        <v>0</v>
      </c>
      <c r="K424" s="31">
        <f>IF($I$412&lt;&gt;0,0.1*J424/$I$412,"")</f>
        <v>0</v>
      </c>
      <c r="L424" s="39">
        <f>IF($E$412&lt;&gt;0,J424/$E$412,"")</f>
        <v>0</v>
      </c>
      <c r="M424" s="39">
        <f>IF($F$412&lt;&gt;0,J424/$F$412*100/'Input'!$F$58,"")</f>
        <v>0</v>
      </c>
      <c r="N424" s="10"/>
    </row>
    <row r="425" spans="1:14">
      <c r="A425" s="3" t="s">
        <v>1742</v>
      </c>
      <c r="B425" s="32">
        <f>'Standing'!$K$91</f>
        <v>0</v>
      </c>
      <c r="C425" s="32">
        <f>'Standing'!$K$114</f>
        <v>0</v>
      </c>
      <c r="D425" s="32">
        <f>'Standing'!$K$128</f>
        <v>0</v>
      </c>
      <c r="E425" s="9"/>
      <c r="F425" s="40">
        <f>'Standing'!$K$37</f>
        <v>0</v>
      </c>
      <c r="G425" s="40">
        <f>'Standing'!$K$154</f>
        <v>0</v>
      </c>
      <c r="H425" s="32">
        <f>'Reactive'!$K$34</f>
        <v>0</v>
      </c>
      <c r="I425" s="31">
        <f>IF(I$412&lt;&gt;0,(($B425*B$412+$C425*C$412+$D425*D$412+$H425*H$412))/I$412,0)</f>
        <v>0</v>
      </c>
      <c r="J425" s="17">
        <f>0.01*'Input'!$F$58*(E425*$E$412+F425*$F$412+G425*$G$412)+10*(B425*$B$412+C425*$C$412+D425*$D$412+H425*$H$412)</f>
        <v>0</v>
      </c>
      <c r="K425" s="31">
        <f>IF($I$412&lt;&gt;0,0.1*J425/$I$412,"")</f>
        <v>0</v>
      </c>
      <c r="L425" s="39">
        <f>IF($E$412&lt;&gt;0,J425/$E$412,"")</f>
        <v>0</v>
      </c>
      <c r="M425" s="39">
        <f>IF($F$412&lt;&gt;0,J425/$F$412*100/'Input'!$F$58,"")</f>
        <v>0</v>
      </c>
      <c r="N425" s="10"/>
    </row>
    <row r="426" spans="1:14">
      <c r="A426" s="3" t="s">
        <v>1743</v>
      </c>
      <c r="B426" s="32">
        <f>'Standing'!$L$91</f>
        <v>0</v>
      </c>
      <c r="C426" s="32">
        <f>'Standing'!$L$114</f>
        <v>0</v>
      </c>
      <c r="D426" s="32">
        <f>'Standing'!$L$128</f>
        <v>0</v>
      </c>
      <c r="E426" s="9"/>
      <c r="F426" s="40">
        <f>'Standing'!$L$37</f>
        <v>0</v>
      </c>
      <c r="G426" s="40">
        <f>'Standing'!$L$154</f>
        <v>0</v>
      </c>
      <c r="H426" s="32">
        <f>'Reactive'!$L$34</f>
        <v>0</v>
      </c>
      <c r="I426" s="31">
        <f>IF(I$412&lt;&gt;0,(($B426*B$412+$C426*C$412+$D426*D$412+$H426*H$412))/I$412,0)</f>
        <v>0</v>
      </c>
      <c r="J426" s="17">
        <f>0.01*'Input'!$F$58*(E426*$E$412+F426*$F$412+G426*$G$412)+10*(B426*$B$412+C426*$C$412+D426*$D$412+H426*$H$412)</f>
        <v>0</v>
      </c>
      <c r="K426" s="31">
        <f>IF($I$412&lt;&gt;0,0.1*J426/$I$412,"")</f>
        <v>0</v>
      </c>
      <c r="L426" s="39">
        <f>IF($E$412&lt;&gt;0,J426/$E$412,"")</f>
        <v>0</v>
      </c>
      <c r="M426" s="39">
        <f>IF($F$412&lt;&gt;0,J426/$F$412*100/'Input'!$F$58,"")</f>
        <v>0</v>
      </c>
      <c r="N426" s="10"/>
    </row>
    <row r="427" spans="1:14">
      <c r="A427" s="3" t="s">
        <v>1744</v>
      </c>
      <c r="B427" s="32">
        <f>'Standing'!$M$91</f>
        <v>0</v>
      </c>
      <c r="C427" s="32">
        <f>'Standing'!$M$114</f>
        <v>0</v>
      </c>
      <c r="D427" s="32">
        <f>'Standing'!$M$128</f>
        <v>0</v>
      </c>
      <c r="E427" s="9"/>
      <c r="F427" s="40">
        <f>'Standing'!$M$37</f>
        <v>0</v>
      </c>
      <c r="G427" s="40">
        <f>'Standing'!$M$154</f>
        <v>0</v>
      </c>
      <c r="H427" s="32">
        <f>'Reactive'!$M$34</f>
        <v>0</v>
      </c>
      <c r="I427" s="31">
        <f>IF(I$412&lt;&gt;0,(($B427*B$412+$C427*C$412+$D427*D$412+$H427*H$412))/I$412,0)</f>
        <v>0</v>
      </c>
      <c r="J427" s="17">
        <f>0.01*'Input'!$F$58*(E427*$E$412+F427*$F$412+G427*$G$412)+10*(B427*$B$412+C427*$C$412+D427*$D$412+H427*$H$412)</f>
        <v>0</v>
      </c>
      <c r="K427" s="31">
        <f>IF($I$412&lt;&gt;0,0.1*J427/$I$412,"")</f>
        <v>0</v>
      </c>
      <c r="L427" s="39">
        <f>IF($E$412&lt;&gt;0,J427/$E$412,"")</f>
        <v>0</v>
      </c>
      <c r="M427" s="39">
        <f>IF($F$412&lt;&gt;0,J427/$F$412*100/'Input'!$F$58,"")</f>
        <v>0</v>
      </c>
      <c r="N427" s="10"/>
    </row>
    <row r="428" spans="1:14">
      <c r="A428" s="3" t="s">
        <v>1745</v>
      </c>
      <c r="B428" s="32">
        <f>'Standing'!$N$91</f>
        <v>0</v>
      </c>
      <c r="C428" s="32">
        <f>'Standing'!$N$114</f>
        <v>0</v>
      </c>
      <c r="D428" s="32">
        <f>'Standing'!$N$128</f>
        <v>0</v>
      </c>
      <c r="E428" s="9"/>
      <c r="F428" s="40">
        <f>'Standing'!$N$37</f>
        <v>0</v>
      </c>
      <c r="G428" s="40">
        <f>'Standing'!$N$154</f>
        <v>0</v>
      </c>
      <c r="H428" s="32">
        <f>'Reactive'!$N$34</f>
        <v>0</v>
      </c>
      <c r="I428" s="31">
        <f>IF(I$412&lt;&gt;0,(($B428*B$412+$C428*C$412+$D428*D$412+$H428*H$412))/I$412,0)</f>
        <v>0</v>
      </c>
      <c r="J428" s="17">
        <f>0.01*'Input'!$F$58*(E428*$E$412+F428*$F$412+G428*$G$412)+10*(B428*$B$412+C428*$C$412+D428*$D$412+H428*$H$412)</f>
        <v>0</v>
      </c>
      <c r="K428" s="31">
        <f>IF($I$412&lt;&gt;0,0.1*J428/$I$412,"")</f>
        <v>0</v>
      </c>
      <c r="L428" s="39">
        <f>IF($E$412&lt;&gt;0,J428/$E$412,"")</f>
        <v>0</v>
      </c>
      <c r="M428" s="39">
        <f>IF($F$412&lt;&gt;0,J428/$F$412*100/'Input'!$F$58,"")</f>
        <v>0</v>
      </c>
      <c r="N428" s="10"/>
    </row>
    <row r="429" spans="1:14">
      <c r="A429" s="3" t="s">
        <v>1746</v>
      </c>
      <c r="B429" s="32">
        <f>'Standing'!$O$91</f>
        <v>0</v>
      </c>
      <c r="C429" s="32">
        <f>'Standing'!$O$114</f>
        <v>0</v>
      </c>
      <c r="D429" s="32">
        <f>'Standing'!$O$128</f>
        <v>0</v>
      </c>
      <c r="E429" s="9"/>
      <c r="F429" s="40">
        <f>'Standing'!$O$37</f>
        <v>0</v>
      </c>
      <c r="G429" s="40">
        <f>'Standing'!$O$154</f>
        <v>0</v>
      </c>
      <c r="H429" s="32">
        <f>'Reactive'!$O$34</f>
        <v>0</v>
      </c>
      <c r="I429" s="31">
        <f>IF(I$412&lt;&gt;0,(($B429*B$412+$C429*C$412+$D429*D$412+$H429*H$412))/I$412,0)</f>
        <v>0</v>
      </c>
      <c r="J429" s="17">
        <f>0.01*'Input'!$F$58*(E429*$E$412+F429*$F$412+G429*$G$412)+10*(B429*$B$412+C429*$C$412+D429*$D$412+H429*$H$412)</f>
        <v>0</v>
      </c>
      <c r="K429" s="31">
        <f>IF($I$412&lt;&gt;0,0.1*J429/$I$412,"")</f>
        <v>0</v>
      </c>
      <c r="L429" s="39">
        <f>IF($E$412&lt;&gt;0,J429/$E$412,"")</f>
        <v>0</v>
      </c>
      <c r="M429" s="39">
        <f>IF($F$412&lt;&gt;0,J429/$F$412*100/'Input'!$F$58,"")</f>
        <v>0</v>
      </c>
      <c r="N429" s="10"/>
    </row>
    <row r="430" spans="1:14">
      <c r="A430" s="3" t="s">
        <v>1747</v>
      </c>
      <c r="B430" s="32">
        <f>'Standing'!$P$91</f>
        <v>0</v>
      </c>
      <c r="C430" s="32">
        <f>'Standing'!$P$114</f>
        <v>0</v>
      </c>
      <c r="D430" s="32">
        <f>'Standing'!$P$128</f>
        <v>0</v>
      </c>
      <c r="E430" s="9"/>
      <c r="F430" s="40">
        <f>'Standing'!$P$37</f>
        <v>0</v>
      </c>
      <c r="G430" s="40">
        <f>'Standing'!$P$154</f>
        <v>0</v>
      </c>
      <c r="H430" s="32">
        <f>'Reactive'!$P$34</f>
        <v>0</v>
      </c>
      <c r="I430" s="31">
        <f>IF(I$412&lt;&gt;0,(($B430*B$412+$C430*C$412+$D430*D$412+$H430*H$412))/I$412,0)</f>
        <v>0</v>
      </c>
      <c r="J430" s="17">
        <f>0.01*'Input'!$F$58*(E430*$E$412+F430*$F$412+G430*$G$412)+10*(B430*$B$412+C430*$C$412+D430*$D$412+H430*$H$412)</f>
        <v>0</v>
      </c>
      <c r="K430" s="31">
        <f>IF($I$412&lt;&gt;0,0.1*J430/$I$412,"")</f>
        <v>0</v>
      </c>
      <c r="L430" s="39">
        <f>IF($E$412&lt;&gt;0,J430/$E$412,"")</f>
        <v>0</v>
      </c>
      <c r="M430" s="39">
        <f>IF($F$412&lt;&gt;0,J430/$F$412*100/'Input'!$F$58,"")</f>
        <v>0</v>
      </c>
      <c r="N430" s="10"/>
    </row>
    <row r="431" spans="1:14">
      <c r="A431" s="3" t="s">
        <v>1748</v>
      </c>
      <c r="B431" s="32">
        <f>'Standing'!$Q$91</f>
        <v>0</v>
      </c>
      <c r="C431" s="32">
        <f>'Standing'!$Q$114</f>
        <v>0</v>
      </c>
      <c r="D431" s="32">
        <f>'Standing'!$Q$128</f>
        <v>0</v>
      </c>
      <c r="E431" s="9"/>
      <c r="F431" s="40">
        <f>'Standing'!$Q$37</f>
        <v>0</v>
      </c>
      <c r="G431" s="40">
        <f>'Standing'!$Q$154</f>
        <v>0</v>
      </c>
      <c r="H431" s="32">
        <f>'Reactive'!$Q$34</f>
        <v>0</v>
      </c>
      <c r="I431" s="31">
        <f>IF(I$412&lt;&gt;0,(($B431*B$412+$C431*C$412+$D431*D$412+$H431*H$412))/I$412,0)</f>
        <v>0</v>
      </c>
      <c r="J431" s="17">
        <f>0.01*'Input'!$F$58*(E431*$E$412+F431*$F$412+G431*$G$412)+10*(B431*$B$412+C431*$C$412+D431*$D$412+H431*$H$412)</f>
        <v>0</v>
      </c>
      <c r="K431" s="31">
        <f>IF($I$412&lt;&gt;0,0.1*J431/$I$412,"")</f>
        <v>0</v>
      </c>
      <c r="L431" s="39">
        <f>IF($E$412&lt;&gt;0,J431/$E$412,"")</f>
        <v>0</v>
      </c>
      <c r="M431" s="39">
        <f>IF($F$412&lt;&gt;0,J431/$F$412*100/'Input'!$F$58,"")</f>
        <v>0</v>
      </c>
      <c r="N431" s="10"/>
    </row>
    <row r="432" spans="1:14">
      <c r="A432" s="3" t="s">
        <v>1749</v>
      </c>
      <c r="B432" s="32">
        <f>'Standing'!$R$91</f>
        <v>0</v>
      </c>
      <c r="C432" s="32">
        <f>'Standing'!$R$114</f>
        <v>0</v>
      </c>
      <c r="D432" s="32">
        <f>'Standing'!$R$128</f>
        <v>0</v>
      </c>
      <c r="E432" s="9"/>
      <c r="F432" s="40">
        <f>'Standing'!$R$37</f>
        <v>0</v>
      </c>
      <c r="G432" s="40">
        <f>'Standing'!$R$154</f>
        <v>0</v>
      </c>
      <c r="H432" s="32">
        <f>'Reactive'!$R$34</f>
        <v>0</v>
      </c>
      <c r="I432" s="31">
        <f>IF(I$412&lt;&gt;0,(($B432*B$412+$C432*C$412+$D432*D$412+$H432*H$412))/I$412,0)</f>
        <v>0</v>
      </c>
      <c r="J432" s="17">
        <f>0.01*'Input'!$F$58*(E432*$E$412+F432*$F$412+G432*$G$412)+10*(B432*$B$412+C432*$C$412+D432*$D$412+H432*$H$412)</f>
        <v>0</v>
      </c>
      <c r="K432" s="31">
        <f>IF($I$412&lt;&gt;0,0.1*J432/$I$412,"")</f>
        <v>0</v>
      </c>
      <c r="L432" s="39">
        <f>IF($E$412&lt;&gt;0,J432/$E$412,"")</f>
        <v>0</v>
      </c>
      <c r="M432" s="39">
        <f>IF($F$412&lt;&gt;0,J432/$F$412*100/'Input'!$F$58,"")</f>
        <v>0</v>
      </c>
      <c r="N432" s="10"/>
    </row>
    <row r="433" spans="1:14">
      <c r="A433" s="3" t="s">
        <v>1750</v>
      </c>
      <c r="B433" s="32">
        <f>'Standing'!$S$91</f>
        <v>0</v>
      </c>
      <c r="C433" s="32">
        <f>'Standing'!$S$114</f>
        <v>0</v>
      </c>
      <c r="D433" s="32">
        <f>'Standing'!$S$128</f>
        <v>0</v>
      </c>
      <c r="E433" s="9"/>
      <c r="F433" s="40">
        <f>'Standing'!$S$37</f>
        <v>0</v>
      </c>
      <c r="G433" s="40">
        <f>'Standing'!$S$154</f>
        <v>0</v>
      </c>
      <c r="H433" s="32">
        <f>'Reactive'!$S$34</f>
        <v>0</v>
      </c>
      <c r="I433" s="31">
        <f>IF(I$412&lt;&gt;0,(($B433*B$412+$C433*C$412+$D433*D$412+$H433*H$412))/I$412,0)</f>
        <v>0</v>
      </c>
      <c r="J433" s="17">
        <f>0.01*'Input'!$F$58*(E433*$E$412+F433*$F$412+G433*$G$412)+10*(B433*$B$412+C433*$C$412+D433*$D$412+H433*$H$412)</f>
        <v>0</v>
      </c>
      <c r="K433" s="31">
        <f>IF($I$412&lt;&gt;0,0.1*J433/$I$412,"")</f>
        <v>0</v>
      </c>
      <c r="L433" s="39">
        <f>IF($E$412&lt;&gt;0,J433/$E$412,"")</f>
        <v>0</v>
      </c>
      <c r="M433" s="39">
        <f>IF($F$412&lt;&gt;0,J433/$F$412*100/'Input'!$F$58,"")</f>
        <v>0</v>
      </c>
      <c r="N433" s="10"/>
    </row>
    <row r="434" spans="1:14">
      <c r="A434" s="3" t="s">
        <v>1751</v>
      </c>
      <c r="B434" s="9"/>
      <c r="C434" s="9"/>
      <c r="D434" s="9"/>
      <c r="E434" s="40">
        <f>'Otex'!$B$133</f>
        <v>0</v>
      </c>
      <c r="F434" s="9"/>
      <c r="G434" s="9"/>
      <c r="H434" s="9"/>
      <c r="I434" s="31">
        <f>IF(I$412&lt;&gt;0,(($B434*B$412+$C434*C$412+$D434*D$412+$H434*H$412))/I$412,0)</f>
        <v>0</v>
      </c>
      <c r="J434" s="17">
        <f>0.01*'Input'!$F$58*(E434*$E$412+F434*$F$412+G434*$G$412)+10*(B434*$B$412+C434*$C$412+D434*$D$412+H434*$H$412)</f>
        <v>0</v>
      </c>
      <c r="K434" s="31">
        <f>IF($I$412&lt;&gt;0,0.1*J434/$I$412,"")</f>
        <v>0</v>
      </c>
      <c r="L434" s="39">
        <f>IF($E$412&lt;&gt;0,J434/$E$412,"")</f>
        <v>0</v>
      </c>
      <c r="M434" s="39">
        <f>IF($F$412&lt;&gt;0,J434/$F$412*100/'Input'!$F$58,"")</f>
        <v>0</v>
      </c>
      <c r="N434" s="10"/>
    </row>
    <row r="435" spans="1:14">
      <c r="A435" s="3" t="s">
        <v>1752</v>
      </c>
      <c r="B435" s="9"/>
      <c r="C435" s="9"/>
      <c r="D435" s="9"/>
      <c r="E435" s="40">
        <f>'Otex'!$C$133</f>
        <v>0</v>
      </c>
      <c r="F435" s="9"/>
      <c r="G435" s="9"/>
      <c r="H435" s="9"/>
      <c r="I435" s="31">
        <f>IF(I$412&lt;&gt;0,(($B435*B$412+$C435*C$412+$D435*D$412+$H435*H$412))/I$412,0)</f>
        <v>0</v>
      </c>
      <c r="J435" s="17">
        <f>0.01*'Input'!$F$58*(E435*$E$412+F435*$F$412+G435*$G$412)+10*(B435*$B$412+C435*$C$412+D435*$D$412+H435*$H$412)</f>
        <v>0</v>
      </c>
      <c r="K435" s="31">
        <f>IF($I$412&lt;&gt;0,0.1*J435/$I$412,"")</f>
        <v>0</v>
      </c>
      <c r="L435" s="39">
        <f>IF($E$412&lt;&gt;0,J435/$E$412,"")</f>
        <v>0</v>
      </c>
      <c r="M435" s="39">
        <f>IF($F$412&lt;&gt;0,J435/$F$412*100/'Input'!$F$58,"")</f>
        <v>0</v>
      </c>
      <c r="N435" s="10"/>
    </row>
    <row r="436" spans="1:14">
      <c r="A436" s="3" t="s">
        <v>1753</v>
      </c>
      <c r="B436" s="32">
        <f>'Scaler'!$B$467</f>
        <v>0</v>
      </c>
      <c r="C436" s="32">
        <f>'Scaler'!$C$467</f>
        <v>0</v>
      </c>
      <c r="D436" s="32">
        <f>'Scaler'!$D$467</f>
        <v>0</v>
      </c>
      <c r="E436" s="40">
        <f>'Scaler'!$E$467</f>
        <v>0</v>
      </c>
      <c r="F436" s="40">
        <f>'Scaler'!$F$467</f>
        <v>0</v>
      </c>
      <c r="G436" s="40">
        <f>'Scaler'!$G$467</f>
        <v>0</v>
      </c>
      <c r="H436" s="32">
        <f>'Scaler'!$H$467</f>
        <v>0</v>
      </c>
      <c r="I436" s="31">
        <f>IF(I$412&lt;&gt;0,(($B436*B$412+$C436*C$412+$D436*D$412+$H436*H$412))/I$412,0)</f>
        <v>0</v>
      </c>
      <c r="J436" s="17">
        <f>0.01*'Input'!$F$58*(E436*$E$412+F436*$F$412+G436*$G$412)+10*(B436*$B$412+C436*$C$412+D436*$D$412+H436*$H$412)</f>
        <v>0</v>
      </c>
      <c r="K436" s="31">
        <f>IF($I$412&lt;&gt;0,0.1*J436/$I$412,"")</f>
        <v>0</v>
      </c>
      <c r="L436" s="39">
        <f>IF($E$412&lt;&gt;0,J436/$E$412,"")</f>
        <v>0</v>
      </c>
      <c r="M436" s="39">
        <f>IF($F$412&lt;&gt;0,J436/$F$412*100/'Input'!$F$58,"")</f>
        <v>0</v>
      </c>
      <c r="N436" s="10"/>
    </row>
    <row r="437" spans="1:14">
      <c r="A437" s="3" t="s">
        <v>1754</v>
      </c>
      <c r="B437" s="32">
        <f>'Adjust'!$B$88</f>
        <v>0</v>
      </c>
      <c r="C437" s="32">
        <f>'Adjust'!$C$88</f>
        <v>0</v>
      </c>
      <c r="D437" s="32">
        <f>'Adjust'!$D$88</f>
        <v>0</v>
      </c>
      <c r="E437" s="40">
        <f>'Adjust'!$E$88</f>
        <v>0</v>
      </c>
      <c r="F437" s="40">
        <f>'Adjust'!$F$88</f>
        <v>0</v>
      </c>
      <c r="G437" s="40">
        <f>'Adjust'!$G$88</f>
        <v>0</v>
      </c>
      <c r="H437" s="32">
        <f>'Adjust'!$H$88</f>
        <v>0</v>
      </c>
      <c r="I437" s="31">
        <f>IF(I$412&lt;&gt;0,(($B437*B$412+$C437*C$412+$D437*D$412+$H437*H$412))/I$412,0)</f>
        <v>0</v>
      </c>
      <c r="J437" s="17">
        <f>0.01*'Input'!$F$58*(E437*$E$412+F437*$F$412+G437*$G$412)+10*(B437*$B$412+C437*$C$412+D437*$D$412+H437*$H$412)</f>
        <v>0</v>
      </c>
      <c r="K437" s="31">
        <f>IF($I$412&lt;&gt;0,0.1*J437/$I$412,"")</f>
        <v>0</v>
      </c>
      <c r="L437" s="39">
        <f>IF($E$412&lt;&gt;0,J437/$E$412,"")</f>
        <v>0</v>
      </c>
      <c r="M437" s="39">
        <f>IF($F$412&lt;&gt;0,J437/$F$412*100/'Input'!$F$58,"")</f>
        <v>0</v>
      </c>
      <c r="N437" s="10"/>
    </row>
    <row r="439" spans="1:14">
      <c r="A439" s="3" t="s">
        <v>1755</v>
      </c>
      <c r="B439" s="31">
        <f>SUM($B$415:$B$437)</f>
        <v>0</v>
      </c>
      <c r="C439" s="31">
        <f>SUM($C$415:$C$437)</f>
        <v>0</v>
      </c>
      <c r="D439" s="31">
        <f>SUM($D$415:$D$437)</f>
        <v>0</v>
      </c>
      <c r="E439" s="39">
        <f>SUM($E$415:$E$437)</f>
        <v>0</v>
      </c>
      <c r="F439" s="39">
        <f>SUM($F$415:$F$437)</f>
        <v>0</v>
      </c>
      <c r="G439" s="39">
        <f>SUM($G$415:$G$437)</f>
        <v>0</v>
      </c>
      <c r="H439" s="31">
        <f>SUM($H$415:$H$437)</f>
        <v>0</v>
      </c>
      <c r="I439" s="31">
        <f>SUM(I$415:I$437)</f>
        <v>0</v>
      </c>
      <c r="J439" s="17">
        <f>SUM($J$415:$J$437)</f>
        <v>0</v>
      </c>
      <c r="K439" s="31">
        <f>SUM($K$415:$K$437)</f>
        <v>0</v>
      </c>
      <c r="L439" s="39">
        <f>SUM($L$415:$L$437)</f>
        <v>0</v>
      </c>
      <c r="M439" s="39">
        <f>SUM($M$415:$M$437)</f>
        <v>0</v>
      </c>
    </row>
    <row r="441" spans="1:14" ht="21" customHeight="1">
      <c r="A441" s="1" t="s">
        <v>196</v>
      </c>
    </row>
    <row r="443" spans="1:14">
      <c r="B443" s="12" t="s">
        <v>225</v>
      </c>
      <c r="C443" s="12" t="s">
        <v>226</v>
      </c>
      <c r="D443" s="12" t="s">
        <v>227</v>
      </c>
      <c r="E443" s="12" t="s">
        <v>228</v>
      </c>
      <c r="F443" s="12" t="s">
        <v>229</v>
      </c>
      <c r="G443" s="12" t="s">
        <v>230</v>
      </c>
      <c r="H443" s="12" t="s">
        <v>231</v>
      </c>
      <c r="I443" s="12" t="s">
        <v>1736</v>
      </c>
      <c r="J443" s="12" t="s">
        <v>1737</v>
      </c>
    </row>
    <row r="444" spans="1:14">
      <c r="A444" s="3" t="s">
        <v>196</v>
      </c>
      <c r="B444" s="37">
        <f>'Loads'!B$317</f>
        <v>0</v>
      </c>
      <c r="C444" s="37">
        <f>'Loads'!C$317</f>
        <v>0</v>
      </c>
      <c r="D444" s="37">
        <f>'Loads'!D$317</f>
        <v>0</v>
      </c>
      <c r="E444" s="37">
        <f>'Loads'!E$317</f>
        <v>0</v>
      </c>
      <c r="F444" s="37">
        <f>'Loads'!F$317</f>
        <v>0</v>
      </c>
      <c r="G444" s="37">
        <f>'Loads'!G$317</f>
        <v>0</v>
      </c>
      <c r="H444" s="37">
        <f>'Loads'!H$317</f>
        <v>0</v>
      </c>
      <c r="I444" s="37">
        <f>'Multi'!B$132</f>
        <v>0</v>
      </c>
      <c r="J444" s="31">
        <f>IF(E444,I444/E444,"")</f>
        <v>0</v>
      </c>
      <c r="K444" s="10"/>
    </row>
    <row r="446" spans="1:14">
      <c r="B446" s="12" t="s">
        <v>1555</v>
      </c>
      <c r="C446" s="12" t="s">
        <v>1556</v>
      </c>
      <c r="D446" s="12" t="s">
        <v>1557</v>
      </c>
      <c r="E446" s="12" t="s">
        <v>1558</v>
      </c>
      <c r="F446" s="12" t="s">
        <v>1559</v>
      </c>
      <c r="G446" s="12" t="s">
        <v>1560</v>
      </c>
      <c r="H446" s="12" t="s">
        <v>1120</v>
      </c>
      <c r="I446" s="12" t="s">
        <v>1756</v>
      </c>
      <c r="J446" s="12" t="s">
        <v>1738</v>
      </c>
      <c r="K446" s="12" t="s">
        <v>1705</v>
      </c>
      <c r="L446" s="12" t="s">
        <v>1739</v>
      </c>
      <c r="M446" s="12" t="s">
        <v>1757</v>
      </c>
    </row>
    <row r="447" spans="1:14">
      <c r="A447" s="3" t="s">
        <v>461</v>
      </c>
      <c r="B447" s="32">
        <f>'Standing'!$C$92</f>
        <v>0</v>
      </c>
      <c r="C447" s="32">
        <f>'Standing'!$C$115</f>
        <v>0</v>
      </c>
      <c r="D447" s="32">
        <f>'Standing'!$C$129</f>
        <v>0</v>
      </c>
      <c r="E447" s="9"/>
      <c r="F447" s="40">
        <f>'Standing'!$C$38</f>
        <v>0</v>
      </c>
      <c r="G447" s="40">
        <f>'Standing'!$C$155</f>
        <v>0</v>
      </c>
      <c r="H447" s="32">
        <f>'Reactive'!$C$35</f>
        <v>0</v>
      </c>
      <c r="I447" s="31">
        <f>IF(I$444&lt;&gt;0,(($B447*B$444+$C447*C$444+$D447*D$444+$H447*H$444))/I$444,0)</f>
        <v>0</v>
      </c>
      <c r="J447" s="17">
        <f>0.01*'Input'!$F$58*(E447*$E$444+F447*$F$444+G447*$G$444)+10*(B447*$B$444+C447*$C$444+D447*$D$444+H447*$H$444)</f>
        <v>0</v>
      </c>
      <c r="K447" s="31">
        <f>IF($I$444&lt;&gt;0,0.1*J447/$I$444,"")</f>
        <v>0</v>
      </c>
      <c r="L447" s="39">
        <f>IF($E$444&lt;&gt;0,J447/$E$444,"")</f>
        <v>0</v>
      </c>
      <c r="M447" s="39">
        <f>IF($F$444&lt;&gt;0,J447/$F$444*100/'Input'!$F$58,"")</f>
        <v>0</v>
      </c>
      <c r="N447" s="10"/>
    </row>
    <row r="448" spans="1:14">
      <c r="A448" s="3" t="s">
        <v>462</v>
      </c>
      <c r="B448" s="32">
        <f>'Standing'!$D$92</f>
        <v>0</v>
      </c>
      <c r="C448" s="32">
        <f>'Standing'!$D$115</f>
        <v>0</v>
      </c>
      <c r="D448" s="32">
        <f>'Standing'!$D$129</f>
        <v>0</v>
      </c>
      <c r="E448" s="9"/>
      <c r="F448" s="40">
        <f>'Standing'!$D$38</f>
        <v>0</v>
      </c>
      <c r="G448" s="40">
        <f>'Standing'!$D$155</f>
        <v>0</v>
      </c>
      <c r="H448" s="32">
        <f>'Reactive'!$D$35</f>
        <v>0</v>
      </c>
      <c r="I448" s="31">
        <f>IF(I$444&lt;&gt;0,(($B448*B$444+$C448*C$444+$D448*D$444+$H448*H$444))/I$444,0)</f>
        <v>0</v>
      </c>
      <c r="J448" s="17">
        <f>0.01*'Input'!$F$58*(E448*$E$444+F448*$F$444+G448*$G$444)+10*(B448*$B$444+C448*$C$444+D448*$D$444+H448*$H$444)</f>
        <v>0</v>
      </c>
      <c r="K448" s="31">
        <f>IF($I$444&lt;&gt;0,0.1*J448/$I$444,"")</f>
        <v>0</v>
      </c>
      <c r="L448" s="39">
        <f>IF($E$444&lt;&gt;0,J448/$E$444,"")</f>
        <v>0</v>
      </c>
      <c r="M448" s="39">
        <f>IF($F$444&lt;&gt;0,J448/$F$444*100/'Input'!$F$58,"")</f>
        <v>0</v>
      </c>
      <c r="N448" s="10"/>
    </row>
    <row r="449" spans="1:14">
      <c r="A449" s="3" t="s">
        <v>463</v>
      </c>
      <c r="B449" s="32">
        <f>'Standing'!$E$92</f>
        <v>0</v>
      </c>
      <c r="C449" s="32">
        <f>'Standing'!$E$115</f>
        <v>0</v>
      </c>
      <c r="D449" s="32">
        <f>'Standing'!$E$129</f>
        <v>0</v>
      </c>
      <c r="E449" s="9"/>
      <c r="F449" s="40">
        <f>'Standing'!$E$38</f>
        <v>0</v>
      </c>
      <c r="G449" s="40">
        <f>'Standing'!$E$155</f>
        <v>0</v>
      </c>
      <c r="H449" s="32">
        <f>'Reactive'!$E$35</f>
        <v>0</v>
      </c>
      <c r="I449" s="31">
        <f>IF(I$444&lt;&gt;0,(($B449*B$444+$C449*C$444+$D449*D$444+$H449*H$444))/I$444,0)</f>
        <v>0</v>
      </c>
      <c r="J449" s="17">
        <f>0.01*'Input'!$F$58*(E449*$E$444+F449*$F$444+G449*$G$444)+10*(B449*$B$444+C449*$C$444+D449*$D$444+H449*$H$444)</f>
        <v>0</v>
      </c>
      <c r="K449" s="31">
        <f>IF($I$444&lt;&gt;0,0.1*J449/$I$444,"")</f>
        <v>0</v>
      </c>
      <c r="L449" s="39">
        <f>IF($E$444&lt;&gt;0,J449/$E$444,"")</f>
        <v>0</v>
      </c>
      <c r="M449" s="39">
        <f>IF($F$444&lt;&gt;0,J449/$F$444*100/'Input'!$F$58,"")</f>
        <v>0</v>
      </c>
      <c r="N449" s="10"/>
    </row>
    <row r="450" spans="1:14">
      <c r="A450" s="3" t="s">
        <v>464</v>
      </c>
      <c r="B450" s="32">
        <f>'Standing'!$F$92</f>
        <v>0</v>
      </c>
      <c r="C450" s="32">
        <f>'Standing'!$F$115</f>
        <v>0</v>
      </c>
      <c r="D450" s="32">
        <f>'Standing'!$F$129</f>
        <v>0</v>
      </c>
      <c r="E450" s="9"/>
      <c r="F450" s="40">
        <f>'Standing'!$F$38</f>
        <v>0</v>
      </c>
      <c r="G450" s="40">
        <f>'Standing'!$F$155</f>
        <v>0</v>
      </c>
      <c r="H450" s="32">
        <f>'Reactive'!$F$35</f>
        <v>0</v>
      </c>
      <c r="I450" s="31">
        <f>IF(I$444&lt;&gt;0,(($B450*B$444+$C450*C$444+$D450*D$444+$H450*H$444))/I$444,0)</f>
        <v>0</v>
      </c>
      <c r="J450" s="17">
        <f>0.01*'Input'!$F$58*(E450*$E$444+F450*$F$444+G450*$G$444)+10*(B450*$B$444+C450*$C$444+D450*$D$444+H450*$H$444)</f>
        <v>0</v>
      </c>
      <c r="K450" s="31">
        <f>IF($I$444&lt;&gt;0,0.1*J450/$I$444,"")</f>
        <v>0</v>
      </c>
      <c r="L450" s="39">
        <f>IF($E$444&lt;&gt;0,J450/$E$444,"")</f>
        <v>0</v>
      </c>
      <c r="M450" s="39">
        <f>IF($F$444&lt;&gt;0,J450/$F$444*100/'Input'!$F$58,"")</f>
        <v>0</v>
      </c>
      <c r="N450" s="10"/>
    </row>
    <row r="451" spans="1:14">
      <c r="A451" s="3" t="s">
        <v>465</v>
      </c>
      <c r="B451" s="32">
        <f>'Standing'!$G$92</f>
        <v>0</v>
      </c>
      <c r="C451" s="32">
        <f>'Standing'!$G$115</f>
        <v>0</v>
      </c>
      <c r="D451" s="32">
        <f>'Standing'!$G$129</f>
        <v>0</v>
      </c>
      <c r="E451" s="9"/>
      <c r="F451" s="40">
        <f>'Standing'!$G$38</f>
        <v>0</v>
      </c>
      <c r="G451" s="40">
        <f>'Standing'!$G$155</f>
        <v>0</v>
      </c>
      <c r="H451" s="32">
        <f>'Reactive'!$G$35</f>
        <v>0</v>
      </c>
      <c r="I451" s="31">
        <f>IF(I$444&lt;&gt;0,(($B451*B$444+$C451*C$444+$D451*D$444+$H451*H$444))/I$444,0)</f>
        <v>0</v>
      </c>
      <c r="J451" s="17">
        <f>0.01*'Input'!$F$58*(E451*$E$444+F451*$F$444+G451*$G$444)+10*(B451*$B$444+C451*$C$444+D451*$D$444+H451*$H$444)</f>
        <v>0</v>
      </c>
      <c r="K451" s="31">
        <f>IF($I$444&lt;&gt;0,0.1*J451/$I$444,"")</f>
        <v>0</v>
      </c>
      <c r="L451" s="39">
        <f>IF($E$444&lt;&gt;0,J451/$E$444,"")</f>
        <v>0</v>
      </c>
      <c r="M451" s="39">
        <f>IF($F$444&lt;&gt;0,J451/$F$444*100/'Input'!$F$58,"")</f>
        <v>0</v>
      </c>
      <c r="N451" s="10"/>
    </row>
    <row r="452" spans="1:14">
      <c r="A452" s="3" t="s">
        <v>466</v>
      </c>
      <c r="B452" s="32">
        <f>'Standing'!$H$92</f>
        <v>0</v>
      </c>
      <c r="C452" s="32">
        <f>'Standing'!$H$115</f>
        <v>0</v>
      </c>
      <c r="D452" s="32">
        <f>'Standing'!$H$129</f>
        <v>0</v>
      </c>
      <c r="E452" s="9"/>
      <c r="F452" s="40">
        <f>'Standing'!$H$38</f>
        <v>0</v>
      </c>
      <c r="G452" s="40">
        <f>'Standing'!$H$155</f>
        <v>0</v>
      </c>
      <c r="H452" s="32">
        <f>'Reactive'!$H$35</f>
        <v>0</v>
      </c>
      <c r="I452" s="31">
        <f>IF(I$444&lt;&gt;0,(($B452*B$444+$C452*C$444+$D452*D$444+$H452*H$444))/I$444,0)</f>
        <v>0</v>
      </c>
      <c r="J452" s="17">
        <f>0.01*'Input'!$F$58*(E452*$E$444+F452*$F$444+G452*$G$444)+10*(B452*$B$444+C452*$C$444+D452*$D$444+H452*$H$444)</f>
        <v>0</v>
      </c>
      <c r="K452" s="31">
        <f>IF($I$444&lt;&gt;0,0.1*J452/$I$444,"")</f>
        <v>0</v>
      </c>
      <c r="L452" s="39">
        <f>IF($E$444&lt;&gt;0,J452/$E$444,"")</f>
        <v>0</v>
      </c>
      <c r="M452" s="39">
        <f>IF($F$444&lt;&gt;0,J452/$F$444*100/'Input'!$F$58,"")</f>
        <v>0</v>
      </c>
      <c r="N452" s="10"/>
    </row>
    <row r="453" spans="1:14">
      <c r="A453" s="3" t="s">
        <v>467</v>
      </c>
      <c r="B453" s="32">
        <f>'Standing'!$I$92</f>
        <v>0</v>
      </c>
      <c r="C453" s="32">
        <f>'Standing'!$I$115</f>
        <v>0</v>
      </c>
      <c r="D453" s="32">
        <f>'Standing'!$I$129</f>
        <v>0</v>
      </c>
      <c r="E453" s="9"/>
      <c r="F453" s="40">
        <f>'Standing'!$I$38</f>
        <v>0</v>
      </c>
      <c r="G453" s="40">
        <f>'Standing'!$I$155</f>
        <v>0</v>
      </c>
      <c r="H453" s="32">
        <f>'Reactive'!$I$35</f>
        <v>0</v>
      </c>
      <c r="I453" s="31">
        <f>IF(I$444&lt;&gt;0,(($B453*B$444+$C453*C$444+$D453*D$444+$H453*H$444))/I$444,0)</f>
        <v>0</v>
      </c>
      <c r="J453" s="17">
        <f>0.01*'Input'!$F$58*(E453*$E$444+F453*$F$444+G453*$G$444)+10*(B453*$B$444+C453*$C$444+D453*$D$444+H453*$H$444)</f>
        <v>0</v>
      </c>
      <c r="K453" s="31">
        <f>IF($I$444&lt;&gt;0,0.1*J453/$I$444,"")</f>
        <v>0</v>
      </c>
      <c r="L453" s="39">
        <f>IF($E$444&lt;&gt;0,J453/$E$444,"")</f>
        <v>0</v>
      </c>
      <c r="M453" s="39">
        <f>IF($F$444&lt;&gt;0,J453/$F$444*100/'Input'!$F$58,"")</f>
        <v>0</v>
      </c>
      <c r="N453" s="10"/>
    </row>
    <row r="454" spans="1:14">
      <c r="A454" s="3" t="s">
        <v>468</v>
      </c>
      <c r="B454" s="32">
        <f>'Standing'!$J$92</f>
        <v>0</v>
      </c>
      <c r="C454" s="32">
        <f>'Standing'!$J$115</f>
        <v>0</v>
      </c>
      <c r="D454" s="32">
        <f>'Standing'!$J$129</f>
        <v>0</v>
      </c>
      <c r="E454" s="9"/>
      <c r="F454" s="40">
        <f>'Standing'!$J$38</f>
        <v>0</v>
      </c>
      <c r="G454" s="40">
        <f>'Standing'!$J$155</f>
        <v>0</v>
      </c>
      <c r="H454" s="32">
        <f>'Reactive'!$J$35</f>
        <v>0</v>
      </c>
      <c r="I454" s="31">
        <f>IF(I$444&lt;&gt;0,(($B454*B$444+$C454*C$444+$D454*D$444+$H454*H$444))/I$444,0)</f>
        <v>0</v>
      </c>
      <c r="J454" s="17">
        <f>0.01*'Input'!$F$58*(E454*$E$444+F454*$F$444+G454*$G$444)+10*(B454*$B$444+C454*$C$444+D454*$D$444+H454*$H$444)</f>
        <v>0</v>
      </c>
      <c r="K454" s="31">
        <f>IF($I$444&lt;&gt;0,0.1*J454/$I$444,"")</f>
        <v>0</v>
      </c>
      <c r="L454" s="39">
        <f>IF($E$444&lt;&gt;0,J454/$E$444,"")</f>
        <v>0</v>
      </c>
      <c r="M454" s="39">
        <f>IF($F$444&lt;&gt;0,J454/$F$444*100/'Input'!$F$58,"")</f>
        <v>0</v>
      </c>
      <c r="N454" s="10"/>
    </row>
    <row r="455" spans="1:14">
      <c r="A455" s="3" t="s">
        <v>1740</v>
      </c>
      <c r="B455" s="9"/>
      <c r="C455" s="9"/>
      <c r="D455" s="9"/>
      <c r="E455" s="40">
        <f>'SM'!$B$119</f>
        <v>0</v>
      </c>
      <c r="F455" s="9"/>
      <c r="G455" s="9"/>
      <c r="H455" s="9"/>
      <c r="I455" s="31">
        <f>IF(I$444&lt;&gt;0,(($B455*B$444+$C455*C$444+$D455*D$444+$H455*H$444))/I$444,0)</f>
        <v>0</v>
      </c>
      <c r="J455" s="17">
        <f>0.01*'Input'!$F$58*(E455*$E$444+F455*$F$444+G455*$G$444)+10*(B455*$B$444+C455*$C$444+D455*$D$444+H455*$H$444)</f>
        <v>0</v>
      </c>
      <c r="K455" s="31">
        <f>IF($I$444&lt;&gt;0,0.1*J455/$I$444,"")</f>
        <v>0</v>
      </c>
      <c r="L455" s="39">
        <f>IF($E$444&lt;&gt;0,J455/$E$444,"")</f>
        <v>0</v>
      </c>
      <c r="M455" s="39">
        <f>IF($F$444&lt;&gt;0,J455/$F$444*100/'Input'!$F$58,"")</f>
        <v>0</v>
      </c>
      <c r="N455" s="10"/>
    </row>
    <row r="456" spans="1:14">
      <c r="A456" s="3" t="s">
        <v>1741</v>
      </c>
      <c r="B456" s="9"/>
      <c r="C456" s="9"/>
      <c r="D456" s="9"/>
      <c r="E456" s="40">
        <f>'SM'!$C$119</f>
        <v>0</v>
      </c>
      <c r="F456" s="9"/>
      <c r="G456" s="9"/>
      <c r="H456" s="9"/>
      <c r="I456" s="31">
        <f>IF(I$444&lt;&gt;0,(($B456*B$444+$C456*C$444+$D456*D$444+$H456*H$444))/I$444,0)</f>
        <v>0</v>
      </c>
      <c r="J456" s="17">
        <f>0.01*'Input'!$F$58*(E456*$E$444+F456*$F$444+G456*$G$444)+10*(B456*$B$444+C456*$C$444+D456*$D$444+H456*$H$444)</f>
        <v>0</v>
      </c>
      <c r="K456" s="31">
        <f>IF($I$444&lt;&gt;0,0.1*J456/$I$444,"")</f>
        <v>0</v>
      </c>
      <c r="L456" s="39">
        <f>IF($E$444&lt;&gt;0,J456/$E$444,"")</f>
        <v>0</v>
      </c>
      <c r="M456" s="39">
        <f>IF($F$444&lt;&gt;0,J456/$F$444*100/'Input'!$F$58,"")</f>
        <v>0</v>
      </c>
      <c r="N456" s="10"/>
    </row>
    <row r="457" spans="1:14">
      <c r="A457" s="3" t="s">
        <v>1742</v>
      </c>
      <c r="B457" s="32">
        <f>'Standing'!$K$92</f>
        <v>0</v>
      </c>
      <c r="C457" s="32">
        <f>'Standing'!$K$115</f>
        <v>0</v>
      </c>
      <c r="D457" s="32">
        <f>'Standing'!$K$129</f>
        <v>0</v>
      </c>
      <c r="E457" s="9"/>
      <c r="F457" s="40">
        <f>'Standing'!$K$38</f>
        <v>0</v>
      </c>
      <c r="G457" s="40">
        <f>'Standing'!$K$155</f>
        <v>0</v>
      </c>
      <c r="H457" s="32">
        <f>'Reactive'!$K$35</f>
        <v>0</v>
      </c>
      <c r="I457" s="31">
        <f>IF(I$444&lt;&gt;0,(($B457*B$444+$C457*C$444+$D457*D$444+$H457*H$444))/I$444,0)</f>
        <v>0</v>
      </c>
      <c r="J457" s="17">
        <f>0.01*'Input'!$F$58*(E457*$E$444+F457*$F$444+G457*$G$444)+10*(B457*$B$444+C457*$C$444+D457*$D$444+H457*$H$444)</f>
        <v>0</v>
      </c>
      <c r="K457" s="31">
        <f>IF($I$444&lt;&gt;0,0.1*J457/$I$444,"")</f>
        <v>0</v>
      </c>
      <c r="L457" s="39">
        <f>IF($E$444&lt;&gt;0,J457/$E$444,"")</f>
        <v>0</v>
      </c>
      <c r="M457" s="39">
        <f>IF($F$444&lt;&gt;0,J457/$F$444*100/'Input'!$F$58,"")</f>
        <v>0</v>
      </c>
      <c r="N457" s="10"/>
    </row>
    <row r="458" spans="1:14">
      <c r="A458" s="3" t="s">
        <v>1743</v>
      </c>
      <c r="B458" s="32">
        <f>'Standing'!$L$92</f>
        <v>0</v>
      </c>
      <c r="C458" s="32">
        <f>'Standing'!$L$115</f>
        <v>0</v>
      </c>
      <c r="D458" s="32">
        <f>'Standing'!$L$129</f>
        <v>0</v>
      </c>
      <c r="E458" s="9"/>
      <c r="F458" s="40">
        <f>'Standing'!$L$38</f>
        <v>0</v>
      </c>
      <c r="G458" s="40">
        <f>'Standing'!$L$155</f>
        <v>0</v>
      </c>
      <c r="H458" s="32">
        <f>'Reactive'!$L$35</f>
        <v>0</v>
      </c>
      <c r="I458" s="31">
        <f>IF(I$444&lt;&gt;0,(($B458*B$444+$C458*C$444+$D458*D$444+$H458*H$444))/I$444,0)</f>
        <v>0</v>
      </c>
      <c r="J458" s="17">
        <f>0.01*'Input'!$F$58*(E458*$E$444+F458*$F$444+G458*$G$444)+10*(B458*$B$444+C458*$C$444+D458*$D$444+H458*$H$444)</f>
        <v>0</v>
      </c>
      <c r="K458" s="31">
        <f>IF($I$444&lt;&gt;0,0.1*J458/$I$444,"")</f>
        <v>0</v>
      </c>
      <c r="L458" s="39">
        <f>IF($E$444&lt;&gt;0,J458/$E$444,"")</f>
        <v>0</v>
      </c>
      <c r="M458" s="39">
        <f>IF($F$444&lt;&gt;0,J458/$F$444*100/'Input'!$F$58,"")</f>
        <v>0</v>
      </c>
      <c r="N458" s="10"/>
    </row>
    <row r="459" spans="1:14">
      <c r="A459" s="3" t="s">
        <v>1744</v>
      </c>
      <c r="B459" s="32">
        <f>'Standing'!$M$92</f>
        <v>0</v>
      </c>
      <c r="C459" s="32">
        <f>'Standing'!$M$115</f>
        <v>0</v>
      </c>
      <c r="D459" s="32">
        <f>'Standing'!$M$129</f>
        <v>0</v>
      </c>
      <c r="E459" s="9"/>
      <c r="F459" s="40">
        <f>'Standing'!$M$38</f>
        <v>0</v>
      </c>
      <c r="G459" s="40">
        <f>'Standing'!$M$155</f>
        <v>0</v>
      </c>
      <c r="H459" s="32">
        <f>'Reactive'!$M$35</f>
        <v>0</v>
      </c>
      <c r="I459" s="31">
        <f>IF(I$444&lt;&gt;0,(($B459*B$444+$C459*C$444+$D459*D$444+$H459*H$444))/I$444,0)</f>
        <v>0</v>
      </c>
      <c r="J459" s="17">
        <f>0.01*'Input'!$F$58*(E459*$E$444+F459*$F$444+G459*$G$444)+10*(B459*$B$444+C459*$C$444+D459*$D$444+H459*$H$444)</f>
        <v>0</v>
      </c>
      <c r="K459" s="31">
        <f>IF($I$444&lt;&gt;0,0.1*J459/$I$444,"")</f>
        <v>0</v>
      </c>
      <c r="L459" s="39">
        <f>IF($E$444&lt;&gt;0,J459/$E$444,"")</f>
        <v>0</v>
      </c>
      <c r="M459" s="39">
        <f>IF($F$444&lt;&gt;0,J459/$F$444*100/'Input'!$F$58,"")</f>
        <v>0</v>
      </c>
      <c r="N459" s="10"/>
    </row>
    <row r="460" spans="1:14">
      <c r="A460" s="3" t="s">
        <v>1745</v>
      </c>
      <c r="B460" s="32">
        <f>'Standing'!$N$92</f>
        <v>0</v>
      </c>
      <c r="C460" s="32">
        <f>'Standing'!$N$115</f>
        <v>0</v>
      </c>
      <c r="D460" s="32">
        <f>'Standing'!$N$129</f>
        <v>0</v>
      </c>
      <c r="E460" s="9"/>
      <c r="F460" s="40">
        <f>'Standing'!$N$38</f>
        <v>0</v>
      </c>
      <c r="G460" s="40">
        <f>'Standing'!$N$155</f>
        <v>0</v>
      </c>
      <c r="H460" s="32">
        <f>'Reactive'!$N$35</f>
        <v>0</v>
      </c>
      <c r="I460" s="31">
        <f>IF(I$444&lt;&gt;0,(($B460*B$444+$C460*C$444+$D460*D$444+$H460*H$444))/I$444,0)</f>
        <v>0</v>
      </c>
      <c r="J460" s="17">
        <f>0.01*'Input'!$F$58*(E460*$E$444+F460*$F$444+G460*$G$444)+10*(B460*$B$444+C460*$C$444+D460*$D$444+H460*$H$444)</f>
        <v>0</v>
      </c>
      <c r="K460" s="31">
        <f>IF($I$444&lt;&gt;0,0.1*J460/$I$444,"")</f>
        <v>0</v>
      </c>
      <c r="L460" s="39">
        <f>IF($E$444&lt;&gt;0,J460/$E$444,"")</f>
        <v>0</v>
      </c>
      <c r="M460" s="39">
        <f>IF($F$444&lt;&gt;0,J460/$F$444*100/'Input'!$F$58,"")</f>
        <v>0</v>
      </c>
      <c r="N460" s="10"/>
    </row>
    <row r="461" spans="1:14">
      <c r="A461" s="3" t="s">
        <v>1746</v>
      </c>
      <c r="B461" s="32">
        <f>'Standing'!$O$92</f>
        <v>0</v>
      </c>
      <c r="C461" s="32">
        <f>'Standing'!$O$115</f>
        <v>0</v>
      </c>
      <c r="D461" s="32">
        <f>'Standing'!$O$129</f>
        <v>0</v>
      </c>
      <c r="E461" s="9"/>
      <c r="F461" s="40">
        <f>'Standing'!$O$38</f>
        <v>0</v>
      </c>
      <c r="G461" s="40">
        <f>'Standing'!$O$155</f>
        <v>0</v>
      </c>
      <c r="H461" s="32">
        <f>'Reactive'!$O$35</f>
        <v>0</v>
      </c>
      <c r="I461" s="31">
        <f>IF(I$444&lt;&gt;0,(($B461*B$444+$C461*C$444+$D461*D$444+$H461*H$444))/I$444,0)</f>
        <v>0</v>
      </c>
      <c r="J461" s="17">
        <f>0.01*'Input'!$F$58*(E461*$E$444+F461*$F$444+G461*$G$444)+10*(B461*$B$444+C461*$C$444+D461*$D$444+H461*$H$444)</f>
        <v>0</v>
      </c>
      <c r="K461" s="31">
        <f>IF($I$444&lt;&gt;0,0.1*J461/$I$444,"")</f>
        <v>0</v>
      </c>
      <c r="L461" s="39">
        <f>IF($E$444&lt;&gt;0,J461/$E$444,"")</f>
        <v>0</v>
      </c>
      <c r="M461" s="39">
        <f>IF($F$444&lt;&gt;0,J461/$F$444*100/'Input'!$F$58,"")</f>
        <v>0</v>
      </c>
      <c r="N461" s="10"/>
    </row>
    <row r="462" spans="1:14">
      <c r="A462" s="3" t="s">
        <v>1747</v>
      </c>
      <c r="B462" s="32">
        <f>'Standing'!$P$92</f>
        <v>0</v>
      </c>
      <c r="C462" s="32">
        <f>'Standing'!$P$115</f>
        <v>0</v>
      </c>
      <c r="D462" s="32">
        <f>'Standing'!$P$129</f>
        <v>0</v>
      </c>
      <c r="E462" s="9"/>
      <c r="F462" s="40">
        <f>'Standing'!$P$38</f>
        <v>0</v>
      </c>
      <c r="G462" s="40">
        <f>'Standing'!$P$155</f>
        <v>0</v>
      </c>
      <c r="H462" s="32">
        <f>'Reactive'!$P$35</f>
        <v>0</v>
      </c>
      <c r="I462" s="31">
        <f>IF(I$444&lt;&gt;0,(($B462*B$444+$C462*C$444+$D462*D$444+$H462*H$444))/I$444,0)</f>
        <v>0</v>
      </c>
      <c r="J462" s="17">
        <f>0.01*'Input'!$F$58*(E462*$E$444+F462*$F$444+G462*$G$444)+10*(B462*$B$444+C462*$C$444+D462*$D$444+H462*$H$444)</f>
        <v>0</v>
      </c>
      <c r="K462" s="31">
        <f>IF($I$444&lt;&gt;0,0.1*J462/$I$444,"")</f>
        <v>0</v>
      </c>
      <c r="L462" s="39">
        <f>IF($E$444&lt;&gt;0,J462/$E$444,"")</f>
        <v>0</v>
      </c>
      <c r="M462" s="39">
        <f>IF($F$444&lt;&gt;0,J462/$F$444*100/'Input'!$F$58,"")</f>
        <v>0</v>
      </c>
      <c r="N462" s="10"/>
    </row>
    <row r="463" spans="1:14">
      <c r="A463" s="3" t="s">
        <v>1748</v>
      </c>
      <c r="B463" s="32">
        <f>'Standing'!$Q$92</f>
        <v>0</v>
      </c>
      <c r="C463" s="32">
        <f>'Standing'!$Q$115</f>
        <v>0</v>
      </c>
      <c r="D463" s="32">
        <f>'Standing'!$Q$129</f>
        <v>0</v>
      </c>
      <c r="E463" s="9"/>
      <c r="F463" s="40">
        <f>'Standing'!$Q$38</f>
        <v>0</v>
      </c>
      <c r="G463" s="40">
        <f>'Standing'!$Q$155</f>
        <v>0</v>
      </c>
      <c r="H463" s="32">
        <f>'Reactive'!$Q$35</f>
        <v>0</v>
      </c>
      <c r="I463" s="31">
        <f>IF(I$444&lt;&gt;0,(($B463*B$444+$C463*C$444+$D463*D$444+$H463*H$444))/I$444,0)</f>
        <v>0</v>
      </c>
      <c r="J463" s="17">
        <f>0.01*'Input'!$F$58*(E463*$E$444+F463*$F$444+G463*$G$444)+10*(B463*$B$444+C463*$C$444+D463*$D$444+H463*$H$444)</f>
        <v>0</v>
      </c>
      <c r="K463" s="31">
        <f>IF($I$444&lt;&gt;0,0.1*J463/$I$444,"")</f>
        <v>0</v>
      </c>
      <c r="L463" s="39">
        <f>IF($E$444&lt;&gt;0,J463/$E$444,"")</f>
        <v>0</v>
      </c>
      <c r="M463" s="39">
        <f>IF($F$444&lt;&gt;0,J463/$F$444*100/'Input'!$F$58,"")</f>
        <v>0</v>
      </c>
      <c r="N463" s="10"/>
    </row>
    <row r="464" spans="1:14">
      <c r="A464" s="3" t="s">
        <v>1749</v>
      </c>
      <c r="B464" s="32">
        <f>'Standing'!$R$92</f>
        <v>0</v>
      </c>
      <c r="C464" s="32">
        <f>'Standing'!$R$115</f>
        <v>0</v>
      </c>
      <c r="D464" s="32">
        <f>'Standing'!$R$129</f>
        <v>0</v>
      </c>
      <c r="E464" s="9"/>
      <c r="F464" s="40">
        <f>'Standing'!$R$38</f>
        <v>0</v>
      </c>
      <c r="G464" s="40">
        <f>'Standing'!$R$155</f>
        <v>0</v>
      </c>
      <c r="H464" s="32">
        <f>'Reactive'!$R$35</f>
        <v>0</v>
      </c>
      <c r="I464" s="31">
        <f>IF(I$444&lt;&gt;0,(($B464*B$444+$C464*C$444+$D464*D$444+$H464*H$444))/I$444,0)</f>
        <v>0</v>
      </c>
      <c r="J464" s="17">
        <f>0.01*'Input'!$F$58*(E464*$E$444+F464*$F$444+G464*$G$444)+10*(B464*$B$444+C464*$C$444+D464*$D$444+H464*$H$444)</f>
        <v>0</v>
      </c>
      <c r="K464" s="31">
        <f>IF($I$444&lt;&gt;0,0.1*J464/$I$444,"")</f>
        <v>0</v>
      </c>
      <c r="L464" s="39">
        <f>IF($E$444&lt;&gt;0,J464/$E$444,"")</f>
        <v>0</v>
      </c>
      <c r="M464" s="39">
        <f>IF($F$444&lt;&gt;0,J464/$F$444*100/'Input'!$F$58,"")</f>
        <v>0</v>
      </c>
      <c r="N464" s="10"/>
    </row>
    <row r="465" spans="1:14">
      <c r="A465" s="3" t="s">
        <v>1750</v>
      </c>
      <c r="B465" s="32">
        <f>'Standing'!$S$92</f>
        <v>0</v>
      </c>
      <c r="C465" s="32">
        <f>'Standing'!$S$115</f>
        <v>0</v>
      </c>
      <c r="D465" s="32">
        <f>'Standing'!$S$129</f>
        <v>0</v>
      </c>
      <c r="E465" s="9"/>
      <c r="F465" s="40">
        <f>'Standing'!$S$38</f>
        <v>0</v>
      </c>
      <c r="G465" s="40">
        <f>'Standing'!$S$155</f>
        <v>0</v>
      </c>
      <c r="H465" s="32">
        <f>'Reactive'!$S$35</f>
        <v>0</v>
      </c>
      <c r="I465" s="31">
        <f>IF(I$444&lt;&gt;0,(($B465*B$444+$C465*C$444+$D465*D$444+$H465*H$444))/I$444,0)</f>
        <v>0</v>
      </c>
      <c r="J465" s="17">
        <f>0.01*'Input'!$F$58*(E465*$E$444+F465*$F$444+G465*$G$444)+10*(B465*$B$444+C465*$C$444+D465*$D$444+H465*$H$444)</f>
        <v>0</v>
      </c>
      <c r="K465" s="31">
        <f>IF($I$444&lt;&gt;0,0.1*J465/$I$444,"")</f>
        <v>0</v>
      </c>
      <c r="L465" s="39">
        <f>IF($E$444&lt;&gt;0,J465/$E$444,"")</f>
        <v>0</v>
      </c>
      <c r="M465" s="39">
        <f>IF($F$444&lt;&gt;0,J465/$F$444*100/'Input'!$F$58,"")</f>
        <v>0</v>
      </c>
      <c r="N465" s="10"/>
    </row>
    <row r="466" spans="1:14">
      <c r="A466" s="3" t="s">
        <v>1751</v>
      </c>
      <c r="B466" s="9"/>
      <c r="C466" s="9"/>
      <c r="D466" s="9"/>
      <c r="E466" s="40">
        <f>'Otex'!$B$134</f>
        <v>0</v>
      </c>
      <c r="F466" s="9"/>
      <c r="G466" s="9"/>
      <c r="H466" s="9"/>
      <c r="I466" s="31">
        <f>IF(I$444&lt;&gt;0,(($B466*B$444+$C466*C$444+$D466*D$444+$H466*H$444))/I$444,0)</f>
        <v>0</v>
      </c>
      <c r="J466" s="17">
        <f>0.01*'Input'!$F$58*(E466*$E$444+F466*$F$444+G466*$G$444)+10*(B466*$B$444+C466*$C$444+D466*$D$444+H466*$H$444)</f>
        <v>0</v>
      </c>
      <c r="K466" s="31">
        <f>IF($I$444&lt;&gt;0,0.1*J466/$I$444,"")</f>
        <v>0</v>
      </c>
      <c r="L466" s="39">
        <f>IF($E$444&lt;&gt;0,J466/$E$444,"")</f>
        <v>0</v>
      </c>
      <c r="M466" s="39">
        <f>IF($F$444&lt;&gt;0,J466/$F$444*100/'Input'!$F$58,"")</f>
        <v>0</v>
      </c>
      <c r="N466" s="10"/>
    </row>
    <row r="467" spans="1:14">
      <c r="A467" s="3" t="s">
        <v>1752</v>
      </c>
      <c r="B467" s="9"/>
      <c r="C467" s="9"/>
      <c r="D467" s="9"/>
      <c r="E467" s="40">
        <f>'Otex'!$C$134</f>
        <v>0</v>
      </c>
      <c r="F467" s="9"/>
      <c r="G467" s="9"/>
      <c r="H467" s="9"/>
      <c r="I467" s="31">
        <f>IF(I$444&lt;&gt;0,(($B467*B$444+$C467*C$444+$D467*D$444+$H467*H$444))/I$444,0)</f>
        <v>0</v>
      </c>
      <c r="J467" s="17">
        <f>0.01*'Input'!$F$58*(E467*$E$444+F467*$F$444+G467*$G$444)+10*(B467*$B$444+C467*$C$444+D467*$D$444+H467*$H$444)</f>
        <v>0</v>
      </c>
      <c r="K467" s="31">
        <f>IF($I$444&lt;&gt;0,0.1*J467/$I$444,"")</f>
        <v>0</v>
      </c>
      <c r="L467" s="39">
        <f>IF($E$444&lt;&gt;0,J467/$E$444,"")</f>
        <v>0</v>
      </c>
      <c r="M467" s="39">
        <f>IF($F$444&lt;&gt;0,J467/$F$444*100/'Input'!$F$58,"")</f>
        <v>0</v>
      </c>
      <c r="N467" s="10"/>
    </row>
    <row r="468" spans="1:14">
      <c r="A468" s="3" t="s">
        <v>1753</v>
      </c>
      <c r="B468" s="32">
        <f>'Scaler'!$B$468</f>
        <v>0</v>
      </c>
      <c r="C468" s="32">
        <f>'Scaler'!$C$468</f>
        <v>0</v>
      </c>
      <c r="D468" s="32">
        <f>'Scaler'!$D$468</f>
        <v>0</v>
      </c>
      <c r="E468" s="40">
        <f>'Scaler'!$E$468</f>
        <v>0</v>
      </c>
      <c r="F468" s="40">
        <f>'Scaler'!$F$468</f>
        <v>0</v>
      </c>
      <c r="G468" s="40">
        <f>'Scaler'!$G$468</f>
        <v>0</v>
      </c>
      <c r="H468" s="32">
        <f>'Scaler'!$H$468</f>
        <v>0</v>
      </c>
      <c r="I468" s="31">
        <f>IF(I$444&lt;&gt;0,(($B468*B$444+$C468*C$444+$D468*D$444+$H468*H$444))/I$444,0)</f>
        <v>0</v>
      </c>
      <c r="J468" s="17">
        <f>0.01*'Input'!$F$58*(E468*$E$444+F468*$F$444+G468*$G$444)+10*(B468*$B$444+C468*$C$444+D468*$D$444+H468*$H$444)</f>
        <v>0</v>
      </c>
      <c r="K468" s="31">
        <f>IF($I$444&lt;&gt;0,0.1*J468/$I$444,"")</f>
        <v>0</v>
      </c>
      <c r="L468" s="39">
        <f>IF($E$444&lt;&gt;0,J468/$E$444,"")</f>
        <v>0</v>
      </c>
      <c r="M468" s="39">
        <f>IF($F$444&lt;&gt;0,J468/$F$444*100/'Input'!$F$58,"")</f>
        <v>0</v>
      </c>
      <c r="N468" s="10"/>
    </row>
    <row r="469" spans="1:14">
      <c r="A469" s="3" t="s">
        <v>1754</v>
      </c>
      <c r="B469" s="32">
        <f>'Adjust'!$B$89</f>
        <v>0</v>
      </c>
      <c r="C469" s="32">
        <f>'Adjust'!$C$89</f>
        <v>0</v>
      </c>
      <c r="D469" s="32">
        <f>'Adjust'!$D$89</f>
        <v>0</v>
      </c>
      <c r="E469" s="40">
        <f>'Adjust'!$E$89</f>
        <v>0</v>
      </c>
      <c r="F469" s="40">
        <f>'Adjust'!$F$89</f>
        <v>0</v>
      </c>
      <c r="G469" s="40">
        <f>'Adjust'!$G$89</f>
        <v>0</v>
      </c>
      <c r="H469" s="32">
        <f>'Adjust'!$H$89</f>
        <v>0</v>
      </c>
      <c r="I469" s="31">
        <f>IF(I$444&lt;&gt;0,(($B469*B$444+$C469*C$444+$D469*D$444+$H469*H$444))/I$444,0)</f>
        <v>0</v>
      </c>
      <c r="J469" s="17">
        <f>0.01*'Input'!$F$58*(E469*$E$444+F469*$F$444+G469*$G$444)+10*(B469*$B$444+C469*$C$444+D469*$D$444+H469*$H$444)</f>
        <v>0</v>
      </c>
      <c r="K469" s="31">
        <f>IF($I$444&lt;&gt;0,0.1*J469/$I$444,"")</f>
        <v>0</v>
      </c>
      <c r="L469" s="39">
        <f>IF($E$444&lt;&gt;0,J469/$E$444,"")</f>
        <v>0</v>
      </c>
      <c r="M469" s="39">
        <f>IF($F$444&lt;&gt;0,J469/$F$444*100/'Input'!$F$58,"")</f>
        <v>0</v>
      </c>
      <c r="N469" s="10"/>
    </row>
    <row r="471" spans="1:14">
      <c r="A471" s="3" t="s">
        <v>1755</v>
      </c>
      <c r="B471" s="31">
        <f>SUM($B$447:$B$469)</f>
        <v>0</v>
      </c>
      <c r="C471" s="31">
        <f>SUM($C$447:$C$469)</f>
        <v>0</v>
      </c>
      <c r="D471" s="31">
        <f>SUM($D$447:$D$469)</f>
        <v>0</v>
      </c>
      <c r="E471" s="39">
        <f>SUM($E$447:$E$469)</f>
        <v>0</v>
      </c>
      <c r="F471" s="39">
        <f>SUM($F$447:$F$469)</f>
        <v>0</v>
      </c>
      <c r="G471" s="39">
        <f>SUM($G$447:$G$469)</f>
        <v>0</v>
      </c>
      <c r="H471" s="31">
        <f>SUM($H$447:$H$469)</f>
        <v>0</v>
      </c>
      <c r="I471" s="31">
        <f>SUM(I$447:I$469)</f>
        <v>0</v>
      </c>
      <c r="J471" s="17">
        <f>SUM($J$447:$J$469)</f>
        <v>0</v>
      </c>
      <c r="K471" s="31">
        <f>SUM($K$447:$K$469)</f>
        <v>0</v>
      </c>
      <c r="L471" s="39">
        <f>SUM($L$447:$L$469)</f>
        <v>0</v>
      </c>
      <c r="M471" s="39">
        <f>SUM($M$447:$M$469)</f>
        <v>0</v>
      </c>
    </row>
    <row r="473" spans="1:14" ht="21" customHeight="1">
      <c r="A473" s="1" t="s">
        <v>216</v>
      </c>
    </row>
    <row r="475" spans="1:14">
      <c r="B475" s="12" t="s">
        <v>225</v>
      </c>
      <c r="C475" s="12" t="s">
        <v>1736</v>
      </c>
    </row>
    <row r="476" spans="1:14">
      <c r="A476" s="3" t="s">
        <v>216</v>
      </c>
      <c r="B476" s="37">
        <f>'Loads'!B$318</f>
        <v>0</v>
      </c>
      <c r="C476" s="37">
        <f>'Multi'!B$133</f>
        <v>0</v>
      </c>
      <c r="D476" s="10"/>
    </row>
    <row r="478" spans="1:14">
      <c r="B478" s="12" t="s">
        <v>1555</v>
      </c>
      <c r="C478" s="12" t="s">
        <v>1738</v>
      </c>
      <c r="D478" s="12" t="s">
        <v>1705</v>
      </c>
    </row>
    <row r="479" spans="1:14">
      <c r="A479" s="3" t="s">
        <v>461</v>
      </c>
      <c r="B479" s="32">
        <f>'Yard'!$C$75</f>
        <v>0</v>
      </c>
      <c r="C479" s="17">
        <f>0+10*(B479*$B$476)</f>
        <v>0</v>
      </c>
      <c r="D479" s="31">
        <f>IF($C$476&lt;&gt;0,0.1*C479/$C$476,"")</f>
        <v>0</v>
      </c>
      <c r="E479" s="10"/>
    </row>
    <row r="480" spans="1:14">
      <c r="A480" s="3" t="s">
        <v>462</v>
      </c>
      <c r="B480" s="32">
        <f>'Yard'!$D$75</f>
        <v>0</v>
      </c>
      <c r="C480" s="17">
        <f>0+10*(B480*$B$476)</f>
        <v>0</v>
      </c>
      <c r="D480" s="31">
        <f>IF($C$476&lt;&gt;0,0.1*C480/$C$476,"")</f>
        <v>0</v>
      </c>
      <c r="E480" s="10"/>
    </row>
    <row r="481" spans="1:5">
      <c r="A481" s="3" t="s">
        <v>463</v>
      </c>
      <c r="B481" s="32">
        <f>'Yard'!$E$75</f>
        <v>0</v>
      </c>
      <c r="C481" s="17">
        <f>0+10*(B481*$B$476)</f>
        <v>0</v>
      </c>
      <c r="D481" s="31">
        <f>IF($C$476&lt;&gt;0,0.1*C481/$C$476,"")</f>
        <v>0</v>
      </c>
      <c r="E481" s="10"/>
    </row>
    <row r="482" spans="1:5">
      <c r="A482" s="3" t="s">
        <v>464</v>
      </c>
      <c r="B482" s="32">
        <f>'Yard'!$F$75</f>
        <v>0</v>
      </c>
      <c r="C482" s="17">
        <f>0+10*(B482*$B$476)</f>
        <v>0</v>
      </c>
      <c r="D482" s="31">
        <f>IF($C$476&lt;&gt;0,0.1*C482/$C$476,"")</f>
        <v>0</v>
      </c>
      <c r="E482" s="10"/>
    </row>
    <row r="483" spans="1:5">
      <c r="A483" s="3" t="s">
        <v>465</v>
      </c>
      <c r="B483" s="32">
        <f>'Yard'!$G$75</f>
        <v>0</v>
      </c>
      <c r="C483" s="17">
        <f>0+10*(B483*$B$476)</f>
        <v>0</v>
      </c>
      <c r="D483" s="31">
        <f>IF($C$476&lt;&gt;0,0.1*C483/$C$476,"")</f>
        <v>0</v>
      </c>
      <c r="E483" s="10"/>
    </row>
    <row r="484" spans="1:5">
      <c r="A484" s="3" t="s">
        <v>466</v>
      </c>
      <c r="B484" s="32">
        <f>'Yard'!$H$75</f>
        <v>0</v>
      </c>
      <c r="C484" s="17">
        <f>0+10*(B484*$B$476)</f>
        <v>0</v>
      </c>
      <c r="D484" s="31">
        <f>IF($C$476&lt;&gt;0,0.1*C484/$C$476,"")</f>
        <v>0</v>
      </c>
      <c r="E484" s="10"/>
    </row>
    <row r="485" spans="1:5">
      <c r="A485" s="3" t="s">
        <v>467</v>
      </c>
      <c r="B485" s="32">
        <f>'Yard'!$I$75</f>
        <v>0</v>
      </c>
      <c r="C485" s="17">
        <f>0+10*(B485*$B$476)</f>
        <v>0</v>
      </c>
      <c r="D485" s="31">
        <f>IF($C$476&lt;&gt;0,0.1*C485/$C$476,"")</f>
        <v>0</v>
      </c>
      <c r="E485" s="10"/>
    </row>
    <row r="486" spans="1:5">
      <c r="A486" s="3" t="s">
        <v>468</v>
      </c>
      <c r="B486" s="32">
        <f>'Yard'!$J$75</f>
        <v>0</v>
      </c>
      <c r="C486" s="17">
        <f>0+10*(B486*$B$476)</f>
        <v>0</v>
      </c>
      <c r="D486" s="31">
        <f>IF($C$476&lt;&gt;0,0.1*C486/$C$476,"")</f>
        <v>0</v>
      </c>
      <c r="E486" s="10"/>
    </row>
    <row r="487" spans="1:5">
      <c r="A487" s="3" t="s">
        <v>1740</v>
      </c>
      <c r="B487" s="9"/>
      <c r="C487" s="17">
        <f>0+10*(B487*$B$476)</f>
        <v>0</v>
      </c>
      <c r="D487" s="31">
        <f>IF($C$476&lt;&gt;0,0.1*C487/$C$476,"")</f>
        <v>0</v>
      </c>
      <c r="E487" s="10"/>
    </row>
    <row r="488" spans="1:5">
      <c r="A488" s="3" t="s">
        <v>1742</v>
      </c>
      <c r="B488" s="32">
        <f>'Yard'!$K$75</f>
        <v>0</v>
      </c>
      <c r="C488" s="17">
        <f>0+10*(B488*$B$476)</f>
        <v>0</v>
      </c>
      <c r="D488" s="31">
        <f>IF($C$476&lt;&gt;0,0.1*C488/$C$476,"")</f>
        <v>0</v>
      </c>
      <c r="E488" s="10"/>
    </row>
    <row r="489" spans="1:5">
      <c r="A489" s="3" t="s">
        <v>1743</v>
      </c>
      <c r="B489" s="32">
        <f>'Yard'!$L$75</f>
        <v>0</v>
      </c>
      <c r="C489" s="17">
        <f>0+10*(B489*$B$476)</f>
        <v>0</v>
      </c>
      <c r="D489" s="31">
        <f>IF($C$476&lt;&gt;0,0.1*C489/$C$476,"")</f>
        <v>0</v>
      </c>
      <c r="E489" s="10"/>
    </row>
    <row r="490" spans="1:5">
      <c r="A490" s="3" t="s">
        <v>1744</v>
      </c>
      <c r="B490" s="32">
        <f>'Yard'!$M$75</f>
        <v>0</v>
      </c>
      <c r="C490" s="17">
        <f>0+10*(B490*$B$476)</f>
        <v>0</v>
      </c>
      <c r="D490" s="31">
        <f>IF($C$476&lt;&gt;0,0.1*C490/$C$476,"")</f>
        <v>0</v>
      </c>
      <c r="E490" s="10"/>
    </row>
    <row r="491" spans="1:5">
      <c r="A491" s="3" t="s">
        <v>1745</v>
      </c>
      <c r="B491" s="32">
        <f>'Yard'!$N$75</f>
        <v>0</v>
      </c>
      <c r="C491" s="17">
        <f>0+10*(B491*$B$476)</f>
        <v>0</v>
      </c>
      <c r="D491" s="31">
        <f>IF($C$476&lt;&gt;0,0.1*C491/$C$476,"")</f>
        <v>0</v>
      </c>
      <c r="E491" s="10"/>
    </row>
    <row r="492" spans="1:5">
      <c r="A492" s="3" t="s">
        <v>1746</v>
      </c>
      <c r="B492" s="32">
        <f>'Yard'!$O$75</f>
        <v>0</v>
      </c>
      <c r="C492" s="17">
        <f>0+10*(B492*$B$476)</f>
        <v>0</v>
      </c>
      <c r="D492" s="31">
        <f>IF($C$476&lt;&gt;0,0.1*C492/$C$476,"")</f>
        <v>0</v>
      </c>
      <c r="E492" s="10"/>
    </row>
    <row r="493" spans="1:5">
      <c r="A493" s="3" t="s">
        <v>1747</v>
      </c>
      <c r="B493" s="32">
        <f>'Yard'!$P$75</f>
        <v>0</v>
      </c>
      <c r="C493" s="17">
        <f>0+10*(B493*$B$476)</f>
        <v>0</v>
      </c>
      <c r="D493" s="31">
        <f>IF($C$476&lt;&gt;0,0.1*C493/$C$476,"")</f>
        <v>0</v>
      </c>
      <c r="E493" s="10"/>
    </row>
    <row r="494" spans="1:5">
      <c r="A494" s="3" t="s">
        <v>1748</v>
      </c>
      <c r="B494" s="32">
        <f>'Yard'!$Q$75</f>
        <v>0</v>
      </c>
      <c r="C494" s="17">
        <f>0+10*(B494*$B$476)</f>
        <v>0</v>
      </c>
      <c r="D494" s="31">
        <f>IF($C$476&lt;&gt;0,0.1*C494/$C$476,"")</f>
        <v>0</v>
      </c>
      <c r="E494" s="10"/>
    </row>
    <row r="495" spans="1:5">
      <c r="A495" s="3" t="s">
        <v>1749</v>
      </c>
      <c r="B495" s="32">
        <f>'Yard'!$R$75</f>
        <v>0</v>
      </c>
      <c r="C495" s="17">
        <f>0+10*(B495*$B$476)</f>
        <v>0</v>
      </c>
      <c r="D495" s="31">
        <f>IF($C$476&lt;&gt;0,0.1*C495/$C$476,"")</f>
        <v>0</v>
      </c>
      <c r="E495" s="10"/>
    </row>
    <row r="496" spans="1:5">
      <c r="A496" s="3" t="s">
        <v>1750</v>
      </c>
      <c r="B496" s="32">
        <f>'Yard'!$S$75</f>
        <v>0</v>
      </c>
      <c r="C496" s="17">
        <f>0+10*(B496*$B$476)</f>
        <v>0</v>
      </c>
      <c r="D496" s="31">
        <f>IF($C$476&lt;&gt;0,0.1*C496/$C$476,"")</f>
        <v>0</v>
      </c>
      <c r="E496" s="10"/>
    </row>
    <row r="497" spans="1:5">
      <c r="A497" s="3" t="s">
        <v>1751</v>
      </c>
      <c r="B497" s="32">
        <f>'Otex'!$B$156</f>
        <v>0</v>
      </c>
      <c r="C497" s="17">
        <f>0+10*(B497*$B$476)</f>
        <v>0</v>
      </c>
      <c r="D497" s="31">
        <f>IF($C$476&lt;&gt;0,0.1*C497/$C$476,"")</f>
        <v>0</v>
      </c>
      <c r="E497" s="10"/>
    </row>
    <row r="498" spans="1:5">
      <c r="A498" s="3" t="s">
        <v>1753</v>
      </c>
      <c r="B498" s="32">
        <f>'Scaler'!$B$469</f>
        <v>0</v>
      </c>
      <c r="C498" s="17">
        <f>0+10*(B498*$B$476)</f>
        <v>0</v>
      </c>
      <c r="D498" s="31">
        <f>IF($C$476&lt;&gt;0,0.1*C498/$C$476,"")</f>
        <v>0</v>
      </c>
      <c r="E498" s="10"/>
    </row>
    <row r="499" spans="1:5">
      <c r="A499" s="3" t="s">
        <v>1754</v>
      </c>
      <c r="B499" s="32">
        <f>'Adjust'!$B$90</f>
        <v>0</v>
      </c>
      <c r="C499" s="17">
        <f>0+10*(B499*$B$476)</f>
        <v>0</v>
      </c>
      <c r="D499" s="31">
        <f>IF($C$476&lt;&gt;0,0.1*C499/$C$476,"")</f>
        <v>0</v>
      </c>
      <c r="E499" s="10"/>
    </row>
    <row r="501" spans="1:5">
      <c r="A501" s="3" t="s">
        <v>1755</v>
      </c>
      <c r="B501" s="31">
        <f>SUM($B$479:$B$499)</f>
        <v>0</v>
      </c>
      <c r="C501" s="17">
        <f>SUM($C$479:$C$499)</f>
        <v>0</v>
      </c>
      <c r="D501" s="31">
        <f>SUM($D$479:$D$499)</f>
        <v>0</v>
      </c>
    </row>
    <row r="503" spans="1:5" ht="21" customHeight="1">
      <c r="A503" s="1" t="s">
        <v>217</v>
      </c>
    </row>
    <row r="505" spans="1:5">
      <c r="B505" s="12" t="s">
        <v>225</v>
      </c>
      <c r="C505" s="12" t="s">
        <v>1736</v>
      </c>
    </row>
    <row r="506" spans="1:5">
      <c r="A506" s="3" t="s">
        <v>217</v>
      </c>
      <c r="B506" s="37">
        <f>'Loads'!B$319</f>
        <v>0</v>
      </c>
      <c r="C506" s="37">
        <f>'Multi'!B$134</f>
        <v>0</v>
      </c>
      <c r="D506" s="10"/>
    </row>
    <row r="508" spans="1:5">
      <c r="B508" s="12" t="s">
        <v>1555</v>
      </c>
      <c r="C508" s="12" t="s">
        <v>1738</v>
      </c>
      <c r="D508" s="12" t="s">
        <v>1705</v>
      </c>
    </row>
    <row r="509" spans="1:5">
      <c r="A509" s="3" t="s">
        <v>461</v>
      </c>
      <c r="B509" s="32">
        <f>'Yard'!$C$76</f>
        <v>0</v>
      </c>
      <c r="C509" s="17">
        <f>0+10*(B509*$B$506)</f>
        <v>0</v>
      </c>
      <c r="D509" s="31">
        <f>IF($C$506&lt;&gt;0,0.1*C509/$C$506,"")</f>
        <v>0</v>
      </c>
      <c r="E509" s="10"/>
    </row>
    <row r="510" spans="1:5">
      <c r="A510" s="3" t="s">
        <v>462</v>
      </c>
      <c r="B510" s="32">
        <f>'Yard'!$D$76</f>
        <v>0</v>
      </c>
      <c r="C510" s="17">
        <f>0+10*(B510*$B$506)</f>
        <v>0</v>
      </c>
      <c r="D510" s="31">
        <f>IF($C$506&lt;&gt;0,0.1*C510/$C$506,"")</f>
        <v>0</v>
      </c>
      <c r="E510" s="10"/>
    </row>
    <row r="511" spans="1:5">
      <c r="A511" s="3" t="s">
        <v>463</v>
      </c>
      <c r="B511" s="32">
        <f>'Yard'!$E$76</f>
        <v>0</v>
      </c>
      <c r="C511" s="17">
        <f>0+10*(B511*$B$506)</f>
        <v>0</v>
      </c>
      <c r="D511" s="31">
        <f>IF($C$506&lt;&gt;0,0.1*C511/$C$506,"")</f>
        <v>0</v>
      </c>
      <c r="E511" s="10"/>
    </row>
    <row r="512" spans="1:5">
      <c r="A512" s="3" t="s">
        <v>464</v>
      </c>
      <c r="B512" s="32">
        <f>'Yard'!$F$76</f>
        <v>0</v>
      </c>
      <c r="C512" s="17">
        <f>0+10*(B512*$B$506)</f>
        <v>0</v>
      </c>
      <c r="D512" s="31">
        <f>IF($C$506&lt;&gt;0,0.1*C512/$C$506,"")</f>
        <v>0</v>
      </c>
      <c r="E512" s="10"/>
    </row>
    <row r="513" spans="1:5">
      <c r="A513" s="3" t="s">
        <v>465</v>
      </c>
      <c r="B513" s="32">
        <f>'Yard'!$G$76</f>
        <v>0</v>
      </c>
      <c r="C513" s="17">
        <f>0+10*(B513*$B$506)</f>
        <v>0</v>
      </c>
      <c r="D513" s="31">
        <f>IF($C$506&lt;&gt;0,0.1*C513/$C$506,"")</f>
        <v>0</v>
      </c>
      <c r="E513" s="10"/>
    </row>
    <row r="514" spans="1:5">
      <c r="A514" s="3" t="s">
        <v>466</v>
      </c>
      <c r="B514" s="32">
        <f>'Yard'!$H$76</f>
        <v>0</v>
      </c>
      <c r="C514" s="17">
        <f>0+10*(B514*$B$506)</f>
        <v>0</v>
      </c>
      <c r="D514" s="31">
        <f>IF($C$506&lt;&gt;0,0.1*C514/$C$506,"")</f>
        <v>0</v>
      </c>
      <c r="E514" s="10"/>
    </row>
    <row r="515" spans="1:5">
      <c r="A515" s="3" t="s">
        <v>467</v>
      </c>
      <c r="B515" s="32">
        <f>'Yard'!$I$76</f>
        <v>0</v>
      </c>
      <c r="C515" s="17">
        <f>0+10*(B515*$B$506)</f>
        <v>0</v>
      </c>
      <c r="D515" s="31">
        <f>IF($C$506&lt;&gt;0,0.1*C515/$C$506,"")</f>
        <v>0</v>
      </c>
      <c r="E515" s="10"/>
    </row>
    <row r="516" spans="1:5">
      <c r="A516" s="3" t="s">
        <v>468</v>
      </c>
      <c r="B516" s="32">
        <f>'Yard'!$J$76</f>
        <v>0</v>
      </c>
      <c r="C516" s="17">
        <f>0+10*(B516*$B$506)</f>
        <v>0</v>
      </c>
      <c r="D516" s="31">
        <f>IF($C$506&lt;&gt;0,0.1*C516/$C$506,"")</f>
        <v>0</v>
      </c>
      <c r="E516" s="10"/>
    </row>
    <row r="517" spans="1:5">
      <c r="A517" s="3" t="s">
        <v>1740</v>
      </c>
      <c r="B517" s="9"/>
      <c r="C517" s="17">
        <f>0+10*(B517*$B$506)</f>
        <v>0</v>
      </c>
      <c r="D517" s="31">
        <f>IF($C$506&lt;&gt;0,0.1*C517/$C$506,"")</f>
        <v>0</v>
      </c>
      <c r="E517" s="10"/>
    </row>
    <row r="518" spans="1:5">
      <c r="A518" s="3" t="s">
        <v>1742</v>
      </c>
      <c r="B518" s="32">
        <f>'Yard'!$K$76</f>
        <v>0</v>
      </c>
      <c r="C518" s="17">
        <f>0+10*(B518*$B$506)</f>
        <v>0</v>
      </c>
      <c r="D518" s="31">
        <f>IF($C$506&lt;&gt;0,0.1*C518/$C$506,"")</f>
        <v>0</v>
      </c>
      <c r="E518" s="10"/>
    </row>
    <row r="519" spans="1:5">
      <c r="A519" s="3" t="s">
        <v>1743</v>
      </c>
      <c r="B519" s="32">
        <f>'Yard'!$L$76</f>
        <v>0</v>
      </c>
      <c r="C519" s="17">
        <f>0+10*(B519*$B$506)</f>
        <v>0</v>
      </c>
      <c r="D519" s="31">
        <f>IF($C$506&lt;&gt;0,0.1*C519/$C$506,"")</f>
        <v>0</v>
      </c>
      <c r="E519" s="10"/>
    </row>
    <row r="520" spans="1:5">
      <c r="A520" s="3" t="s">
        <v>1744</v>
      </c>
      <c r="B520" s="32">
        <f>'Yard'!$M$76</f>
        <v>0</v>
      </c>
      <c r="C520" s="17">
        <f>0+10*(B520*$B$506)</f>
        <v>0</v>
      </c>
      <c r="D520" s="31">
        <f>IF($C$506&lt;&gt;0,0.1*C520/$C$506,"")</f>
        <v>0</v>
      </c>
      <c r="E520" s="10"/>
    </row>
    <row r="521" spans="1:5">
      <c r="A521" s="3" t="s">
        <v>1745</v>
      </c>
      <c r="B521" s="32">
        <f>'Yard'!$N$76</f>
        <v>0</v>
      </c>
      <c r="C521" s="17">
        <f>0+10*(B521*$B$506)</f>
        <v>0</v>
      </c>
      <c r="D521" s="31">
        <f>IF($C$506&lt;&gt;0,0.1*C521/$C$506,"")</f>
        <v>0</v>
      </c>
      <c r="E521" s="10"/>
    </row>
    <row r="522" spans="1:5">
      <c r="A522" s="3" t="s">
        <v>1746</v>
      </c>
      <c r="B522" s="32">
        <f>'Yard'!$O$76</f>
        <v>0</v>
      </c>
      <c r="C522" s="17">
        <f>0+10*(B522*$B$506)</f>
        <v>0</v>
      </c>
      <c r="D522" s="31">
        <f>IF($C$506&lt;&gt;0,0.1*C522/$C$506,"")</f>
        <v>0</v>
      </c>
      <c r="E522" s="10"/>
    </row>
    <row r="523" spans="1:5">
      <c r="A523" s="3" t="s">
        <v>1747</v>
      </c>
      <c r="B523" s="32">
        <f>'Yard'!$P$76</f>
        <v>0</v>
      </c>
      <c r="C523" s="17">
        <f>0+10*(B523*$B$506)</f>
        <v>0</v>
      </c>
      <c r="D523" s="31">
        <f>IF($C$506&lt;&gt;0,0.1*C523/$C$506,"")</f>
        <v>0</v>
      </c>
      <c r="E523" s="10"/>
    </row>
    <row r="524" spans="1:5">
      <c r="A524" s="3" t="s">
        <v>1748</v>
      </c>
      <c r="B524" s="32">
        <f>'Yard'!$Q$76</f>
        <v>0</v>
      </c>
      <c r="C524" s="17">
        <f>0+10*(B524*$B$506)</f>
        <v>0</v>
      </c>
      <c r="D524" s="31">
        <f>IF($C$506&lt;&gt;0,0.1*C524/$C$506,"")</f>
        <v>0</v>
      </c>
      <c r="E524" s="10"/>
    </row>
    <row r="525" spans="1:5">
      <c r="A525" s="3" t="s">
        <v>1749</v>
      </c>
      <c r="B525" s="32">
        <f>'Yard'!$R$76</f>
        <v>0</v>
      </c>
      <c r="C525" s="17">
        <f>0+10*(B525*$B$506)</f>
        <v>0</v>
      </c>
      <c r="D525" s="31">
        <f>IF($C$506&lt;&gt;0,0.1*C525/$C$506,"")</f>
        <v>0</v>
      </c>
      <c r="E525" s="10"/>
    </row>
    <row r="526" spans="1:5">
      <c r="A526" s="3" t="s">
        <v>1750</v>
      </c>
      <c r="B526" s="32">
        <f>'Yard'!$S$76</f>
        <v>0</v>
      </c>
      <c r="C526" s="17">
        <f>0+10*(B526*$B$506)</f>
        <v>0</v>
      </c>
      <c r="D526" s="31">
        <f>IF($C$506&lt;&gt;0,0.1*C526/$C$506,"")</f>
        <v>0</v>
      </c>
      <c r="E526" s="10"/>
    </row>
    <row r="527" spans="1:5">
      <c r="A527" s="3" t="s">
        <v>1751</v>
      </c>
      <c r="B527" s="32">
        <f>'Otex'!$B$157</f>
        <v>0</v>
      </c>
      <c r="C527" s="17">
        <f>0+10*(B527*$B$506)</f>
        <v>0</v>
      </c>
      <c r="D527" s="31">
        <f>IF($C$506&lt;&gt;0,0.1*C527/$C$506,"")</f>
        <v>0</v>
      </c>
      <c r="E527" s="10"/>
    </row>
    <row r="528" spans="1:5">
      <c r="A528" s="3" t="s">
        <v>1753</v>
      </c>
      <c r="B528" s="32">
        <f>'Scaler'!$B$470</f>
        <v>0</v>
      </c>
      <c r="C528" s="17">
        <f>0+10*(B528*$B$506)</f>
        <v>0</v>
      </c>
      <c r="D528" s="31">
        <f>IF($C$506&lt;&gt;0,0.1*C528/$C$506,"")</f>
        <v>0</v>
      </c>
      <c r="E528" s="10"/>
    </row>
    <row r="529" spans="1:5">
      <c r="A529" s="3" t="s">
        <v>1754</v>
      </c>
      <c r="B529" s="32">
        <f>'Adjust'!$B$91</f>
        <v>0</v>
      </c>
      <c r="C529" s="17">
        <f>0+10*(B529*$B$506)</f>
        <v>0</v>
      </c>
      <c r="D529" s="31">
        <f>IF($C$506&lt;&gt;0,0.1*C529/$C$506,"")</f>
        <v>0</v>
      </c>
      <c r="E529" s="10"/>
    </row>
    <row r="531" spans="1:5">
      <c r="A531" s="3" t="s">
        <v>1755</v>
      </c>
      <c r="B531" s="31">
        <f>SUM($B$509:$B$529)</f>
        <v>0</v>
      </c>
      <c r="C531" s="17">
        <f>SUM($C$509:$C$529)</f>
        <v>0</v>
      </c>
      <c r="D531" s="31">
        <f>SUM($D$509:$D$529)</f>
        <v>0</v>
      </c>
    </row>
    <row r="533" spans="1:5" ht="21" customHeight="1">
      <c r="A533" s="1" t="s">
        <v>218</v>
      </c>
    </row>
    <row r="535" spans="1:5">
      <c r="B535" s="12" t="s">
        <v>225</v>
      </c>
      <c r="C535" s="12" t="s">
        <v>1736</v>
      </c>
    </row>
    <row r="536" spans="1:5">
      <c r="A536" s="3" t="s">
        <v>218</v>
      </c>
      <c r="B536" s="37">
        <f>'Loads'!B$320</f>
        <v>0</v>
      </c>
      <c r="C536" s="37">
        <f>'Multi'!B$135</f>
        <v>0</v>
      </c>
      <c r="D536" s="10"/>
    </row>
    <row r="538" spans="1:5">
      <c r="B538" s="12" t="s">
        <v>1555</v>
      </c>
      <c r="C538" s="12" t="s">
        <v>1738</v>
      </c>
      <c r="D538" s="12" t="s">
        <v>1705</v>
      </c>
    </row>
    <row r="539" spans="1:5">
      <c r="A539" s="3" t="s">
        <v>461</v>
      </c>
      <c r="B539" s="32">
        <f>'Yard'!$C$77</f>
        <v>0</v>
      </c>
      <c r="C539" s="17">
        <f>0+10*(B539*$B$536)</f>
        <v>0</v>
      </c>
      <c r="D539" s="31">
        <f>IF($C$536&lt;&gt;0,0.1*C539/$C$536,"")</f>
        <v>0</v>
      </c>
      <c r="E539" s="10"/>
    </row>
    <row r="540" spans="1:5">
      <c r="A540" s="3" t="s">
        <v>462</v>
      </c>
      <c r="B540" s="32">
        <f>'Yard'!$D$77</f>
        <v>0</v>
      </c>
      <c r="C540" s="17">
        <f>0+10*(B540*$B$536)</f>
        <v>0</v>
      </c>
      <c r="D540" s="31">
        <f>IF($C$536&lt;&gt;0,0.1*C540/$C$536,"")</f>
        <v>0</v>
      </c>
      <c r="E540" s="10"/>
    </row>
    <row r="541" spans="1:5">
      <c r="A541" s="3" t="s">
        <v>463</v>
      </c>
      <c r="B541" s="32">
        <f>'Yard'!$E$77</f>
        <v>0</v>
      </c>
      <c r="C541" s="17">
        <f>0+10*(B541*$B$536)</f>
        <v>0</v>
      </c>
      <c r="D541" s="31">
        <f>IF($C$536&lt;&gt;0,0.1*C541/$C$536,"")</f>
        <v>0</v>
      </c>
      <c r="E541" s="10"/>
    </row>
    <row r="542" spans="1:5">
      <c r="A542" s="3" t="s">
        <v>464</v>
      </c>
      <c r="B542" s="32">
        <f>'Yard'!$F$77</f>
        <v>0</v>
      </c>
      <c r="C542" s="17">
        <f>0+10*(B542*$B$536)</f>
        <v>0</v>
      </c>
      <c r="D542" s="31">
        <f>IF($C$536&lt;&gt;0,0.1*C542/$C$536,"")</f>
        <v>0</v>
      </c>
      <c r="E542" s="10"/>
    </row>
    <row r="543" spans="1:5">
      <c r="A543" s="3" t="s">
        <v>465</v>
      </c>
      <c r="B543" s="32">
        <f>'Yard'!$G$77</f>
        <v>0</v>
      </c>
      <c r="C543" s="17">
        <f>0+10*(B543*$B$536)</f>
        <v>0</v>
      </c>
      <c r="D543" s="31">
        <f>IF($C$536&lt;&gt;0,0.1*C543/$C$536,"")</f>
        <v>0</v>
      </c>
      <c r="E543" s="10"/>
    </row>
    <row r="544" spans="1:5">
      <c r="A544" s="3" t="s">
        <v>466</v>
      </c>
      <c r="B544" s="32">
        <f>'Yard'!$H$77</f>
        <v>0</v>
      </c>
      <c r="C544" s="17">
        <f>0+10*(B544*$B$536)</f>
        <v>0</v>
      </c>
      <c r="D544" s="31">
        <f>IF($C$536&lt;&gt;0,0.1*C544/$C$536,"")</f>
        <v>0</v>
      </c>
      <c r="E544" s="10"/>
    </row>
    <row r="545" spans="1:5">
      <c r="A545" s="3" t="s">
        <v>467</v>
      </c>
      <c r="B545" s="32">
        <f>'Yard'!$I$77</f>
        <v>0</v>
      </c>
      <c r="C545" s="17">
        <f>0+10*(B545*$B$536)</f>
        <v>0</v>
      </c>
      <c r="D545" s="31">
        <f>IF($C$536&lt;&gt;0,0.1*C545/$C$536,"")</f>
        <v>0</v>
      </c>
      <c r="E545" s="10"/>
    </row>
    <row r="546" spans="1:5">
      <c r="A546" s="3" t="s">
        <v>468</v>
      </c>
      <c r="B546" s="32">
        <f>'Yard'!$J$77</f>
        <v>0</v>
      </c>
      <c r="C546" s="17">
        <f>0+10*(B546*$B$536)</f>
        <v>0</v>
      </c>
      <c r="D546" s="31">
        <f>IF($C$536&lt;&gt;0,0.1*C546/$C$536,"")</f>
        <v>0</v>
      </c>
      <c r="E546" s="10"/>
    </row>
    <row r="547" spans="1:5">
      <c r="A547" s="3" t="s">
        <v>1740</v>
      </c>
      <c r="B547" s="9"/>
      <c r="C547" s="17">
        <f>0+10*(B547*$B$536)</f>
        <v>0</v>
      </c>
      <c r="D547" s="31">
        <f>IF($C$536&lt;&gt;0,0.1*C547/$C$536,"")</f>
        <v>0</v>
      </c>
      <c r="E547" s="10"/>
    </row>
    <row r="548" spans="1:5">
      <c r="A548" s="3" t="s">
        <v>1742</v>
      </c>
      <c r="B548" s="32">
        <f>'Yard'!$K$77</f>
        <v>0</v>
      </c>
      <c r="C548" s="17">
        <f>0+10*(B548*$B$536)</f>
        <v>0</v>
      </c>
      <c r="D548" s="31">
        <f>IF($C$536&lt;&gt;0,0.1*C548/$C$536,"")</f>
        <v>0</v>
      </c>
      <c r="E548" s="10"/>
    </row>
    <row r="549" spans="1:5">
      <c r="A549" s="3" t="s">
        <v>1743</v>
      </c>
      <c r="B549" s="32">
        <f>'Yard'!$L$77</f>
        <v>0</v>
      </c>
      <c r="C549" s="17">
        <f>0+10*(B549*$B$536)</f>
        <v>0</v>
      </c>
      <c r="D549" s="31">
        <f>IF($C$536&lt;&gt;0,0.1*C549/$C$536,"")</f>
        <v>0</v>
      </c>
      <c r="E549" s="10"/>
    </row>
    <row r="550" spans="1:5">
      <c r="A550" s="3" t="s">
        <v>1744</v>
      </c>
      <c r="B550" s="32">
        <f>'Yard'!$M$77</f>
        <v>0</v>
      </c>
      <c r="C550" s="17">
        <f>0+10*(B550*$B$536)</f>
        <v>0</v>
      </c>
      <c r="D550" s="31">
        <f>IF($C$536&lt;&gt;0,0.1*C550/$C$536,"")</f>
        <v>0</v>
      </c>
      <c r="E550" s="10"/>
    </row>
    <row r="551" spans="1:5">
      <c r="A551" s="3" t="s">
        <v>1745</v>
      </c>
      <c r="B551" s="32">
        <f>'Yard'!$N$77</f>
        <v>0</v>
      </c>
      <c r="C551" s="17">
        <f>0+10*(B551*$B$536)</f>
        <v>0</v>
      </c>
      <c r="D551" s="31">
        <f>IF($C$536&lt;&gt;0,0.1*C551/$C$536,"")</f>
        <v>0</v>
      </c>
      <c r="E551" s="10"/>
    </row>
    <row r="552" spans="1:5">
      <c r="A552" s="3" t="s">
        <v>1746</v>
      </c>
      <c r="B552" s="32">
        <f>'Yard'!$O$77</f>
        <v>0</v>
      </c>
      <c r="C552" s="17">
        <f>0+10*(B552*$B$536)</f>
        <v>0</v>
      </c>
      <c r="D552" s="31">
        <f>IF($C$536&lt;&gt;0,0.1*C552/$C$536,"")</f>
        <v>0</v>
      </c>
      <c r="E552" s="10"/>
    </row>
    <row r="553" spans="1:5">
      <c r="A553" s="3" t="s">
        <v>1747</v>
      </c>
      <c r="B553" s="32">
        <f>'Yard'!$P$77</f>
        <v>0</v>
      </c>
      <c r="C553" s="17">
        <f>0+10*(B553*$B$536)</f>
        <v>0</v>
      </c>
      <c r="D553" s="31">
        <f>IF($C$536&lt;&gt;0,0.1*C553/$C$536,"")</f>
        <v>0</v>
      </c>
      <c r="E553" s="10"/>
    </row>
    <row r="554" spans="1:5">
      <c r="A554" s="3" t="s">
        <v>1748</v>
      </c>
      <c r="B554" s="32">
        <f>'Yard'!$Q$77</f>
        <v>0</v>
      </c>
      <c r="C554" s="17">
        <f>0+10*(B554*$B$536)</f>
        <v>0</v>
      </c>
      <c r="D554" s="31">
        <f>IF($C$536&lt;&gt;0,0.1*C554/$C$536,"")</f>
        <v>0</v>
      </c>
      <c r="E554" s="10"/>
    </row>
    <row r="555" spans="1:5">
      <c r="A555" s="3" t="s">
        <v>1749</v>
      </c>
      <c r="B555" s="32">
        <f>'Yard'!$R$77</f>
        <v>0</v>
      </c>
      <c r="C555" s="17">
        <f>0+10*(B555*$B$536)</f>
        <v>0</v>
      </c>
      <c r="D555" s="31">
        <f>IF($C$536&lt;&gt;0,0.1*C555/$C$536,"")</f>
        <v>0</v>
      </c>
      <c r="E555" s="10"/>
    </row>
    <row r="556" spans="1:5">
      <c r="A556" s="3" t="s">
        <v>1750</v>
      </c>
      <c r="B556" s="32">
        <f>'Yard'!$S$77</f>
        <v>0</v>
      </c>
      <c r="C556" s="17">
        <f>0+10*(B556*$B$536)</f>
        <v>0</v>
      </c>
      <c r="D556" s="31">
        <f>IF($C$536&lt;&gt;0,0.1*C556/$C$536,"")</f>
        <v>0</v>
      </c>
      <c r="E556" s="10"/>
    </row>
    <row r="557" spans="1:5">
      <c r="A557" s="3" t="s">
        <v>1751</v>
      </c>
      <c r="B557" s="32">
        <f>'Otex'!$B$158</f>
        <v>0</v>
      </c>
      <c r="C557" s="17">
        <f>0+10*(B557*$B$536)</f>
        <v>0</v>
      </c>
      <c r="D557" s="31">
        <f>IF($C$536&lt;&gt;0,0.1*C557/$C$536,"")</f>
        <v>0</v>
      </c>
      <c r="E557" s="10"/>
    </row>
    <row r="558" spans="1:5">
      <c r="A558" s="3" t="s">
        <v>1753</v>
      </c>
      <c r="B558" s="32">
        <f>'Scaler'!$B$471</f>
        <v>0</v>
      </c>
      <c r="C558" s="17">
        <f>0+10*(B558*$B$536)</f>
        <v>0</v>
      </c>
      <c r="D558" s="31">
        <f>IF($C$536&lt;&gt;0,0.1*C558/$C$536,"")</f>
        <v>0</v>
      </c>
      <c r="E558" s="10"/>
    </row>
    <row r="559" spans="1:5">
      <c r="A559" s="3" t="s">
        <v>1754</v>
      </c>
      <c r="B559" s="32">
        <f>'Adjust'!$B$92</f>
        <v>0</v>
      </c>
      <c r="C559" s="17">
        <f>0+10*(B559*$B$536)</f>
        <v>0</v>
      </c>
      <c r="D559" s="31">
        <f>IF($C$536&lt;&gt;0,0.1*C559/$C$536,"")</f>
        <v>0</v>
      </c>
      <c r="E559" s="10"/>
    </row>
    <row r="561" spans="1:5">
      <c r="A561" s="3" t="s">
        <v>1755</v>
      </c>
      <c r="B561" s="31">
        <f>SUM($B$539:$B$559)</f>
        <v>0</v>
      </c>
      <c r="C561" s="17">
        <f>SUM($C$539:$C$559)</f>
        <v>0</v>
      </c>
      <c r="D561" s="31">
        <f>SUM($D$539:$D$559)</f>
        <v>0</v>
      </c>
    </row>
    <row r="563" spans="1:5" ht="21" customHeight="1">
      <c r="A563" s="1" t="s">
        <v>219</v>
      </c>
    </row>
    <row r="565" spans="1:5">
      <c r="B565" s="12" t="s">
        <v>225</v>
      </c>
      <c r="C565" s="12" t="s">
        <v>1736</v>
      </c>
    </row>
    <row r="566" spans="1:5">
      <c r="A566" s="3" t="s">
        <v>219</v>
      </c>
      <c r="B566" s="37">
        <f>'Loads'!B$321</f>
        <v>0</v>
      </c>
      <c r="C566" s="37">
        <f>'Multi'!B$136</f>
        <v>0</v>
      </c>
      <c r="D566" s="10"/>
    </row>
    <row r="568" spans="1:5">
      <c r="B568" s="12" t="s">
        <v>1555</v>
      </c>
      <c r="C568" s="12" t="s">
        <v>1738</v>
      </c>
      <c r="D568" s="12" t="s">
        <v>1705</v>
      </c>
    </row>
    <row r="569" spans="1:5">
      <c r="A569" s="3" t="s">
        <v>461</v>
      </c>
      <c r="B569" s="32">
        <f>'Yard'!$C$78</f>
        <v>0</v>
      </c>
      <c r="C569" s="17">
        <f>0+10*(B569*$B$566)</f>
        <v>0</v>
      </c>
      <c r="D569" s="31">
        <f>IF($C$566&lt;&gt;0,0.1*C569/$C$566,"")</f>
        <v>0</v>
      </c>
      <c r="E569" s="10"/>
    </row>
    <row r="570" spans="1:5">
      <c r="A570" s="3" t="s">
        <v>462</v>
      </c>
      <c r="B570" s="32">
        <f>'Yard'!$D$78</f>
        <v>0</v>
      </c>
      <c r="C570" s="17">
        <f>0+10*(B570*$B$566)</f>
        <v>0</v>
      </c>
      <c r="D570" s="31">
        <f>IF($C$566&lt;&gt;0,0.1*C570/$C$566,"")</f>
        <v>0</v>
      </c>
      <c r="E570" s="10"/>
    </row>
    <row r="571" spans="1:5">
      <c r="A571" s="3" t="s">
        <v>463</v>
      </c>
      <c r="B571" s="32">
        <f>'Yard'!$E$78</f>
        <v>0</v>
      </c>
      <c r="C571" s="17">
        <f>0+10*(B571*$B$566)</f>
        <v>0</v>
      </c>
      <c r="D571" s="31">
        <f>IF($C$566&lt;&gt;0,0.1*C571/$C$566,"")</f>
        <v>0</v>
      </c>
      <c r="E571" s="10"/>
    </row>
    <row r="572" spans="1:5">
      <c r="A572" s="3" t="s">
        <v>464</v>
      </c>
      <c r="B572" s="32">
        <f>'Yard'!$F$78</f>
        <v>0</v>
      </c>
      <c r="C572" s="17">
        <f>0+10*(B572*$B$566)</f>
        <v>0</v>
      </c>
      <c r="D572" s="31">
        <f>IF($C$566&lt;&gt;0,0.1*C572/$C$566,"")</f>
        <v>0</v>
      </c>
      <c r="E572" s="10"/>
    </row>
    <row r="573" spans="1:5">
      <c r="A573" s="3" t="s">
        <v>465</v>
      </c>
      <c r="B573" s="32">
        <f>'Yard'!$G$78</f>
        <v>0</v>
      </c>
      <c r="C573" s="17">
        <f>0+10*(B573*$B$566)</f>
        <v>0</v>
      </c>
      <c r="D573" s="31">
        <f>IF($C$566&lt;&gt;0,0.1*C573/$C$566,"")</f>
        <v>0</v>
      </c>
      <c r="E573" s="10"/>
    </row>
    <row r="574" spans="1:5">
      <c r="A574" s="3" t="s">
        <v>466</v>
      </c>
      <c r="B574" s="32">
        <f>'Yard'!$H$78</f>
        <v>0</v>
      </c>
      <c r="C574" s="17">
        <f>0+10*(B574*$B$566)</f>
        <v>0</v>
      </c>
      <c r="D574" s="31">
        <f>IF($C$566&lt;&gt;0,0.1*C574/$C$566,"")</f>
        <v>0</v>
      </c>
      <c r="E574" s="10"/>
    </row>
    <row r="575" spans="1:5">
      <c r="A575" s="3" t="s">
        <v>467</v>
      </c>
      <c r="B575" s="32">
        <f>'Yard'!$I$78</f>
        <v>0</v>
      </c>
      <c r="C575" s="17">
        <f>0+10*(B575*$B$566)</f>
        <v>0</v>
      </c>
      <c r="D575" s="31">
        <f>IF($C$566&lt;&gt;0,0.1*C575/$C$566,"")</f>
        <v>0</v>
      </c>
      <c r="E575" s="10"/>
    </row>
    <row r="576" spans="1:5">
      <c r="A576" s="3" t="s">
        <v>468</v>
      </c>
      <c r="B576" s="32">
        <f>'Yard'!$J$78</f>
        <v>0</v>
      </c>
      <c r="C576" s="17">
        <f>0+10*(B576*$B$566)</f>
        <v>0</v>
      </c>
      <c r="D576" s="31">
        <f>IF($C$566&lt;&gt;0,0.1*C576/$C$566,"")</f>
        <v>0</v>
      </c>
      <c r="E576" s="10"/>
    </row>
    <row r="577" spans="1:5">
      <c r="A577" s="3" t="s">
        <v>1740</v>
      </c>
      <c r="B577" s="9"/>
      <c r="C577" s="17">
        <f>0+10*(B577*$B$566)</f>
        <v>0</v>
      </c>
      <c r="D577" s="31">
        <f>IF($C$566&lt;&gt;0,0.1*C577/$C$566,"")</f>
        <v>0</v>
      </c>
      <c r="E577" s="10"/>
    </row>
    <row r="578" spans="1:5">
      <c r="A578" s="3" t="s">
        <v>1742</v>
      </c>
      <c r="B578" s="32">
        <f>'Yard'!$K$78</f>
        <v>0</v>
      </c>
      <c r="C578" s="17">
        <f>0+10*(B578*$B$566)</f>
        <v>0</v>
      </c>
      <c r="D578" s="31">
        <f>IF($C$566&lt;&gt;0,0.1*C578/$C$566,"")</f>
        <v>0</v>
      </c>
      <c r="E578" s="10"/>
    </row>
    <row r="579" spans="1:5">
      <c r="A579" s="3" t="s">
        <v>1743</v>
      </c>
      <c r="B579" s="32">
        <f>'Yard'!$L$78</f>
        <v>0</v>
      </c>
      <c r="C579" s="17">
        <f>0+10*(B579*$B$566)</f>
        <v>0</v>
      </c>
      <c r="D579" s="31">
        <f>IF($C$566&lt;&gt;0,0.1*C579/$C$566,"")</f>
        <v>0</v>
      </c>
      <c r="E579" s="10"/>
    </row>
    <row r="580" spans="1:5">
      <c r="A580" s="3" t="s">
        <v>1744</v>
      </c>
      <c r="B580" s="32">
        <f>'Yard'!$M$78</f>
        <v>0</v>
      </c>
      <c r="C580" s="17">
        <f>0+10*(B580*$B$566)</f>
        <v>0</v>
      </c>
      <c r="D580" s="31">
        <f>IF($C$566&lt;&gt;0,0.1*C580/$C$566,"")</f>
        <v>0</v>
      </c>
      <c r="E580" s="10"/>
    </row>
    <row r="581" spans="1:5">
      <c r="A581" s="3" t="s">
        <v>1745</v>
      </c>
      <c r="B581" s="32">
        <f>'Yard'!$N$78</f>
        <v>0</v>
      </c>
      <c r="C581" s="17">
        <f>0+10*(B581*$B$566)</f>
        <v>0</v>
      </c>
      <c r="D581" s="31">
        <f>IF($C$566&lt;&gt;0,0.1*C581/$C$566,"")</f>
        <v>0</v>
      </c>
      <c r="E581" s="10"/>
    </row>
    <row r="582" spans="1:5">
      <c r="A582" s="3" t="s">
        <v>1746</v>
      </c>
      <c r="B582" s="32">
        <f>'Yard'!$O$78</f>
        <v>0</v>
      </c>
      <c r="C582" s="17">
        <f>0+10*(B582*$B$566)</f>
        <v>0</v>
      </c>
      <c r="D582" s="31">
        <f>IF($C$566&lt;&gt;0,0.1*C582/$C$566,"")</f>
        <v>0</v>
      </c>
      <c r="E582" s="10"/>
    </row>
    <row r="583" spans="1:5">
      <c r="A583" s="3" t="s">
        <v>1747</v>
      </c>
      <c r="B583" s="32">
        <f>'Yard'!$P$78</f>
        <v>0</v>
      </c>
      <c r="C583" s="17">
        <f>0+10*(B583*$B$566)</f>
        <v>0</v>
      </c>
      <c r="D583" s="31">
        <f>IF($C$566&lt;&gt;0,0.1*C583/$C$566,"")</f>
        <v>0</v>
      </c>
      <c r="E583" s="10"/>
    </row>
    <row r="584" spans="1:5">
      <c r="A584" s="3" t="s">
        <v>1748</v>
      </c>
      <c r="B584" s="32">
        <f>'Yard'!$Q$78</f>
        <v>0</v>
      </c>
      <c r="C584" s="17">
        <f>0+10*(B584*$B$566)</f>
        <v>0</v>
      </c>
      <c r="D584" s="31">
        <f>IF($C$566&lt;&gt;0,0.1*C584/$C$566,"")</f>
        <v>0</v>
      </c>
      <c r="E584" s="10"/>
    </row>
    <row r="585" spans="1:5">
      <c r="A585" s="3" t="s">
        <v>1749</v>
      </c>
      <c r="B585" s="32">
        <f>'Yard'!$R$78</f>
        <v>0</v>
      </c>
      <c r="C585" s="17">
        <f>0+10*(B585*$B$566)</f>
        <v>0</v>
      </c>
      <c r="D585" s="31">
        <f>IF($C$566&lt;&gt;0,0.1*C585/$C$566,"")</f>
        <v>0</v>
      </c>
      <c r="E585" s="10"/>
    </row>
    <row r="586" spans="1:5">
      <c r="A586" s="3" t="s">
        <v>1750</v>
      </c>
      <c r="B586" s="32">
        <f>'Yard'!$S$78</f>
        <v>0</v>
      </c>
      <c r="C586" s="17">
        <f>0+10*(B586*$B$566)</f>
        <v>0</v>
      </c>
      <c r="D586" s="31">
        <f>IF($C$566&lt;&gt;0,0.1*C586/$C$566,"")</f>
        <v>0</v>
      </c>
      <c r="E586" s="10"/>
    </row>
    <row r="587" spans="1:5">
      <c r="A587" s="3" t="s">
        <v>1751</v>
      </c>
      <c r="B587" s="32">
        <f>'Otex'!$B$159</f>
        <v>0</v>
      </c>
      <c r="C587" s="17">
        <f>0+10*(B587*$B$566)</f>
        <v>0</v>
      </c>
      <c r="D587" s="31">
        <f>IF($C$566&lt;&gt;0,0.1*C587/$C$566,"")</f>
        <v>0</v>
      </c>
      <c r="E587" s="10"/>
    </row>
    <row r="588" spans="1:5">
      <c r="A588" s="3" t="s">
        <v>1753</v>
      </c>
      <c r="B588" s="32">
        <f>'Scaler'!$B$472</f>
        <v>0</v>
      </c>
      <c r="C588" s="17">
        <f>0+10*(B588*$B$566)</f>
        <v>0</v>
      </c>
      <c r="D588" s="31">
        <f>IF($C$566&lt;&gt;0,0.1*C588/$C$566,"")</f>
        <v>0</v>
      </c>
      <c r="E588" s="10"/>
    </row>
    <row r="589" spans="1:5">
      <c r="A589" s="3" t="s">
        <v>1754</v>
      </c>
      <c r="B589" s="32">
        <f>'Adjust'!$B$93</f>
        <v>0</v>
      </c>
      <c r="C589" s="17">
        <f>0+10*(B589*$B$566)</f>
        <v>0</v>
      </c>
      <c r="D589" s="31">
        <f>IF($C$566&lt;&gt;0,0.1*C589/$C$566,"")</f>
        <v>0</v>
      </c>
      <c r="E589" s="10"/>
    </row>
    <row r="591" spans="1:5">
      <c r="A591" s="3" t="s">
        <v>1755</v>
      </c>
      <c r="B591" s="31">
        <f>SUM($B$569:$B$589)</f>
        <v>0</v>
      </c>
      <c r="C591" s="17">
        <f>SUM($C$569:$C$589)</f>
        <v>0</v>
      </c>
      <c r="D591" s="31">
        <f>SUM($D$569:$D$589)</f>
        <v>0</v>
      </c>
    </row>
    <row r="593" spans="1:8" ht="21" customHeight="1">
      <c r="A593" s="1" t="s">
        <v>220</v>
      </c>
    </row>
    <row r="595" spans="1:8">
      <c r="B595" s="12" t="s">
        <v>225</v>
      </c>
      <c r="C595" s="12" t="s">
        <v>226</v>
      </c>
      <c r="D595" s="12" t="s">
        <v>227</v>
      </c>
      <c r="E595" s="12" t="s">
        <v>1736</v>
      </c>
    </row>
    <row r="596" spans="1:8">
      <c r="A596" s="3" t="s">
        <v>220</v>
      </c>
      <c r="B596" s="37">
        <f>'Loads'!B$322</f>
        <v>0</v>
      </c>
      <c r="C596" s="37">
        <f>'Loads'!C$322</f>
        <v>0</v>
      </c>
      <c r="D596" s="37">
        <f>'Loads'!D$322</f>
        <v>0</v>
      </c>
      <c r="E596" s="37">
        <f>'Multi'!B$137</f>
        <v>0</v>
      </c>
      <c r="F596" s="10"/>
    </row>
    <row r="598" spans="1:8">
      <c r="B598" s="12" t="s">
        <v>1555</v>
      </c>
      <c r="C598" s="12" t="s">
        <v>1556</v>
      </c>
      <c r="D598" s="12" t="s">
        <v>1557</v>
      </c>
      <c r="E598" s="12" t="s">
        <v>1756</v>
      </c>
      <c r="F598" s="12" t="s">
        <v>1738</v>
      </c>
      <c r="G598" s="12" t="s">
        <v>1705</v>
      </c>
    </row>
    <row r="599" spans="1:8">
      <c r="A599" s="3" t="s">
        <v>461</v>
      </c>
      <c r="B599" s="32">
        <f>'Yard'!$C$79</f>
        <v>0</v>
      </c>
      <c r="C599" s="32">
        <f>'Yard'!$C$104</f>
        <v>0</v>
      </c>
      <c r="D599" s="32">
        <f>'Yard'!$C$124</f>
        <v>0</v>
      </c>
      <c r="E599" s="31">
        <f>IF(E$596&lt;&gt;0,(($B599*B$596+$C599*C$596+$D599*D$596))/E$596,0)</f>
        <v>0</v>
      </c>
      <c r="F599" s="17">
        <f>0+10*(B599*$B$596+C599*$C$596+D599*$D$596)</f>
        <v>0</v>
      </c>
      <c r="G599" s="31">
        <f>IF($E$596&lt;&gt;0,0.1*F599/$E$596,"")</f>
        <v>0</v>
      </c>
      <c r="H599" s="10"/>
    </row>
    <row r="600" spans="1:8">
      <c r="A600" s="3" t="s">
        <v>462</v>
      </c>
      <c r="B600" s="32">
        <f>'Yard'!$D$79</f>
        <v>0</v>
      </c>
      <c r="C600" s="32">
        <f>'Yard'!$D$104</f>
        <v>0</v>
      </c>
      <c r="D600" s="32">
        <f>'Yard'!$D$124</f>
        <v>0</v>
      </c>
      <c r="E600" s="31">
        <f>IF(E$596&lt;&gt;0,(($B600*B$596+$C600*C$596+$D600*D$596))/E$596,0)</f>
        <v>0</v>
      </c>
      <c r="F600" s="17">
        <f>0+10*(B600*$B$596+C600*$C$596+D600*$D$596)</f>
        <v>0</v>
      </c>
      <c r="G600" s="31">
        <f>IF($E$596&lt;&gt;0,0.1*F600/$E$596,"")</f>
        <v>0</v>
      </c>
      <c r="H600" s="10"/>
    </row>
    <row r="601" spans="1:8">
      <c r="A601" s="3" t="s">
        <v>463</v>
      </c>
      <c r="B601" s="32">
        <f>'Yard'!$E$79</f>
        <v>0</v>
      </c>
      <c r="C601" s="32">
        <f>'Yard'!$E$104</f>
        <v>0</v>
      </c>
      <c r="D601" s="32">
        <f>'Yard'!$E$124</f>
        <v>0</v>
      </c>
      <c r="E601" s="31">
        <f>IF(E$596&lt;&gt;0,(($B601*B$596+$C601*C$596+$D601*D$596))/E$596,0)</f>
        <v>0</v>
      </c>
      <c r="F601" s="17">
        <f>0+10*(B601*$B$596+C601*$C$596+D601*$D$596)</f>
        <v>0</v>
      </c>
      <c r="G601" s="31">
        <f>IF($E$596&lt;&gt;0,0.1*F601/$E$596,"")</f>
        <v>0</v>
      </c>
      <c r="H601" s="10"/>
    </row>
    <row r="602" spans="1:8">
      <c r="A602" s="3" t="s">
        <v>464</v>
      </c>
      <c r="B602" s="32">
        <f>'Yard'!$F$79</f>
        <v>0</v>
      </c>
      <c r="C602" s="32">
        <f>'Yard'!$F$104</f>
        <v>0</v>
      </c>
      <c r="D602" s="32">
        <f>'Yard'!$F$124</f>
        <v>0</v>
      </c>
      <c r="E602" s="31">
        <f>IF(E$596&lt;&gt;0,(($B602*B$596+$C602*C$596+$D602*D$596))/E$596,0)</f>
        <v>0</v>
      </c>
      <c r="F602" s="17">
        <f>0+10*(B602*$B$596+C602*$C$596+D602*$D$596)</f>
        <v>0</v>
      </c>
      <c r="G602" s="31">
        <f>IF($E$596&lt;&gt;0,0.1*F602/$E$596,"")</f>
        <v>0</v>
      </c>
      <c r="H602" s="10"/>
    </row>
    <row r="603" spans="1:8">
      <c r="A603" s="3" t="s">
        <v>465</v>
      </c>
      <c r="B603" s="32">
        <f>'Yard'!$G$79</f>
        <v>0</v>
      </c>
      <c r="C603" s="32">
        <f>'Yard'!$G$104</f>
        <v>0</v>
      </c>
      <c r="D603" s="32">
        <f>'Yard'!$G$124</f>
        <v>0</v>
      </c>
      <c r="E603" s="31">
        <f>IF(E$596&lt;&gt;0,(($B603*B$596+$C603*C$596+$D603*D$596))/E$596,0)</f>
        <v>0</v>
      </c>
      <c r="F603" s="17">
        <f>0+10*(B603*$B$596+C603*$C$596+D603*$D$596)</f>
        <v>0</v>
      </c>
      <c r="G603" s="31">
        <f>IF($E$596&lt;&gt;0,0.1*F603/$E$596,"")</f>
        <v>0</v>
      </c>
      <c r="H603" s="10"/>
    </row>
    <row r="604" spans="1:8">
      <c r="A604" s="3" t="s">
        <v>466</v>
      </c>
      <c r="B604" s="32">
        <f>'Yard'!$H$79</f>
        <v>0</v>
      </c>
      <c r="C604" s="32">
        <f>'Yard'!$H$104</f>
        <v>0</v>
      </c>
      <c r="D604" s="32">
        <f>'Yard'!$H$124</f>
        <v>0</v>
      </c>
      <c r="E604" s="31">
        <f>IF(E$596&lt;&gt;0,(($B604*B$596+$C604*C$596+$D604*D$596))/E$596,0)</f>
        <v>0</v>
      </c>
      <c r="F604" s="17">
        <f>0+10*(B604*$B$596+C604*$C$596+D604*$D$596)</f>
        <v>0</v>
      </c>
      <c r="G604" s="31">
        <f>IF($E$596&lt;&gt;0,0.1*F604/$E$596,"")</f>
        <v>0</v>
      </c>
      <c r="H604" s="10"/>
    </row>
    <row r="605" spans="1:8">
      <c r="A605" s="3" t="s">
        <v>467</v>
      </c>
      <c r="B605" s="32">
        <f>'Yard'!$I$79</f>
        <v>0</v>
      </c>
      <c r="C605" s="32">
        <f>'Yard'!$I$104</f>
        <v>0</v>
      </c>
      <c r="D605" s="32">
        <f>'Yard'!$I$124</f>
        <v>0</v>
      </c>
      <c r="E605" s="31">
        <f>IF(E$596&lt;&gt;0,(($B605*B$596+$C605*C$596+$D605*D$596))/E$596,0)</f>
        <v>0</v>
      </c>
      <c r="F605" s="17">
        <f>0+10*(B605*$B$596+C605*$C$596+D605*$D$596)</f>
        <v>0</v>
      </c>
      <c r="G605" s="31">
        <f>IF($E$596&lt;&gt;0,0.1*F605/$E$596,"")</f>
        <v>0</v>
      </c>
      <c r="H605" s="10"/>
    </row>
    <row r="606" spans="1:8">
      <c r="A606" s="3" t="s">
        <v>468</v>
      </c>
      <c r="B606" s="32">
        <f>'Yard'!$J$79</f>
        <v>0</v>
      </c>
      <c r="C606" s="32">
        <f>'Yard'!$J$104</f>
        <v>0</v>
      </c>
      <c r="D606" s="32">
        <f>'Yard'!$J$124</f>
        <v>0</v>
      </c>
      <c r="E606" s="31">
        <f>IF(E$596&lt;&gt;0,(($B606*B$596+$C606*C$596+$D606*D$596))/E$596,0)</f>
        <v>0</v>
      </c>
      <c r="F606" s="17">
        <f>0+10*(B606*$B$596+C606*$C$596+D606*$D$596)</f>
        <v>0</v>
      </c>
      <c r="G606" s="31">
        <f>IF($E$596&lt;&gt;0,0.1*F606/$E$596,"")</f>
        <v>0</v>
      </c>
      <c r="H606" s="10"/>
    </row>
    <row r="607" spans="1:8">
      <c r="A607" s="3" t="s">
        <v>1740</v>
      </c>
      <c r="B607" s="9"/>
      <c r="C607" s="9"/>
      <c r="D607" s="9"/>
      <c r="E607" s="31">
        <f>IF(E$596&lt;&gt;0,(($B607*B$596+$C607*C$596+$D607*D$596))/E$596,0)</f>
        <v>0</v>
      </c>
      <c r="F607" s="17">
        <f>0+10*(B607*$B$596+C607*$C$596+D607*$D$596)</f>
        <v>0</v>
      </c>
      <c r="G607" s="31">
        <f>IF($E$596&lt;&gt;0,0.1*F607/$E$596,"")</f>
        <v>0</v>
      </c>
      <c r="H607" s="10"/>
    </row>
    <row r="608" spans="1:8">
      <c r="A608" s="3" t="s">
        <v>1742</v>
      </c>
      <c r="B608" s="32">
        <f>'Yard'!$K$79</f>
        <v>0</v>
      </c>
      <c r="C608" s="32">
        <f>'Yard'!$K$104</f>
        <v>0</v>
      </c>
      <c r="D608" s="32">
        <f>'Yard'!$K$124</f>
        <v>0</v>
      </c>
      <c r="E608" s="31">
        <f>IF(E$596&lt;&gt;0,(($B608*B$596+$C608*C$596+$D608*D$596))/E$596,0)</f>
        <v>0</v>
      </c>
      <c r="F608" s="17">
        <f>0+10*(B608*$B$596+C608*$C$596+D608*$D$596)</f>
        <v>0</v>
      </c>
      <c r="G608" s="31">
        <f>IF($E$596&lt;&gt;0,0.1*F608/$E$596,"")</f>
        <v>0</v>
      </c>
      <c r="H608" s="10"/>
    </row>
    <row r="609" spans="1:8">
      <c r="A609" s="3" t="s">
        <v>1743</v>
      </c>
      <c r="B609" s="32">
        <f>'Yard'!$L$79</f>
        <v>0</v>
      </c>
      <c r="C609" s="32">
        <f>'Yard'!$L$104</f>
        <v>0</v>
      </c>
      <c r="D609" s="32">
        <f>'Yard'!$L$124</f>
        <v>0</v>
      </c>
      <c r="E609" s="31">
        <f>IF(E$596&lt;&gt;0,(($B609*B$596+$C609*C$596+$D609*D$596))/E$596,0)</f>
        <v>0</v>
      </c>
      <c r="F609" s="17">
        <f>0+10*(B609*$B$596+C609*$C$596+D609*$D$596)</f>
        <v>0</v>
      </c>
      <c r="G609" s="31">
        <f>IF($E$596&lt;&gt;0,0.1*F609/$E$596,"")</f>
        <v>0</v>
      </c>
      <c r="H609" s="10"/>
    </row>
    <row r="610" spans="1:8">
      <c r="A610" s="3" t="s">
        <v>1744</v>
      </c>
      <c r="B610" s="32">
        <f>'Yard'!$M$79</f>
        <v>0</v>
      </c>
      <c r="C610" s="32">
        <f>'Yard'!$M$104</f>
        <v>0</v>
      </c>
      <c r="D610" s="32">
        <f>'Yard'!$M$124</f>
        <v>0</v>
      </c>
      <c r="E610" s="31">
        <f>IF(E$596&lt;&gt;0,(($B610*B$596+$C610*C$596+$D610*D$596))/E$596,0)</f>
        <v>0</v>
      </c>
      <c r="F610" s="17">
        <f>0+10*(B610*$B$596+C610*$C$596+D610*$D$596)</f>
        <v>0</v>
      </c>
      <c r="G610" s="31">
        <f>IF($E$596&lt;&gt;0,0.1*F610/$E$596,"")</f>
        <v>0</v>
      </c>
      <c r="H610" s="10"/>
    </row>
    <row r="611" spans="1:8">
      <c r="A611" s="3" t="s">
        <v>1745</v>
      </c>
      <c r="B611" s="32">
        <f>'Yard'!$N$79</f>
        <v>0</v>
      </c>
      <c r="C611" s="32">
        <f>'Yard'!$N$104</f>
        <v>0</v>
      </c>
      <c r="D611" s="32">
        <f>'Yard'!$N$124</f>
        <v>0</v>
      </c>
      <c r="E611" s="31">
        <f>IF(E$596&lt;&gt;0,(($B611*B$596+$C611*C$596+$D611*D$596))/E$596,0)</f>
        <v>0</v>
      </c>
      <c r="F611" s="17">
        <f>0+10*(B611*$B$596+C611*$C$596+D611*$D$596)</f>
        <v>0</v>
      </c>
      <c r="G611" s="31">
        <f>IF($E$596&lt;&gt;0,0.1*F611/$E$596,"")</f>
        <v>0</v>
      </c>
      <c r="H611" s="10"/>
    </row>
    <row r="612" spans="1:8">
      <c r="A612" s="3" t="s">
        <v>1746</v>
      </c>
      <c r="B612" s="32">
        <f>'Yard'!$O$79</f>
        <v>0</v>
      </c>
      <c r="C612" s="32">
        <f>'Yard'!$O$104</f>
        <v>0</v>
      </c>
      <c r="D612" s="32">
        <f>'Yard'!$O$124</f>
        <v>0</v>
      </c>
      <c r="E612" s="31">
        <f>IF(E$596&lt;&gt;0,(($B612*B$596+$C612*C$596+$D612*D$596))/E$596,0)</f>
        <v>0</v>
      </c>
      <c r="F612" s="17">
        <f>0+10*(B612*$B$596+C612*$C$596+D612*$D$596)</f>
        <v>0</v>
      </c>
      <c r="G612" s="31">
        <f>IF($E$596&lt;&gt;0,0.1*F612/$E$596,"")</f>
        <v>0</v>
      </c>
      <c r="H612" s="10"/>
    </row>
    <row r="613" spans="1:8">
      <c r="A613" s="3" t="s">
        <v>1747</v>
      </c>
      <c r="B613" s="32">
        <f>'Yard'!$P$79</f>
        <v>0</v>
      </c>
      <c r="C613" s="32">
        <f>'Yard'!$P$104</f>
        <v>0</v>
      </c>
      <c r="D613" s="32">
        <f>'Yard'!$P$124</f>
        <v>0</v>
      </c>
      <c r="E613" s="31">
        <f>IF(E$596&lt;&gt;0,(($B613*B$596+$C613*C$596+$D613*D$596))/E$596,0)</f>
        <v>0</v>
      </c>
      <c r="F613" s="17">
        <f>0+10*(B613*$B$596+C613*$C$596+D613*$D$596)</f>
        <v>0</v>
      </c>
      <c r="G613" s="31">
        <f>IF($E$596&lt;&gt;0,0.1*F613/$E$596,"")</f>
        <v>0</v>
      </c>
      <c r="H613" s="10"/>
    </row>
    <row r="614" spans="1:8">
      <c r="A614" s="3" t="s">
        <v>1748</v>
      </c>
      <c r="B614" s="32">
        <f>'Yard'!$Q$79</f>
        <v>0</v>
      </c>
      <c r="C614" s="32">
        <f>'Yard'!$Q$104</f>
        <v>0</v>
      </c>
      <c r="D614" s="32">
        <f>'Yard'!$Q$124</f>
        <v>0</v>
      </c>
      <c r="E614" s="31">
        <f>IF(E$596&lt;&gt;0,(($B614*B$596+$C614*C$596+$D614*D$596))/E$596,0)</f>
        <v>0</v>
      </c>
      <c r="F614" s="17">
        <f>0+10*(B614*$B$596+C614*$C$596+D614*$D$596)</f>
        <v>0</v>
      </c>
      <c r="G614" s="31">
        <f>IF($E$596&lt;&gt;0,0.1*F614/$E$596,"")</f>
        <v>0</v>
      </c>
      <c r="H614" s="10"/>
    </row>
    <row r="615" spans="1:8">
      <c r="A615" s="3" t="s">
        <v>1749</v>
      </c>
      <c r="B615" s="32">
        <f>'Yard'!$R$79</f>
        <v>0</v>
      </c>
      <c r="C615" s="32">
        <f>'Yard'!$R$104</f>
        <v>0</v>
      </c>
      <c r="D615" s="32">
        <f>'Yard'!$R$124</f>
        <v>0</v>
      </c>
      <c r="E615" s="31">
        <f>IF(E$596&lt;&gt;0,(($B615*B$596+$C615*C$596+$D615*D$596))/E$596,0)</f>
        <v>0</v>
      </c>
      <c r="F615" s="17">
        <f>0+10*(B615*$B$596+C615*$C$596+D615*$D$596)</f>
        <v>0</v>
      </c>
      <c r="G615" s="31">
        <f>IF($E$596&lt;&gt;0,0.1*F615/$E$596,"")</f>
        <v>0</v>
      </c>
      <c r="H615" s="10"/>
    </row>
    <row r="616" spans="1:8">
      <c r="A616" s="3" t="s">
        <v>1750</v>
      </c>
      <c r="B616" s="32">
        <f>'Yard'!$S$79</f>
        <v>0</v>
      </c>
      <c r="C616" s="32">
        <f>'Yard'!$S$104</f>
        <v>0</v>
      </c>
      <c r="D616" s="32">
        <f>'Yard'!$S$124</f>
        <v>0</v>
      </c>
      <c r="E616" s="31">
        <f>IF(E$596&lt;&gt;0,(($B616*B$596+$C616*C$596+$D616*D$596))/E$596,0)</f>
        <v>0</v>
      </c>
      <c r="F616" s="17">
        <f>0+10*(B616*$B$596+C616*$C$596+D616*$D$596)</f>
        <v>0</v>
      </c>
      <c r="G616" s="31">
        <f>IF($E$596&lt;&gt;0,0.1*F616/$E$596,"")</f>
        <v>0</v>
      </c>
      <c r="H616" s="10"/>
    </row>
    <row r="617" spans="1:8">
      <c r="A617" s="3" t="s">
        <v>1751</v>
      </c>
      <c r="B617" s="32">
        <f>'Otex'!$B$160</f>
        <v>0</v>
      </c>
      <c r="C617" s="32">
        <f>'Otex'!$B$160</f>
        <v>0</v>
      </c>
      <c r="D617" s="32">
        <f>'Otex'!$B$160</f>
        <v>0</v>
      </c>
      <c r="E617" s="31">
        <f>IF(E$596&lt;&gt;0,(($B617*B$596+$C617*C$596+$D617*D$596))/E$596,0)</f>
        <v>0</v>
      </c>
      <c r="F617" s="17">
        <f>0+10*(B617*$B$596+C617*$C$596+D617*$D$596)</f>
        <v>0</v>
      </c>
      <c r="G617" s="31">
        <f>IF($E$596&lt;&gt;0,0.1*F617/$E$596,"")</f>
        <v>0</v>
      </c>
      <c r="H617" s="10"/>
    </row>
    <row r="618" spans="1:8">
      <c r="A618" s="3" t="s">
        <v>1753</v>
      </c>
      <c r="B618" s="32">
        <f>'Scaler'!$B$473</f>
        <v>0</v>
      </c>
      <c r="C618" s="32">
        <f>'Scaler'!$C$473</f>
        <v>0</v>
      </c>
      <c r="D618" s="32">
        <f>'Scaler'!$D$473</f>
        <v>0</v>
      </c>
      <c r="E618" s="31">
        <f>IF(E$596&lt;&gt;0,(($B618*B$596+$C618*C$596+$D618*D$596))/E$596,0)</f>
        <v>0</v>
      </c>
      <c r="F618" s="17">
        <f>0+10*(B618*$B$596+C618*$C$596+D618*$D$596)</f>
        <v>0</v>
      </c>
      <c r="G618" s="31">
        <f>IF($E$596&lt;&gt;0,0.1*F618/$E$596,"")</f>
        <v>0</v>
      </c>
      <c r="H618" s="10"/>
    </row>
    <row r="619" spans="1:8">
      <c r="A619" s="3" t="s">
        <v>1754</v>
      </c>
      <c r="B619" s="32">
        <f>'Adjust'!$B$94</f>
        <v>0</v>
      </c>
      <c r="C619" s="32">
        <f>'Adjust'!$C$94</f>
        <v>0</v>
      </c>
      <c r="D619" s="32">
        <f>'Adjust'!$D$94</f>
        <v>0</v>
      </c>
      <c r="E619" s="31">
        <f>IF(E$596&lt;&gt;0,(($B619*B$596+$C619*C$596+$D619*D$596))/E$596,0)</f>
        <v>0</v>
      </c>
      <c r="F619" s="17">
        <f>0+10*(B619*$B$596+C619*$C$596+D619*$D$596)</f>
        <v>0</v>
      </c>
      <c r="G619" s="31">
        <f>IF($E$596&lt;&gt;0,0.1*F619/$E$596,"")</f>
        <v>0</v>
      </c>
      <c r="H619" s="10"/>
    </row>
    <row r="621" spans="1:8">
      <c r="A621" s="3" t="s">
        <v>1755</v>
      </c>
      <c r="B621" s="31">
        <f>SUM($B$599:$B$619)</f>
        <v>0</v>
      </c>
      <c r="C621" s="31">
        <f>SUM($C$599:$C$619)</f>
        <v>0</v>
      </c>
      <c r="D621" s="31">
        <f>SUM($D$599:$D$619)</f>
        <v>0</v>
      </c>
      <c r="E621" s="31">
        <f>SUM(E$599:E$619)</f>
        <v>0</v>
      </c>
      <c r="F621" s="17">
        <f>SUM($F$599:$F$619)</f>
        <v>0</v>
      </c>
      <c r="G621" s="31">
        <f>SUM($G$599:$G$619)</f>
        <v>0</v>
      </c>
    </row>
    <row r="623" spans="1:8" ht="21" customHeight="1">
      <c r="A623" s="1" t="s">
        <v>184</v>
      </c>
    </row>
    <row r="625" spans="1:7">
      <c r="B625" s="12" t="s">
        <v>225</v>
      </c>
      <c r="C625" s="12" t="s">
        <v>228</v>
      </c>
      <c r="D625" s="12" t="s">
        <v>1736</v>
      </c>
      <c r="E625" s="12" t="s">
        <v>1737</v>
      </c>
    </row>
    <row r="626" spans="1:7">
      <c r="A626" s="3" t="s">
        <v>184</v>
      </c>
      <c r="B626" s="37">
        <f>'Loads'!B$323</f>
        <v>0</v>
      </c>
      <c r="C626" s="37">
        <f>'Loads'!E$323</f>
        <v>0</v>
      </c>
      <c r="D626" s="37">
        <f>'Multi'!B$138</f>
        <v>0</v>
      </c>
      <c r="E626" s="31">
        <f>IF(C626,D626/C626,"")</f>
        <v>0</v>
      </c>
      <c r="F626" s="10"/>
    </row>
    <row r="628" spans="1:7">
      <c r="B628" s="12" t="s">
        <v>1555</v>
      </c>
      <c r="C628" s="12" t="s">
        <v>1558</v>
      </c>
      <c r="D628" s="12" t="s">
        <v>1738</v>
      </c>
      <c r="E628" s="12" t="s">
        <v>1705</v>
      </c>
      <c r="F628" s="12" t="s">
        <v>1739</v>
      </c>
    </row>
    <row r="629" spans="1:7">
      <c r="A629" s="3" t="s">
        <v>461</v>
      </c>
      <c r="B629" s="32">
        <f>'Yard'!$C$42</f>
        <v>0</v>
      </c>
      <c r="C629" s="9"/>
      <c r="D629" s="17">
        <f>0.01*'Input'!$F$58*(C629*$C$626)+10*(B629*$B$626)</f>
        <v>0</v>
      </c>
      <c r="E629" s="31">
        <f>IF($D$626&lt;&gt;0,0.1*D629/$D$626,"")</f>
        <v>0</v>
      </c>
      <c r="F629" s="39">
        <f>IF($C$626&lt;&gt;0,D629/$C$626,"")</f>
        <v>0</v>
      </c>
      <c r="G629" s="10"/>
    </row>
    <row r="630" spans="1:7">
      <c r="A630" s="3" t="s">
        <v>462</v>
      </c>
      <c r="B630" s="32">
        <f>'Yard'!$D$42</f>
        <v>0</v>
      </c>
      <c r="C630" s="9"/>
      <c r="D630" s="17">
        <f>0.01*'Input'!$F$58*(C630*$C$626)+10*(B630*$B$626)</f>
        <v>0</v>
      </c>
      <c r="E630" s="31">
        <f>IF($D$626&lt;&gt;0,0.1*D630/$D$626,"")</f>
        <v>0</v>
      </c>
      <c r="F630" s="39">
        <f>IF($C$626&lt;&gt;0,D630/$C$626,"")</f>
        <v>0</v>
      </c>
      <c r="G630" s="10"/>
    </row>
    <row r="631" spans="1:7">
      <c r="A631" s="3" t="s">
        <v>463</v>
      </c>
      <c r="B631" s="32">
        <f>'Yard'!$E$42</f>
        <v>0</v>
      </c>
      <c r="C631" s="9"/>
      <c r="D631" s="17">
        <f>0.01*'Input'!$F$58*(C631*$C$626)+10*(B631*$B$626)</f>
        <v>0</v>
      </c>
      <c r="E631" s="31">
        <f>IF($D$626&lt;&gt;0,0.1*D631/$D$626,"")</f>
        <v>0</v>
      </c>
      <c r="F631" s="39">
        <f>IF($C$626&lt;&gt;0,D631/$C$626,"")</f>
        <v>0</v>
      </c>
      <c r="G631" s="10"/>
    </row>
    <row r="632" spans="1:7">
      <c r="A632" s="3" t="s">
        <v>464</v>
      </c>
      <c r="B632" s="32">
        <f>'Yard'!$F$42</f>
        <v>0</v>
      </c>
      <c r="C632" s="9"/>
      <c r="D632" s="17">
        <f>0.01*'Input'!$F$58*(C632*$C$626)+10*(B632*$B$626)</f>
        <v>0</v>
      </c>
      <c r="E632" s="31">
        <f>IF($D$626&lt;&gt;0,0.1*D632/$D$626,"")</f>
        <v>0</v>
      </c>
      <c r="F632" s="39">
        <f>IF($C$626&lt;&gt;0,D632/$C$626,"")</f>
        <v>0</v>
      </c>
      <c r="G632" s="10"/>
    </row>
    <row r="633" spans="1:7">
      <c r="A633" s="3" t="s">
        <v>465</v>
      </c>
      <c r="B633" s="32">
        <f>'Yard'!$G$42</f>
        <v>0</v>
      </c>
      <c r="C633" s="9"/>
      <c r="D633" s="17">
        <f>0.01*'Input'!$F$58*(C633*$C$626)+10*(B633*$B$626)</f>
        <v>0</v>
      </c>
      <c r="E633" s="31">
        <f>IF($D$626&lt;&gt;0,0.1*D633/$D$626,"")</f>
        <v>0</v>
      </c>
      <c r="F633" s="39">
        <f>IF($C$626&lt;&gt;0,D633/$C$626,"")</f>
        <v>0</v>
      </c>
      <c r="G633" s="10"/>
    </row>
    <row r="634" spans="1:7">
      <c r="A634" s="3" t="s">
        <v>466</v>
      </c>
      <c r="B634" s="32">
        <f>'Yard'!$H$42</f>
        <v>0</v>
      </c>
      <c r="C634" s="9"/>
      <c r="D634" s="17">
        <f>0.01*'Input'!$F$58*(C634*$C$626)+10*(B634*$B$626)</f>
        <v>0</v>
      </c>
      <c r="E634" s="31">
        <f>IF($D$626&lt;&gt;0,0.1*D634/$D$626,"")</f>
        <v>0</v>
      </c>
      <c r="F634" s="39">
        <f>IF($C$626&lt;&gt;0,D634/$C$626,"")</f>
        <v>0</v>
      </c>
      <c r="G634" s="10"/>
    </row>
    <row r="635" spans="1:7">
      <c r="A635" s="3" t="s">
        <v>467</v>
      </c>
      <c r="B635" s="32">
        <f>'Yard'!$I$42</f>
        <v>0</v>
      </c>
      <c r="C635" s="9"/>
      <c r="D635" s="17">
        <f>0.01*'Input'!$F$58*(C635*$C$626)+10*(B635*$B$626)</f>
        <v>0</v>
      </c>
      <c r="E635" s="31">
        <f>IF($D$626&lt;&gt;0,0.1*D635/$D$626,"")</f>
        <v>0</v>
      </c>
      <c r="F635" s="39">
        <f>IF($C$626&lt;&gt;0,D635/$C$626,"")</f>
        <v>0</v>
      </c>
      <c r="G635" s="10"/>
    </row>
    <row r="636" spans="1:7">
      <c r="A636" s="3" t="s">
        <v>468</v>
      </c>
      <c r="B636" s="32">
        <f>'Yard'!$J$42</f>
        <v>0</v>
      </c>
      <c r="C636" s="9"/>
      <c r="D636" s="17">
        <f>0.01*'Input'!$F$58*(C636*$C$626)+10*(B636*$B$626)</f>
        <v>0</v>
      </c>
      <c r="E636" s="31">
        <f>IF($D$626&lt;&gt;0,0.1*D636/$D$626,"")</f>
        <v>0</v>
      </c>
      <c r="F636" s="39">
        <f>IF($C$626&lt;&gt;0,D636/$C$626,"")</f>
        <v>0</v>
      </c>
      <c r="G636" s="10"/>
    </row>
    <row r="637" spans="1:7">
      <c r="A637" s="3" t="s">
        <v>1740</v>
      </c>
      <c r="B637" s="9"/>
      <c r="C637" s="40">
        <f>'SM'!$B$125</f>
        <v>0</v>
      </c>
      <c r="D637" s="17">
        <f>0.01*'Input'!$F$58*(C637*$C$626)+10*(B637*$B$626)</f>
        <v>0</v>
      </c>
      <c r="E637" s="31">
        <f>IF($D$626&lt;&gt;0,0.1*D637/$D$626,"")</f>
        <v>0</v>
      </c>
      <c r="F637" s="39">
        <f>IF($C$626&lt;&gt;0,D637/$C$626,"")</f>
        <v>0</v>
      </c>
      <c r="G637" s="10"/>
    </row>
    <row r="638" spans="1:7">
      <c r="A638" s="3" t="s">
        <v>1741</v>
      </c>
      <c r="B638" s="9"/>
      <c r="C638" s="40">
        <f>'SM'!$C$125</f>
        <v>0</v>
      </c>
      <c r="D638" s="17">
        <f>0.01*'Input'!$F$58*(C638*$C$626)+10*(B638*$B$626)</f>
        <v>0</v>
      </c>
      <c r="E638" s="31">
        <f>IF($D$626&lt;&gt;0,0.1*D638/$D$626,"")</f>
        <v>0</v>
      </c>
      <c r="F638" s="39">
        <f>IF($C$626&lt;&gt;0,D638/$C$626,"")</f>
        <v>0</v>
      </c>
      <c r="G638" s="10"/>
    </row>
    <row r="639" spans="1:7">
      <c r="A639" s="3" t="s">
        <v>1742</v>
      </c>
      <c r="B639" s="32">
        <f>'Yard'!$K$42</f>
        <v>0</v>
      </c>
      <c r="C639" s="9"/>
      <c r="D639" s="17">
        <f>0.01*'Input'!$F$58*(C639*$C$626)+10*(B639*$B$626)</f>
        <v>0</v>
      </c>
      <c r="E639" s="31">
        <f>IF($D$626&lt;&gt;0,0.1*D639/$D$626,"")</f>
        <v>0</v>
      </c>
      <c r="F639" s="39">
        <f>IF($C$626&lt;&gt;0,D639/$C$626,"")</f>
        <v>0</v>
      </c>
      <c r="G639" s="10"/>
    </row>
    <row r="640" spans="1:7">
      <c r="A640" s="3" t="s">
        <v>1743</v>
      </c>
      <c r="B640" s="32">
        <f>'Yard'!$L$42</f>
        <v>0</v>
      </c>
      <c r="C640" s="9"/>
      <c r="D640" s="17">
        <f>0.01*'Input'!$F$58*(C640*$C$626)+10*(B640*$B$626)</f>
        <v>0</v>
      </c>
      <c r="E640" s="31">
        <f>IF($D$626&lt;&gt;0,0.1*D640/$D$626,"")</f>
        <v>0</v>
      </c>
      <c r="F640" s="39">
        <f>IF($C$626&lt;&gt;0,D640/$C$626,"")</f>
        <v>0</v>
      </c>
      <c r="G640" s="10"/>
    </row>
    <row r="641" spans="1:7">
      <c r="A641" s="3" t="s">
        <v>1744</v>
      </c>
      <c r="B641" s="32">
        <f>'Yard'!$M$42</f>
        <v>0</v>
      </c>
      <c r="C641" s="9"/>
      <c r="D641" s="17">
        <f>0.01*'Input'!$F$58*(C641*$C$626)+10*(B641*$B$626)</f>
        <v>0</v>
      </c>
      <c r="E641" s="31">
        <f>IF($D$626&lt;&gt;0,0.1*D641/$D$626,"")</f>
        <v>0</v>
      </c>
      <c r="F641" s="39">
        <f>IF($C$626&lt;&gt;0,D641/$C$626,"")</f>
        <v>0</v>
      </c>
      <c r="G641" s="10"/>
    </row>
    <row r="642" spans="1:7">
      <c r="A642" s="3" t="s">
        <v>1745</v>
      </c>
      <c r="B642" s="32">
        <f>'Yard'!$N$42</f>
        <v>0</v>
      </c>
      <c r="C642" s="9"/>
      <c r="D642" s="17">
        <f>0.01*'Input'!$F$58*(C642*$C$626)+10*(B642*$B$626)</f>
        <v>0</v>
      </c>
      <c r="E642" s="31">
        <f>IF($D$626&lt;&gt;0,0.1*D642/$D$626,"")</f>
        <v>0</v>
      </c>
      <c r="F642" s="39">
        <f>IF($C$626&lt;&gt;0,D642/$C$626,"")</f>
        <v>0</v>
      </c>
      <c r="G642" s="10"/>
    </row>
    <row r="643" spans="1:7">
      <c r="A643" s="3" t="s">
        <v>1746</v>
      </c>
      <c r="B643" s="32">
        <f>'Yard'!$O$42</f>
        <v>0</v>
      </c>
      <c r="C643" s="9"/>
      <c r="D643" s="17">
        <f>0.01*'Input'!$F$58*(C643*$C$626)+10*(B643*$B$626)</f>
        <v>0</v>
      </c>
      <c r="E643" s="31">
        <f>IF($D$626&lt;&gt;0,0.1*D643/$D$626,"")</f>
        <v>0</v>
      </c>
      <c r="F643" s="39">
        <f>IF($C$626&lt;&gt;0,D643/$C$626,"")</f>
        <v>0</v>
      </c>
      <c r="G643" s="10"/>
    </row>
    <row r="644" spans="1:7">
      <c r="A644" s="3" t="s">
        <v>1747</v>
      </c>
      <c r="B644" s="32">
        <f>'Yard'!$P$42</f>
        <v>0</v>
      </c>
      <c r="C644" s="9"/>
      <c r="D644" s="17">
        <f>0.01*'Input'!$F$58*(C644*$C$626)+10*(B644*$B$626)</f>
        <v>0</v>
      </c>
      <c r="E644" s="31">
        <f>IF($D$626&lt;&gt;0,0.1*D644/$D$626,"")</f>
        <v>0</v>
      </c>
      <c r="F644" s="39">
        <f>IF($C$626&lt;&gt;0,D644/$C$626,"")</f>
        <v>0</v>
      </c>
      <c r="G644" s="10"/>
    </row>
    <row r="645" spans="1:7">
      <c r="A645" s="3" t="s">
        <v>1748</v>
      </c>
      <c r="B645" s="32">
        <f>'Yard'!$Q$42</f>
        <v>0</v>
      </c>
      <c r="C645" s="9"/>
      <c r="D645" s="17">
        <f>0.01*'Input'!$F$58*(C645*$C$626)+10*(B645*$B$626)</f>
        <v>0</v>
      </c>
      <c r="E645" s="31">
        <f>IF($D$626&lt;&gt;0,0.1*D645/$D$626,"")</f>
        <v>0</v>
      </c>
      <c r="F645" s="39">
        <f>IF($C$626&lt;&gt;0,D645/$C$626,"")</f>
        <v>0</v>
      </c>
      <c r="G645" s="10"/>
    </row>
    <row r="646" spans="1:7">
      <c r="A646" s="3" t="s">
        <v>1749</v>
      </c>
      <c r="B646" s="32">
        <f>'Yard'!$R$42</f>
        <v>0</v>
      </c>
      <c r="C646" s="9"/>
      <c r="D646" s="17">
        <f>0.01*'Input'!$F$58*(C646*$C$626)+10*(B646*$B$626)</f>
        <v>0</v>
      </c>
      <c r="E646" s="31">
        <f>IF($D$626&lt;&gt;0,0.1*D646/$D$626,"")</f>
        <v>0</v>
      </c>
      <c r="F646" s="39">
        <f>IF($C$626&lt;&gt;0,D646/$C$626,"")</f>
        <v>0</v>
      </c>
      <c r="G646" s="10"/>
    </row>
    <row r="647" spans="1:7">
      <c r="A647" s="3" t="s">
        <v>1750</v>
      </c>
      <c r="B647" s="32">
        <f>'Yard'!$S$42</f>
        <v>0</v>
      </c>
      <c r="C647" s="9"/>
      <c r="D647" s="17">
        <f>0.01*'Input'!$F$58*(C647*$C$626)+10*(B647*$B$626)</f>
        <v>0</v>
      </c>
      <c r="E647" s="31">
        <f>IF($D$626&lt;&gt;0,0.1*D647/$D$626,"")</f>
        <v>0</v>
      </c>
      <c r="F647" s="39">
        <f>IF($C$626&lt;&gt;0,D647/$C$626,"")</f>
        <v>0</v>
      </c>
      <c r="G647" s="10"/>
    </row>
    <row r="648" spans="1:7">
      <c r="A648" s="3" t="s">
        <v>1751</v>
      </c>
      <c r="B648" s="9"/>
      <c r="C648" s="40">
        <f>'Otex'!$B$140</f>
        <v>0</v>
      </c>
      <c r="D648" s="17">
        <f>0.01*'Input'!$F$58*(C648*$C$626)+10*(B648*$B$626)</f>
        <v>0</v>
      </c>
      <c r="E648" s="31">
        <f>IF($D$626&lt;&gt;0,0.1*D648/$D$626,"")</f>
        <v>0</v>
      </c>
      <c r="F648" s="39">
        <f>IF($C$626&lt;&gt;0,D648/$C$626,"")</f>
        <v>0</v>
      </c>
      <c r="G648" s="10"/>
    </row>
    <row r="649" spans="1:7">
      <c r="A649" s="3" t="s">
        <v>1752</v>
      </c>
      <c r="B649" s="9"/>
      <c r="C649" s="40">
        <f>'Otex'!$C$140</f>
        <v>0</v>
      </c>
      <c r="D649" s="17">
        <f>0.01*'Input'!$F$58*(C649*$C$626)+10*(B649*$B$626)</f>
        <v>0</v>
      </c>
      <c r="E649" s="31">
        <f>IF($D$626&lt;&gt;0,0.1*D649/$D$626,"")</f>
        <v>0</v>
      </c>
      <c r="F649" s="39">
        <f>IF($C$626&lt;&gt;0,D649/$C$626,"")</f>
        <v>0</v>
      </c>
      <c r="G649" s="10"/>
    </row>
    <row r="650" spans="1:7">
      <c r="A650" s="3" t="s">
        <v>1753</v>
      </c>
      <c r="B650" s="32">
        <f>'Scaler'!$B$474</f>
        <v>0</v>
      </c>
      <c r="C650" s="40">
        <f>'Scaler'!$E$474</f>
        <v>0</v>
      </c>
      <c r="D650" s="17">
        <f>0.01*'Input'!$F$58*(C650*$C$626)+10*(B650*$B$626)</f>
        <v>0</v>
      </c>
      <c r="E650" s="31">
        <f>IF($D$626&lt;&gt;0,0.1*D650/$D$626,"")</f>
        <v>0</v>
      </c>
      <c r="F650" s="39">
        <f>IF($C$626&lt;&gt;0,D650/$C$626,"")</f>
        <v>0</v>
      </c>
      <c r="G650" s="10"/>
    </row>
    <row r="651" spans="1:7">
      <c r="A651" s="3" t="s">
        <v>1754</v>
      </c>
      <c r="B651" s="32">
        <f>'Adjust'!$B$95</f>
        <v>0</v>
      </c>
      <c r="C651" s="40">
        <f>'Adjust'!$E$95</f>
        <v>0</v>
      </c>
      <c r="D651" s="17">
        <f>0.01*'Input'!$F$58*(C651*$C$626)+10*(B651*$B$626)</f>
        <v>0</v>
      </c>
      <c r="E651" s="31">
        <f>IF($D$626&lt;&gt;0,0.1*D651/$D$626,"")</f>
        <v>0</v>
      </c>
      <c r="F651" s="39">
        <f>IF($C$626&lt;&gt;0,D651/$C$626,"")</f>
        <v>0</v>
      </c>
      <c r="G651" s="10"/>
    </row>
    <row r="653" spans="1:7">
      <c r="A653" s="3" t="s">
        <v>1755</v>
      </c>
      <c r="B653" s="31">
        <f>SUM($B$629:$B$651)</f>
        <v>0</v>
      </c>
      <c r="C653" s="39">
        <f>SUM($C$629:$C$651)</f>
        <v>0</v>
      </c>
      <c r="D653" s="17">
        <f>SUM($D$629:$D$651)</f>
        <v>0</v>
      </c>
      <c r="E653" s="31">
        <f>SUM($E$629:$E$651)</f>
        <v>0</v>
      </c>
      <c r="F653" s="39">
        <f>SUM($F$629:$F$651)</f>
        <v>0</v>
      </c>
    </row>
    <row r="655" spans="1:7" ht="21" customHeight="1">
      <c r="A655" s="1" t="s">
        <v>185</v>
      </c>
    </row>
    <row r="657" spans="1:7">
      <c r="B657" s="12" t="s">
        <v>225</v>
      </c>
      <c r="C657" s="12" t="s">
        <v>228</v>
      </c>
      <c r="D657" s="12" t="s">
        <v>1736</v>
      </c>
      <c r="E657" s="12" t="s">
        <v>1737</v>
      </c>
    </row>
    <row r="658" spans="1:7">
      <c r="A658" s="3" t="s">
        <v>185</v>
      </c>
      <c r="B658" s="37">
        <f>'Loads'!B$324</f>
        <v>0</v>
      </c>
      <c r="C658" s="37">
        <f>'Loads'!E$324</f>
        <v>0</v>
      </c>
      <c r="D658" s="37">
        <f>'Multi'!B$139</f>
        <v>0</v>
      </c>
      <c r="E658" s="31">
        <f>IF(C658,D658/C658,"")</f>
        <v>0</v>
      </c>
      <c r="F658" s="10"/>
    </row>
    <row r="660" spans="1:7">
      <c r="B660" s="12" t="s">
        <v>1555</v>
      </c>
      <c r="C660" s="12" t="s">
        <v>1558</v>
      </c>
      <c r="D660" s="12" t="s">
        <v>1738</v>
      </c>
      <c r="E660" s="12" t="s">
        <v>1705</v>
      </c>
      <c r="F660" s="12" t="s">
        <v>1739</v>
      </c>
    </row>
    <row r="661" spans="1:7">
      <c r="A661" s="3" t="s">
        <v>461</v>
      </c>
      <c r="B661" s="32">
        <f>'Yard'!$C$43</f>
        <v>0</v>
      </c>
      <c r="C661" s="9"/>
      <c r="D661" s="17">
        <f>0.01*'Input'!$F$58*(C661*$C$658)+10*(B661*$B$658)</f>
        <v>0</v>
      </c>
      <c r="E661" s="31">
        <f>IF($D$658&lt;&gt;0,0.1*D661/$D$658,"")</f>
        <v>0</v>
      </c>
      <c r="F661" s="39">
        <f>IF($C$658&lt;&gt;0,D661/$C$658,"")</f>
        <v>0</v>
      </c>
      <c r="G661" s="10"/>
    </row>
    <row r="662" spans="1:7">
      <c r="A662" s="3" t="s">
        <v>462</v>
      </c>
      <c r="B662" s="32">
        <f>'Yard'!$D$43</f>
        <v>0</v>
      </c>
      <c r="C662" s="9"/>
      <c r="D662" s="17">
        <f>0.01*'Input'!$F$58*(C662*$C$658)+10*(B662*$B$658)</f>
        <v>0</v>
      </c>
      <c r="E662" s="31">
        <f>IF($D$658&lt;&gt;0,0.1*D662/$D$658,"")</f>
        <v>0</v>
      </c>
      <c r="F662" s="39">
        <f>IF($C$658&lt;&gt;0,D662/$C$658,"")</f>
        <v>0</v>
      </c>
      <c r="G662" s="10"/>
    </row>
    <row r="663" spans="1:7">
      <c r="A663" s="3" t="s">
        <v>463</v>
      </c>
      <c r="B663" s="32">
        <f>'Yard'!$E$43</f>
        <v>0</v>
      </c>
      <c r="C663" s="9"/>
      <c r="D663" s="17">
        <f>0.01*'Input'!$F$58*(C663*$C$658)+10*(B663*$B$658)</f>
        <v>0</v>
      </c>
      <c r="E663" s="31">
        <f>IF($D$658&lt;&gt;0,0.1*D663/$D$658,"")</f>
        <v>0</v>
      </c>
      <c r="F663" s="39">
        <f>IF($C$658&lt;&gt;0,D663/$C$658,"")</f>
        <v>0</v>
      </c>
      <c r="G663" s="10"/>
    </row>
    <row r="664" spans="1:7">
      <c r="A664" s="3" t="s">
        <v>464</v>
      </c>
      <c r="B664" s="32">
        <f>'Yard'!$F$43</f>
        <v>0</v>
      </c>
      <c r="C664" s="9"/>
      <c r="D664" s="17">
        <f>0.01*'Input'!$F$58*(C664*$C$658)+10*(B664*$B$658)</f>
        <v>0</v>
      </c>
      <c r="E664" s="31">
        <f>IF($D$658&lt;&gt;0,0.1*D664/$D$658,"")</f>
        <v>0</v>
      </c>
      <c r="F664" s="39">
        <f>IF($C$658&lt;&gt;0,D664/$C$658,"")</f>
        <v>0</v>
      </c>
      <c r="G664" s="10"/>
    </row>
    <row r="665" spans="1:7">
      <c r="A665" s="3" t="s">
        <v>465</v>
      </c>
      <c r="B665" s="32">
        <f>'Yard'!$G$43</f>
        <v>0</v>
      </c>
      <c r="C665" s="9"/>
      <c r="D665" s="17">
        <f>0.01*'Input'!$F$58*(C665*$C$658)+10*(B665*$B$658)</f>
        <v>0</v>
      </c>
      <c r="E665" s="31">
        <f>IF($D$658&lt;&gt;0,0.1*D665/$D$658,"")</f>
        <v>0</v>
      </c>
      <c r="F665" s="39">
        <f>IF($C$658&lt;&gt;0,D665/$C$658,"")</f>
        <v>0</v>
      </c>
      <c r="G665" s="10"/>
    </row>
    <row r="666" spans="1:7">
      <c r="A666" s="3" t="s">
        <v>466</v>
      </c>
      <c r="B666" s="32">
        <f>'Yard'!$H$43</f>
        <v>0</v>
      </c>
      <c r="C666" s="9"/>
      <c r="D666" s="17">
        <f>0.01*'Input'!$F$58*(C666*$C$658)+10*(B666*$B$658)</f>
        <v>0</v>
      </c>
      <c r="E666" s="31">
        <f>IF($D$658&lt;&gt;0,0.1*D666/$D$658,"")</f>
        <v>0</v>
      </c>
      <c r="F666" s="39">
        <f>IF($C$658&lt;&gt;0,D666/$C$658,"")</f>
        <v>0</v>
      </c>
      <c r="G666" s="10"/>
    </row>
    <row r="667" spans="1:7">
      <c r="A667" s="3" t="s">
        <v>467</v>
      </c>
      <c r="B667" s="32">
        <f>'Yard'!$I$43</f>
        <v>0</v>
      </c>
      <c r="C667" s="9"/>
      <c r="D667" s="17">
        <f>0.01*'Input'!$F$58*(C667*$C$658)+10*(B667*$B$658)</f>
        <v>0</v>
      </c>
      <c r="E667" s="31">
        <f>IF($D$658&lt;&gt;0,0.1*D667/$D$658,"")</f>
        <v>0</v>
      </c>
      <c r="F667" s="39">
        <f>IF($C$658&lt;&gt;0,D667/$C$658,"")</f>
        <v>0</v>
      </c>
      <c r="G667" s="10"/>
    </row>
    <row r="668" spans="1:7">
      <c r="A668" s="3" t="s">
        <v>468</v>
      </c>
      <c r="B668" s="32">
        <f>'Yard'!$J$43</f>
        <v>0</v>
      </c>
      <c r="C668" s="9"/>
      <c r="D668" s="17">
        <f>0.01*'Input'!$F$58*(C668*$C$658)+10*(B668*$B$658)</f>
        <v>0</v>
      </c>
      <c r="E668" s="31">
        <f>IF($D$658&lt;&gt;0,0.1*D668/$D$658,"")</f>
        <v>0</v>
      </c>
      <c r="F668" s="39">
        <f>IF($C$658&lt;&gt;0,D668/$C$658,"")</f>
        <v>0</v>
      </c>
      <c r="G668" s="10"/>
    </row>
    <row r="669" spans="1:7">
      <c r="A669" s="3" t="s">
        <v>1740</v>
      </c>
      <c r="B669" s="9"/>
      <c r="C669" s="40">
        <f>'SM'!$B$126</f>
        <v>0</v>
      </c>
      <c r="D669" s="17">
        <f>0.01*'Input'!$F$58*(C669*$C$658)+10*(B669*$B$658)</f>
        <v>0</v>
      </c>
      <c r="E669" s="31">
        <f>IF($D$658&lt;&gt;0,0.1*D669/$D$658,"")</f>
        <v>0</v>
      </c>
      <c r="F669" s="39">
        <f>IF($C$658&lt;&gt;0,D669/$C$658,"")</f>
        <v>0</v>
      </c>
      <c r="G669" s="10"/>
    </row>
    <row r="670" spans="1:7">
      <c r="A670" s="3" t="s">
        <v>1741</v>
      </c>
      <c r="B670" s="9"/>
      <c r="C670" s="40">
        <f>'SM'!$C$126</f>
        <v>0</v>
      </c>
      <c r="D670" s="17">
        <f>0.01*'Input'!$F$58*(C670*$C$658)+10*(B670*$B$658)</f>
        <v>0</v>
      </c>
      <c r="E670" s="31">
        <f>IF($D$658&lt;&gt;0,0.1*D670/$D$658,"")</f>
        <v>0</v>
      </c>
      <c r="F670" s="39">
        <f>IF($C$658&lt;&gt;0,D670/$C$658,"")</f>
        <v>0</v>
      </c>
      <c r="G670" s="10"/>
    </row>
    <row r="671" spans="1:7">
      <c r="A671" s="3" t="s">
        <v>1742</v>
      </c>
      <c r="B671" s="32">
        <f>'Yard'!$K$43</f>
        <v>0</v>
      </c>
      <c r="C671" s="9"/>
      <c r="D671" s="17">
        <f>0.01*'Input'!$F$58*(C671*$C$658)+10*(B671*$B$658)</f>
        <v>0</v>
      </c>
      <c r="E671" s="31">
        <f>IF($D$658&lt;&gt;0,0.1*D671/$D$658,"")</f>
        <v>0</v>
      </c>
      <c r="F671" s="39">
        <f>IF($C$658&lt;&gt;0,D671/$C$658,"")</f>
        <v>0</v>
      </c>
      <c r="G671" s="10"/>
    </row>
    <row r="672" spans="1:7">
      <c r="A672" s="3" t="s">
        <v>1743</v>
      </c>
      <c r="B672" s="32">
        <f>'Yard'!$L$43</f>
        <v>0</v>
      </c>
      <c r="C672" s="9"/>
      <c r="D672" s="17">
        <f>0.01*'Input'!$F$58*(C672*$C$658)+10*(B672*$B$658)</f>
        <v>0</v>
      </c>
      <c r="E672" s="31">
        <f>IF($D$658&lt;&gt;0,0.1*D672/$D$658,"")</f>
        <v>0</v>
      </c>
      <c r="F672" s="39">
        <f>IF($C$658&lt;&gt;0,D672/$C$658,"")</f>
        <v>0</v>
      </c>
      <c r="G672" s="10"/>
    </row>
    <row r="673" spans="1:7">
      <c r="A673" s="3" t="s">
        <v>1744</v>
      </c>
      <c r="B673" s="32">
        <f>'Yard'!$M$43</f>
        <v>0</v>
      </c>
      <c r="C673" s="9"/>
      <c r="D673" s="17">
        <f>0.01*'Input'!$F$58*(C673*$C$658)+10*(B673*$B$658)</f>
        <v>0</v>
      </c>
      <c r="E673" s="31">
        <f>IF($D$658&lt;&gt;0,0.1*D673/$D$658,"")</f>
        <v>0</v>
      </c>
      <c r="F673" s="39">
        <f>IF($C$658&lt;&gt;0,D673/$C$658,"")</f>
        <v>0</v>
      </c>
      <c r="G673" s="10"/>
    </row>
    <row r="674" spans="1:7">
      <c r="A674" s="3" t="s">
        <v>1745</v>
      </c>
      <c r="B674" s="32">
        <f>'Yard'!$N$43</f>
        <v>0</v>
      </c>
      <c r="C674" s="9"/>
      <c r="D674" s="17">
        <f>0.01*'Input'!$F$58*(C674*$C$658)+10*(B674*$B$658)</f>
        <v>0</v>
      </c>
      <c r="E674" s="31">
        <f>IF($D$658&lt;&gt;0,0.1*D674/$D$658,"")</f>
        <v>0</v>
      </c>
      <c r="F674" s="39">
        <f>IF($C$658&lt;&gt;0,D674/$C$658,"")</f>
        <v>0</v>
      </c>
      <c r="G674" s="10"/>
    </row>
    <row r="675" spans="1:7">
      <c r="A675" s="3" t="s">
        <v>1746</v>
      </c>
      <c r="B675" s="32">
        <f>'Yard'!$O$43</f>
        <v>0</v>
      </c>
      <c r="C675" s="9"/>
      <c r="D675" s="17">
        <f>0.01*'Input'!$F$58*(C675*$C$658)+10*(B675*$B$658)</f>
        <v>0</v>
      </c>
      <c r="E675" s="31">
        <f>IF($D$658&lt;&gt;0,0.1*D675/$D$658,"")</f>
        <v>0</v>
      </c>
      <c r="F675" s="39">
        <f>IF($C$658&lt;&gt;0,D675/$C$658,"")</f>
        <v>0</v>
      </c>
      <c r="G675" s="10"/>
    </row>
    <row r="676" spans="1:7">
      <c r="A676" s="3" t="s">
        <v>1747</v>
      </c>
      <c r="B676" s="32">
        <f>'Yard'!$P$43</f>
        <v>0</v>
      </c>
      <c r="C676" s="9"/>
      <c r="D676" s="17">
        <f>0.01*'Input'!$F$58*(C676*$C$658)+10*(B676*$B$658)</f>
        <v>0</v>
      </c>
      <c r="E676" s="31">
        <f>IF($D$658&lt;&gt;0,0.1*D676/$D$658,"")</f>
        <v>0</v>
      </c>
      <c r="F676" s="39">
        <f>IF($C$658&lt;&gt;0,D676/$C$658,"")</f>
        <v>0</v>
      </c>
      <c r="G676" s="10"/>
    </row>
    <row r="677" spans="1:7">
      <c r="A677" s="3" t="s">
        <v>1748</v>
      </c>
      <c r="B677" s="32">
        <f>'Yard'!$Q$43</f>
        <v>0</v>
      </c>
      <c r="C677" s="9"/>
      <c r="D677" s="17">
        <f>0.01*'Input'!$F$58*(C677*$C$658)+10*(B677*$B$658)</f>
        <v>0</v>
      </c>
      <c r="E677" s="31">
        <f>IF($D$658&lt;&gt;0,0.1*D677/$D$658,"")</f>
        <v>0</v>
      </c>
      <c r="F677" s="39">
        <f>IF($C$658&lt;&gt;0,D677/$C$658,"")</f>
        <v>0</v>
      </c>
      <c r="G677" s="10"/>
    </row>
    <row r="678" spans="1:7">
      <c r="A678" s="3" t="s">
        <v>1749</v>
      </c>
      <c r="B678" s="32">
        <f>'Yard'!$R$43</f>
        <v>0</v>
      </c>
      <c r="C678" s="9"/>
      <c r="D678" s="17">
        <f>0.01*'Input'!$F$58*(C678*$C$658)+10*(B678*$B$658)</f>
        <v>0</v>
      </c>
      <c r="E678" s="31">
        <f>IF($D$658&lt;&gt;0,0.1*D678/$D$658,"")</f>
        <v>0</v>
      </c>
      <c r="F678" s="39">
        <f>IF($C$658&lt;&gt;0,D678/$C$658,"")</f>
        <v>0</v>
      </c>
      <c r="G678" s="10"/>
    </row>
    <row r="679" spans="1:7">
      <c r="A679" s="3" t="s">
        <v>1750</v>
      </c>
      <c r="B679" s="32">
        <f>'Yard'!$S$43</f>
        <v>0</v>
      </c>
      <c r="C679" s="9"/>
      <c r="D679" s="17">
        <f>0.01*'Input'!$F$58*(C679*$C$658)+10*(B679*$B$658)</f>
        <v>0</v>
      </c>
      <c r="E679" s="31">
        <f>IF($D$658&lt;&gt;0,0.1*D679/$D$658,"")</f>
        <v>0</v>
      </c>
      <c r="F679" s="39">
        <f>IF($C$658&lt;&gt;0,D679/$C$658,"")</f>
        <v>0</v>
      </c>
      <c r="G679" s="10"/>
    </row>
    <row r="680" spans="1:7">
      <c r="A680" s="3" t="s">
        <v>1751</v>
      </c>
      <c r="B680" s="9"/>
      <c r="C680" s="40">
        <f>'Otex'!$B$141</f>
        <v>0</v>
      </c>
      <c r="D680" s="17">
        <f>0.01*'Input'!$F$58*(C680*$C$658)+10*(B680*$B$658)</f>
        <v>0</v>
      </c>
      <c r="E680" s="31">
        <f>IF($D$658&lt;&gt;0,0.1*D680/$D$658,"")</f>
        <v>0</v>
      </c>
      <c r="F680" s="39">
        <f>IF($C$658&lt;&gt;0,D680/$C$658,"")</f>
        <v>0</v>
      </c>
      <c r="G680" s="10"/>
    </row>
    <row r="681" spans="1:7">
      <c r="A681" s="3" t="s">
        <v>1752</v>
      </c>
      <c r="B681" s="9"/>
      <c r="C681" s="40">
        <f>'Otex'!$C$141</f>
        <v>0</v>
      </c>
      <c r="D681" s="17">
        <f>0.01*'Input'!$F$58*(C681*$C$658)+10*(B681*$B$658)</f>
        <v>0</v>
      </c>
      <c r="E681" s="31">
        <f>IF($D$658&lt;&gt;0,0.1*D681/$D$658,"")</f>
        <v>0</v>
      </c>
      <c r="F681" s="39">
        <f>IF($C$658&lt;&gt;0,D681/$C$658,"")</f>
        <v>0</v>
      </c>
      <c r="G681" s="10"/>
    </row>
    <row r="682" spans="1:7">
      <c r="A682" s="3" t="s">
        <v>1753</v>
      </c>
      <c r="B682" s="32">
        <f>'Scaler'!$B$475</f>
        <v>0</v>
      </c>
      <c r="C682" s="40">
        <f>'Scaler'!$E$475</f>
        <v>0</v>
      </c>
      <c r="D682" s="17">
        <f>0.01*'Input'!$F$58*(C682*$C$658)+10*(B682*$B$658)</f>
        <v>0</v>
      </c>
      <c r="E682" s="31">
        <f>IF($D$658&lt;&gt;0,0.1*D682/$D$658,"")</f>
        <v>0</v>
      </c>
      <c r="F682" s="39">
        <f>IF($C$658&lt;&gt;0,D682/$C$658,"")</f>
        <v>0</v>
      </c>
      <c r="G682" s="10"/>
    </row>
    <row r="683" spans="1:7">
      <c r="A683" s="3" t="s">
        <v>1754</v>
      </c>
      <c r="B683" s="32">
        <f>'Adjust'!$B$96</f>
        <v>0</v>
      </c>
      <c r="C683" s="40">
        <f>'Adjust'!$E$96</f>
        <v>0</v>
      </c>
      <c r="D683" s="17">
        <f>0.01*'Input'!$F$58*(C683*$C$658)+10*(B683*$B$658)</f>
        <v>0</v>
      </c>
      <c r="E683" s="31">
        <f>IF($D$658&lt;&gt;0,0.1*D683/$D$658,"")</f>
        <v>0</v>
      </c>
      <c r="F683" s="39">
        <f>IF($C$658&lt;&gt;0,D683/$C$658,"")</f>
        <v>0</v>
      </c>
      <c r="G683" s="10"/>
    </row>
    <row r="685" spans="1:7">
      <c r="A685" s="3" t="s">
        <v>1755</v>
      </c>
      <c r="B685" s="31">
        <f>SUM($B$661:$B$683)</f>
        <v>0</v>
      </c>
      <c r="C685" s="39">
        <f>SUM($C$661:$C$683)</f>
        <v>0</v>
      </c>
      <c r="D685" s="17">
        <f>SUM($D$661:$D$683)</f>
        <v>0</v>
      </c>
      <c r="E685" s="31">
        <f>SUM($E$661:$E$683)</f>
        <v>0</v>
      </c>
      <c r="F685" s="39">
        <f>SUM($F$661:$F$683)</f>
        <v>0</v>
      </c>
    </row>
    <row r="687" spans="1:7" ht="21" customHeight="1">
      <c r="A687" s="1" t="s">
        <v>186</v>
      </c>
    </row>
    <row r="689" spans="1:8">
      <c r="B689" s="12" t="s">
        <v>225</v>
      </c>
      <c r="C689" s="12" t="s">
        <v>228</v>
      </c>
      <c r="D689" s="12" t="s">
        <v>231</v>
      </c>
      <c r="E689" s="12" t="s">
        <v>1736</v>
      </c>
      <c r="F689" s="12" t="s">
        <v>1737</v>
      </c>
    </row>
    <row r="690" spans="1:8">
      <c r="A690" s="3" t="s">
        <v>186</v>
      </c>
      <c r="B690" s="37">
        <f>'Loads'!B$325</f>
        <v>0</v>
      </c>
      <c r="C690" s="37">
        <f>'Loads'!E$325</f>
        <v>0</v>
      </c>
      <c r="D690" s="37">
        <f>'Loads'!H$325</f>
        <v>0</v>
      </c>
      <c r="E690" s="37">
        <f>'Multi'!B$140</f>
        <v>0</v>
      </c>
      <c r="F690" s="31">
        <f>IF(C690,E690/C690,"")</f>
        <v>0</v>
      </c>
      <c r="G690" s="10"/>
    </row>
    <row r="692" spans="1:8">
      <c r="B692" s="12" t="s">
        <v>1555</v>
      </c>
      <c r="C692" s="12" t="s">
        <v>1558</v>
      </c>
      <c r="D692" s="12" t="s">
        <v>1120</v>
      </c>
      <c r="E692" s="12" t="s">
        <v>1738</v>
      </c>
      <c r="F692" s="12" t="s">
        <v>1705</v>
      </c>
      <c r="G692" s="12" t="s">
        <v>1739</v>
      </c>
    </row>
    <row r="693" spans="1:8">
      <c r="A693" s="3" t="s">
        <v>461</v>
      </c>
      <c r="B693" s="32">
        <f>'Yard'!$C$44</f>
        <v>0</v>
      </c>
      <c r="C693" s="9"/>
      <c r="D693" s="32">
        <f>'Reactive'!$C$77</f>
        <v>0</v>
      </c>
      <c r="E693" s="17">
        <f>0.01*'Input'!$F$58*(C693*$C$690)+10*(B693*$B$690+D693*$D$690)</f>
        <v>0</v>
      </c>
      <c r="F693" s="31">
        <f>IF($E$690&lt;&gt;0,0.1*E693/$E$690,"")</f>
        <v>0</v>
      </c>
      <c r="G693" s="39">
        <f>IF($C$690&lt;&gt;0,E693/$C$690,"")</f>
        <v>0</v>
      </c>
      <c r="H693" s="10"/>
    </row>
    <row r="694" spans="1:8">
      <c r="A694" s="3" t="s">
        <v>462</v>
      </c>
      <c r="B694" s="32">
        <f>'Yard'!$D$44</f>
        <v>0</v>
      </c>
      <c r="C694" s="9"/>
      <c r="D694" s="32">
        <f>'Reactive'!$D$77</f>
        <v>0</v>
      </c>
      <c r="E694" s="17">
        <f>0.01*'Input'!$F$58*(C694*$C$690)+10*(B694*$B$690+D694*$D$690)</f>
        <v>0</v>
      </c>
      <c r="F694" s="31">
        <f>IF($E$690&lt;&gt;0,0.1*E694/$E$690,"")</f>
        <v>0</v>
      </c>
      <c r="G694" s="39">
        <f>IF($C$690&lt;&gt;0,E694/$C$690,"")</f>
        <v>0</v>
      </c>
      <c r="H694" s="10"/>
    </row>
    <row r="695" spans="1:8">
      <c r="A695" s="3" t="s">
        <v>463</v>
      </c>
      <c r="B695" s="32">
        <f>'Yard'!$E$44</f>
        <v>0</v>
      </c>
      <c r="C695" s="9"/>
      <c r="D695" s="32">
        <f>'Reactive'!$E$77</f>
        <v>0</v>
      </c>
      <c r="E695" s="17">
        <f>0.01*'Input'!$F$58*(C695*$C$690)+10*(B695*$B$690+D695*$D$690)</f>
        <v>0</v>
      </c>
      <c r="F695" s="31">
        <f>IF($E$690&lt;&gt;0,0.1*E695/$E$690,"")</f>
        <v>0</v>
      </c>
      <c r="G695" s="39">
        <f>IF($C$690&lt;&gt;0,E695/$C$690,"")</f>
        <v>0</v>
      </c>
      <c r="H695" s="10"/>
    </row>
    <row r="696" spans="1:8">
      <c r="A696" s="3" t="s">
        <v>464</v>
      </c>
      <c r="B696" s="32">
        <f>'Yard'!$F$44</f>
        <v>0</v>
      </c>
      <c r="C696" s="9"/>
      <c r="D696" s="32">
        <f>'Reactive'!$F$77</f>
        <v>0</v>
      </c>
      <c r="E696" s="17">
        <f>0.01*'Input'!$F$58*(C696*$C$690)+10*(B696*$B$690+D696*$D$690)</f>
        <v>0</v>
      </c>
      <c r="F696" s="31">
        <f>IF($E$690&lt;&gt;0,0.1*E696/$E$690,"")</f>
        <v>0</v>
      </c>
      <c r="G696" s="39">
        <f>IF($C$690&lt;&gt;0,E696/$C$690,"")</f>
        <v>0</v>
      </c>
      <c r="H696" s="10"/>
    </row>
    <row r="697" spans="1:8">
      <c r="A697" s="3" t="s">
        <v>465</v>
      </c>
      <c r="B697" s="32">
        <f>'Yard'!$G$44</f>
        <v>0</v>
      </c>
      <c r="C697" s="9"/>
      <c r="D697" s="32">
        <f>'Reactive'!$G$77</f>
        <v>0</v>
      </c>
      <c r="E697" s="17">
        <f>0.01*'Input'!$F$58*(C697*$C$690)+10*(B697*$B$690+D697*$D$690)</f>
        <v>0</v>
      </c>
      <c r="F697" s="31">
        <f>IF($E$690&lt;&gt;0,0.1*E697/$E$690,"")</f>
        <v>0</v>
      </c>
      <c r="G697" s="39">
        <f>IF($C$690&lt;&gt;0,E697/$C$690,"")</f>
        <v>0</v>
      </c>
      <c r="H697" s="10"/>
    </row>
    <row r="698" spans="1:8">
      <c r="A698" s="3" t="s">
        <v>466</v>
      </c>
      <c r="B698" s="32">
        <f>'Yard'!$H$44</f>
        <v>0</v>
      </c>
      <c r="C698" s="9"/>
      <c r="D698" s="32">
        <f>'Reactive'!$H$77</f>
        <v>0</v>
      </c>
      <c r="E698" s="17">
        <f>0.01*'Input'!$F$58*(C698*$C$690)+10*(B698*$B$690+D698*$D$690)</f>
        <v>0</v>
      </c>
      <c r="F698" s="31">
        <f>IF($E$690&lt;&gt;0,0.1*E698/$E$690,"")</f>
        <v>0</v>
      </c>
      <c r="G698" s="39">
        <f>IF($C$690&lt;&gt;0,E698/$C$690,"")</f>
        <v>0</v>
      </c>
      <c r="H698" s="10"/>
    </row>
    <row r="699" spans="1:8">
      <c r="A699" s="3" t="s">
        <v>467</v>
      </c>
      <c r="B699" s="32">
        <f>'Yard'!$I$44</f>
        <v>0</v>
      </c>
      <c r="C699" s="9"/>
      <c r="D699" s="32">
        <f>'Reactive'!$I$77</f>
        <v>0</v>
      </c>
      <c r="E699" s="17">
        <f>0.01*'Input'!$F$58*(C699*$C$690)+10*(B699*$B$690+D699*$D$690)</f>
        <v>0</v>
      </c>
      <c r="F699" s="31">
        <f>IF($E$690&lt;&gt;0,0.1*E699/$E$690,"")</f>
        <v>0</v>
      </c>
      <c r="G699" s="39">
        <f>IF($C$690&lt;&gt;0,E699/$C$690,"")</f>
        <v>0</v>
      </c>
      <c r="H699" s="10"/>
    </row>
    <row r="700" spans="1:8">
      <c r="A700" s="3" t="s">
        <v>468</v>
      </c>
      <c r="B700" s="32">
        <f>'Yard'!$J$44</f>
        <v>0</v>
      </c>
      <c r="C700" s="9"/>
      <c r="D700" s="32">
        <f>'Reactive'!$J$77</f>
        <v>0</v>
      </c>
      <c r="E700" s="17">
        <f>0.01*'Input'!$F$58*(C700*$C$690)+10*(B700*$B$690+D700*$D$690)</f>
        <v>0</v>
      </c>
      <c r="F700" s="31">
        <f>IF($E$690&lt;&gt;0,0.1*E700/$E$690,"")</f>
        <v>0</v>
      </c>
      <c r="G700" s="39">
        <f>IF($C$690&lt;&gt;0,E700/$C$690,"")</f>
        <v>0</v>
      </c>
      <c r="H700" s="10"/>
    </row>
    <row r="701" spans="1:8">
      <c r="A701" s="3" t="s">
        <v>1740</v>
      </c>
      <c r="B701" s="9"/>
      <c r="C701" s="40">
        <f>'SM'!$B$127</f>
        <v>0</v>
      </c>
      <c r="D701" s="9"/>
      <c r="E701" s="17">
        <f>0.01*'Input'!$F$58*(C701*$C$690)+10*(B701*$B$690+D701*$D$690)</f>
        <v>0</v>
      </c>
      <c r="F701" s="31">
        <f>IF($E$690&lt;&gt;0,0.1*E701/$E$690,"")</f>
        <v>0</v>
      </c>
      <c r="G701" s="39">
        <f>IF($C$690&lt;&gt;0,E701/$C$690,"")</f>
        <v>0</v>
      </c>
      <c r="H701" s="10"/>
    </row>
    <row r="702" spans="1:8">
      <c r="A702" s="3" t="s">
        <v>1741</v>
      </c>
      <c r="B702" s="9"/>
      <c r="C702" s="40">
        <f>'SM'!$C$127</f>
        <v>0</v>
      </c>
      <c r="D702" s="9"/>
      <c r="E702" s="17">
        <f>0.01*'Input'!$F$58*(C702*$C$690)+10*(B702*$B$690+D702*$D$690)</f>
        <v>0</v>
      </c>
      <c r="F702" s="31">
        <f>IF($E$690&lt;&gt;0,0.1*E702/$E$690,"")</f>
        <v>0</v>
      </c>
      <c r="G702" s="39">
        <f>IF($C$690&lt;&gt;0,E702/$C$690,"")</f>
        <v>0</v>
      </c>
      <c r="H702" s="10"/>
    </row>
    <row r="703" spans="1:8">
      <c r="A703" s="3" t="s">
        <v>1742</v>
      </c>
      <c r="B703" s="32">
        <f>'Yard'!$K$44</f>
        <v>0</v>
      </c>
      <c r="C703" s="9"/>
      <c r="D703" s="32">
        <f>'Reactive'!$K$77</f>
        <v>0</v>
      </c>
      <c r="E703" s="17">
        <f>0.01*'Input'!$F$58*(C703*$C$690)+10*(B703*$B$690+D703*$D$690)</f>
        <v>0</v>
      </c>
      <c r="F703" s="31">
        <f>IF($E$690&lt;&gt;0,0.1*E703/$E$690,"")</f>
        <v>0</v>
      </c>
      <c r="G703" s="39">
        <f>IF($C$690&lt;&gt;0,E703/$C$690,"")</f>
        <v>0</v>
      </c>
      <c r="H703" s="10"/>
    </row>
    <row r="704" spans="1:8">
      <c r="A704" s="3" t="s">
        <v>1743</v>
      </c>
      <c r="B704" s="32">
        <f>'Yard'!$L$44</f>
        <v>0</v>
      </c>
      <c r="C704" s="9"/>
      <c r="D704" s="32">
        <f>'Reactive'!$L$77</f>
        <v>0</v>
      </c>
      <c r="E704" s="17">
        <f>0.01*'Input'!$F$58*(C704*$C$690)+10*(B704*$B$690+D704*$D$690)</f>
        <v>0</v>
      </c>
      <c r="F704" s="31">
        <f>IF($E$690&lt;&gt;0,0.1*E704/$E$690,"")</f>
        <v>0</v>
      </c>
      <c r="G704" s="39">
        <f>IF($C$690&lt;&gt;0,E704/$C$690,"")</f>
        <v>0</v>
      </c>
      <c r="H704" s="10"/>
    </row>
    <row r="705" spans="1:8">
      <c r="A705" s="3" t="s">
        <v>1744</v>
      </c>
      <c r="B705" s="32">
        <f>'Yard'!$M$44</f>
        <v>0</v>
      </c>
      <c r="C705" s="9"/>
      <c r="D705" s="32">
        <f>'Reactive'!$M$77</f>
        <v>0</v>
      </c>
      <c r="E705" s="17">
        <f>0.01*'Input'!$F$58*(C705*$C$690)+10*(B705*$B$690+D705*$D$690)</f>
        <v>0</v>
      </c>
      <c r="F705" s="31">
        <f>IF($E$690&lt;&gt;0,0.1*E705/$E$690,"")</f>
        <v>0</v>
      </c>
      <c r="G705" s="39">
        <f>IF($C$690&lt;&gt;0,E705/$C$690,"")</f>
        <v>0</v>
      </c>
      <c r="H705" s="10"/>
    </row>
    <row r="706" spans="1:8">
      <c r="A706" s="3" t="s">
        <v>1745</v>
      </c>
      <c r="B706" s="32">
        <f>'Yard'!$N$44</f>
        <v>0</v>
      </c>
      <c r="C706" s="9"/>
      <c r="D706" s="32">
        <f>'Reactive'!$N$77</f>
        <v>0</v>
      </c>
      <c r="E706" s="17">
        <f>0.01*'Input'!$F$58*(C706*$C$690)+10*(B706*$B$690+D706*$D$690)</f>
        <v>0</v>
      </c>
      <c r="F706" s="31">
        <f>IF($E$690&lt;&gt;0,0.1*E706/$E$690,"")</f>
        <v>0</v>
      </c>
      <c r="G706" s="39">
        <f>IF($C$690&lt;&gt;0,E706/$C$690,"")</f>
        <v>0</v>
      </c>
      <c r="H706" s="10"/>
    </row>
    <row r="707" spans="1:8">
      <c r="A707" s="3" t="s">
        <v>1746</v>
      </c>
      <c r="B707" s="32">
        <f>'Yard'!$O$44</f>
        <v>0</v>
      </c>
      <c r="C707" s="9"/>
      <c r="D707" s="32">
        <f>'Reactive'!$O$77</f>
        <v>0</v>
      </c>
      <c r="E707" s="17">
        <f>0.01*'Input'!$F$58*(C707*$C$690)+10*(B707*$B$690+D707*$D$690)</f>
        <v>0</v>
      </c>
      <c r="F707" s="31">
        <f>IF($E$690&lt;&gt;0,0.1*E707/$E$690,"")</f>
        <v>0</v>
      </c>
      <c r="G707" s="39">
        <f>IF($C$690&lt;&gt;0,E707/$C$690,"")</f>
        <v>0</v>
      </c>
      <c r="H707" s="10"/>
    </row>
    <row r="708" spans="1:8">
      <c r="A708" s="3" t="s">
        <v>1747</v>
      </c>
      <c r="B708" s="32">
        <f>'Yard'!$P$44</f>
        <v>0</v>
      </c>
      <c r="C708" s="9"/>
      <c r="D708" s="32">
        <f>'Reactive'!$P$77</f>
        <v>0</v>
      </c>
      <c r="E708" s="17">
        <f>0.01*'Input'!$F$58*(C708*$C$690)+10*(B708*$B$690+D708*$D$690)</f>
        <v>0</v>
      </c>
      <c r="F708" s="31">
        <f>IF($E$690&lt;&gt;0,0.1*E708/$E$690,"")</f>
        <v>0</v>
      </c>
      <c r="G708" s="39">
        <f>IF($C$690&lt;&gt;0,E708/$C$690,"")</f>
        <v>0</v>
      </c>
      <c r="H708" s="10"/>
    </row>
    <row r="709" spans="1:8">
      <c r="A709" s="3" t="s">
        <v>1748</v>
      </c>
      <c r="B709" s="32">
        <f>'Yard'!$Q$44</f>
        <v>0</v>
      </c>
      <c r="C709" s="9"/>
      <c r="D709" s="32">
        <f>'Reactive'!$Q$77</f>
        <v>0</v>
      </c>
      <c r="E709" s="17">
        <f>0.01*'Input'!$F$58*(C709*$C$690)+10*(B709*$B$690+D709*$D$690)</f>
        <v>0</v>
      </c>
      <c r="F709" s="31">
        <f>IF($E$690&lt;&gt;0,0.1*E709/$E$690,"")</f>
        <v>0</v>
      </c>
      <c r="G709" s="39">
        <f>IF($C$690&lt;&gt;0,E709/$C$690,"")</f>
        <v>0</v>
      </c>
      <c r="H709" s="10"/>
    </row>
    <row r="710" spans="1:8">
      <c r="A710" s="3" t="s">
        <v>1749</v>
      </c>
      <c r="B710" s="32">
        <f>'Yard'!$R$44</f>
        <v>0</v>
      </c>
      <c r="C710" s="9"/>
      <c r="D710" s="32">
        <f>'Reactive'!$R$77</f>
        <v>0</v>
      </c>
      <c r="E710" s="17">
        <f>0.01*'Input'!$F$58*(C710*$C$690)+10*(B710*$B$690+D710*$D$690)</f>
        <v>0</v>
      </c>
      <c r="F710" s="31">
        <f>IF($E$690&lt;&gt;0,0.1*E710/$E$690,"")</f>
        <v>0</v>
      </c>
      <c r="G710" s="39">
        <f>IF($C$690&lt;&gt;0,E710/$C$690,"")</f>
        <v>0</v>
      </c>
      <c r="H710" s="10"/>
    </row>
    <row r="711" spans="1:8">
      <c r="A711" s="3" t="s">
        <v>1750</v>
      </c>
      <c r="B711" s="32">
        <f>'Yard'!$S$44</f>
        <v>0</v>
      </c>
      <c r="C711" s="9"/>
      <c r="D711" s="32">
        <f>'Reactive'!$S$77</f>
        <v>0</v>
      </c>
      <c r="E711" s="17">
        <f>0.01*'Input'!$F$58*(C711*$C$690)+10*(B711*$B$690+D711*$D$690)</f>
        <v>0</v>
      </c>
      <c r="F711" s="31">
        <f>IF($E$690&lt;&gt;0,0.1*E711/$E$690,"")</f>
        <v>0</v>
      </c>
      <c r="G711" s="39">
        <f>IF($C$690&lt;&gt;0,E711/$C$690,"")</f>
        <v>0</v>
      </c>
      <c r="H711" s="10"/>
    </row>
    <row r="712" spans="1:8">
      <c r="A712" s="3" t="s">
        <v>1751</v>
      </c>
      <c r="B712" s="9"/>
      <c r="C712" s="40">
        <f>'Otex'!$B$142</f>
        <v>0</v>
      </c>
      <c r="D712" s="9"/>
      <c r="E712" s="17">
        <f>0.01*'Input'!$F$58*(C712*$C$690)+10*(B712*$B$690+D712*$D$690)</f>
        <v>0</v>
      </c>
      <c r="F712" s="31">
        <f>IF($E$690&lt;&gt;0,0.1*E712/$E$690,"")</f>
        <v>0</v>
      </c>
      <c r="G712" s="39">
        <f>IF($C$690&lt;&gt;0,E712/$C$690,"")</f>
        <v>0</v>
      </c>
      <c r="H712" s="10"/>
    </row>
    <row r="713" spans="1:8">
      <c r="A713" s="3" t="s">
        <v>1752</v>
      </c>
      <c r="B713" s="9"/>
      <c r="C713" s="40">
        <f>'Otex'!$C$142</f>
        <v>0</v>
      </c>
      <c r="D713" s="9"/>
      <c r="E713" s="17">
        <f>0.01*'Input'!$F$58*(C713*$C$690)+10*(B713*$B$690+D713*$D$690)</f>
        <v>0</v>
      </c>
      <c r="F713" s="31">
        <f>IF($E$690&lt;&gt;0,0.1*E713/$E$690,"")</f>
        <v>0</v>
      </c>
      <c r="G713" s="39">
        <f>IF($C$690&lt;&gt;0,E713/$C$690,"")</f>
        <v>0</v>
      </c>
      <c r="H713" s="10"/>
    </row>
    <row r="714" spans="1:8">
      <c r="A714" s="3" t="s">
        <v>1753</v>
      </c>
      <c r="B714" s="32">
        <f>'Scaler'!$B$476</f>
        <v>0</v>
      </c>
      <c r="C714" s="40">
        <f>'Scaler'!$E$476</f>
        <v>0</v>
      </c>
      <c r="D714" s="32">
        <f>'Scaler'!$H$476</f>
        <v>0</v>
      </c>
      <c r="E714" s="17">
        <f>0.01*'Input'!$F$58*(C714*$C$690)+10*(B714*$B$690+D714*$D$690)</f>
        <v>0</v>
      </c>
      <c r="F714" s="31">
        <f>IF($E$690&lt;&gt;0,0.1*E714/$E$690,"")</f>
        <v>0</v>
      </c>
      <c r="G714" s="39">
        <f>IF($C$690&lt;&gt;0,E714/$C$690,"")</f>
        <v>0</v>
      </c>
      <c r="H714" s="10"/>
    </row>
    <row r="715" spans="1:8">
      <c r="A715" s="3" t="s">
        <v>1754</v>
      </c>
      <c r="B715" s="32">
        <f>'Adjust'!$B$97</f>
        <v>0</v>
      </c>
      <c r="C715" s="40">
        <f>'Adjust'!$E$97</f>
        <v>0</v>
      </c>
      <c r="D715" s="32">
        <f>'Adjust'!$H$97</f>
        <v>0</v>
      </c>
      <c r="E715" s="17">
        <f>0.01*'Input'!$F$58*(C715*$C$690)+10*(B715*$B$690+D715*$D$690)</f>
        <v>0</v>
      </c>
      <c r="F715" s="31">
        <f>IF($E$690&lt;&gt;0,0.1*E715/$E$690,"")</f>
        <v>0</v>
      </c>
      <c r="G715" s="39">
        <f>IF($C$690&lt;&gt;0,E715/$C$690,"")</f>
        <v>0</v>
      </c>
      <c r="H715" s="10"/>
    </row>
    <row r="717" spans="1:8">
      <c r="A717" s="3" t="s">
        <v>1755</v>
      </c>
      <c r="B717" s="31">
        <f>SUM($B$693:$B$715)</f>
        <v>0</v>
      </c>
      <c r="C717" s="39">
        <f>SUM($C$693:$C$715)</f>
        <v>0</v>
      </c>
      <c r="D717" s="31">
        <f>SUM($D$693:$D$715)</f>
        <v>0</v>
      </c>
      <c r="E717" s="17">
        <f>SUM($E$693:$E$715)</f>
        <v>0</v>
      </c>
      <c r="F717" s="31">
        <f>SUM($F$693:$F$715)</f>
        <v>0</v>
      </c>
      <c r="G717" s="39">
        <f>SUM($G$693:$G$715)</f>
        <v>0</v>
      </c>
    </row>
    <row r="719" spans="1:8" ht="21" customHeight="1">
      <c r="A719" s="1" t="s">
        <v>187</v>
      </c>
    </row>
    <row r="721" spans="1:11">
      <c r="B721" s="12" t="s">
        <v>225</v>
      </c>
      <c r="C721" s="12" t="s">
        <v>226</v>
      </c>
      <c r="D721" s="12" t="s">
        <v>227</v>
      </c>
      <c r="E721" s="12" t="s">
        <v>228</v>
      </c>
      <c r="F721" s="12" t="s">
        <v>231</v>
      </c>
      <c r="G721" s="12" t="s">
        <v>1736</v>
      </c>
      <c r="H721" s="12" t="s">
        <v>1737</v>
      </c>
    </row>
    <row r="722" spans="1:11">
      <c r="A722" s="3" t="s">
        <v>187</v>
      </c>
      <c r="B722" s="37">
        <f>'Loads'!B$326</f>
        <v>0</v>
      </c>
      <c r="C722" s="37">
        <f>'Loads'!C$326</f>
        <v>0</v>
      </c>
      <c r="D722" s="37">
        <f>'Loads'!D$326</f>
        <v>0</v>
      </c>
      <c r="E722" s="37">
        <f>'Loads'!E$326</f>
        <v>0</v>
      </c>
      <c r="F722" s="37">
        <f>'Loads'!H$326</f>
        <v>0</v>
      </c>
      <c r="G722" s="37">
        <f>'Multi'!B$141</f>
        <v>0</v>
      </c>
      <c r="H722" s="31">
        <f>IF(E722,G722/E722,"")</f>
        <v>0</v>
      </c>
      <c r="I722" s="10"/>
    </row>
    <row r="724" spans="1:11">
      <c r="B724" s="12" t="s">
        <v>1555</v>
      </c>
      <c r="C724" s="12" t="s">
        <v>1556</v>
      </c>
      <c r="D724" s="12" t="s">
        <v>1557</v>
      </c>
      <c r="E724" s="12" t="s">
        <v>1558</v>
      </c>
      <c r="F724" s="12" t="s">
        <v>1120</v>
      </c>
      <c r="G724" s="12" t="s">
        <v>1756</v>
      </c>
      <c r="H724" s="12" t="s">
        <v>1738</v>
      </c>
      <c r="I724" s="12" t="s">
        <v>1705</v>
      </c>
      <c r="J724" s="12" t="s">
        <v>1739</v>
      </c>
    </row>
    <row r="725" spans="1:11">
      <c r="A725" s="3" t="s">
        <v>461</v>
      </c>
      <c r="B725" s="32">
        <f>'Yard'!$C$80</f>
        <v>0</v>
      </c>
      <c r="C725" s="32">
        <f>'Yard'!$C$105</f>
        <v>0</v>
      </c>
      <c r="D725" s="32">
        <f>'Yard'!$C$125</f>
        <v>0</v>
      </c>
      <c r="E725" s="9"/>
      <c r="F725" s="32">
        <f>'Reactive'!$C$78</f>
        <v>0</v>
      </c>
      <c r="G725" s="31">
        <f>IF(G$722&lt;&gt;0,(($B725*B$722+$C725*C$722+$D725*D$722+$F725*F$722))/G$722,0)</f>
        <v>0</v>
      </c>
      <c r="H725" s="17">
        <f>0.01*'Input'!$F$58*(E725*$E$722)+10*(B725*$B$722+C725*$C$722+D725*$D$722+F725*$F$722)</f>
        <v>0</v>
      </c>
      <c r="I725" s="31">
        <f>IF($G$722&lt;&gt;0,0.1*H725/$G$722,"")</f>
        <v>0</v>
      </c>
      <c r="J725" s="39">
        <f>IF($E$722&lt;&gt;0,H725/$E$722,"")</f>
        <v>0</v>
      </c>
      <c r="K725" s="10"/>
    </row>
    <row r="726" spans="1:11">
      <c r="A726" s="3" t="s">
        <v>462</v>
      </c>
      <c r="B726" s="32">
        <f>'Yard'!$D$80</f>
        <v>0</v>
      </c>
      <c r="C726" s="32">
        <f>'Yard'!$D$105</f>
        <v>0</v>
      </c>
      <c r="D726" s="32">
        <f>'Yard'!$D$125</f>
        <v>0</v>
      </c>
      <c r="E726" s="9"/>
      <c r="F726" s="32">
        <f>'Reactive'!$D$78</f>
        <v>0</v>
      </c>
      <c r="G726" s="31">
        <f>IF(G$722&lt;&gt;0,(($B726*B$722+$C726*C$722+$D726*D$722+$F726*F$722))/G$722,0)</f>
        <v>0</v>
      </c>
      <c r="H726" s="17">
        <f>0.01*'Input'!$F$58*(E726*$E$722)+10*(B726*$B$722+C726*$C$722+D726*$D$722+F726*$F$722)</f>
        <v>0</v>
      </c>
      <c r="I726" s="31">
        <f>IF($G$722&lt;&gt;0,0.1*H726/$G$722,"")</f>
        <v>0</v>
      </c>
      <c r="J726" s="39">
        <f>IF($E$722&lt;&gt;0,H726/$E$722,"")</f>
        <v>0</v>
      </c>
      <c r="K726" s="10"/>
    </row>
    <row r="727" spans="1:11">
      <c r="A727" s="3" t="s">
        <v>463</v>
      </c>
      <c r="B727" s="32">
        <f>'Yard'!$E$80</f>
        <v>0</v>
      </c>
      <c r="C727" s="32">
        <f>'Yard'!$E$105</f>
        <v>0</v>
      </c>
      <c r="D727" s="32">
        <f>'Yard'!$E$125</f>
        <v>0</v>
      </c>
      <c r="E727" s="9"/>
      <c r="F727" s="32">
        <f>'Reactive'!$E$78</f>
        <v>0</v>
      </c>
      <c r="G727" s="31">
        <f>IF(G$722&lt;&gt;0,(($B727*B$722+$C727*C$722+$D727*D$722+$F727*F$722))/G$722,0)</f>
        <v>0</v>
      </c>
      <c r="H727" s="17">
        <f>0.01*'Input'!$F$58*(E727*$E$722)+10*(B727*$B$722+C727*$C$722+D727*$D$722+F727*$F$722)</f>
        <v>0</v>
      </c>
      <c r="I727" s="31">
        <f>IF($G$722&lt;&gt;0,0.1*H727/$G$722,"")</f>
        <v>0</v>
      </c>
      <c r="J727" s="39">
        <f>IF($E$722&lt;&gt;0,H727/$E$722,"")</f>
        <v>0</v>
      </c>
      <c r="K727" s="10"/>
    </row>
    <row r="728" spans="1:11">
      <c r="A728" s="3" t="s">
        <v>464</v>
      </c>
      <c r="B728" s="32">
        <f>'Yard'!$F$80</f>
        <v>0</v>
      </c>
      <c r="C728" s="32">
        <f>'Yard'!$F$105</f>
        <v>0</v>
      </c>
      <c r="D728" s="32">
        <f>'Yard'!$F$125</f>
        <v>0</v>
      </c>
      <c r="E728" s="9"/>
      <c r="F728" s="32">
        <f>'Reactive'!$F$78</f>
        <v>0</v>
      </c>
      <c r="G728" s="31">
        <f>IF(G$722&lt;&gt;0,(($B728*B$722+$C728*C$722+$D728*D$722+$F728*F$722))/G$722,0)</f>
        <v>0</v>
      </c>
      <c r="H728" s="17">
        <f>0.01*'Input'!$F$58*(E728*$E$722)+10*(B728*$B$722+C728*$C$722+D728*$D$722+F728*$F$722)</f>
        <v>0</v>
      </c>
      <c r="I728" s="31">
        <f>IF($G$722&lt;&gt;0,0.1*H728/$G$722,"")</f>
        <v>0</v>
      </c>
      <c r="J728" s="39">
        <f>IF($E$722&lt;&gt;0,H728/$E$722,"")</f>
        <v>0</v>
      </c>
      <c r="K728" s="10"/>
    </row>
    <row r="729" spans="1:11">
      <c r="A729" s="3" t="s">
        <v>465</v>
      </c>
      <c r="B729" s="32">
        <f>'Yard'!$G$80</f>
        <v>0</v>
      </c>
      <c r="C729" s="32">
        <f>'Yard'!$G$105</f>
        <v>0</v>
      </c>
      <c r="D729" s="32">
        <f>'Yard'!$G$125</f>
        <v>0</v>
      </c>
      <c r="E729" s="9"/>
      <c r="F729" s="32">
        <f>'Reactive'!$G$78</f>
        <v>0</v>
      </c>
      <c r="G729" s="31">
        <f>IF(G$722&lt;&gt;0,(($B729*B$722+$C729*C$722+$D729*D$722+$F729*F$722))/G$722,0)</f>
        <v>0</v>
      </c>
      <c r="H729" s="17">
        <f>0.01*'Input'!$F$58*(E729*$E$722)+10*(B729*$B$722+C729*$C$722+D729*$D$722+F729*$F$722)</f>
        <v>0</v>
      </c>
      <c r="I729" s="31">
        <f>IF($G$722&lt;&gt;0,0.1*H729/$G$722,"")</f>
        <v>0</v>
      </c>
      <c r="J729" s="39">
        <f>IF($E$722&lt;&gt;0,H729/$E$722,"")</f>
        <v>0</v>
      </c>
      <c r="K729" s="10"/>
    </row>
    <row r="730" spans="1:11">
      <c r="A730" s="3" t="s">
        <v>466</v>
      </c>
      <c r="B730" s="32">
        <f>'Yard'!$H$80</f>
        <v>0</v>
      </c>
      <c r="C730" s="32">
        <f>'Yard'!$H$105</f>
        <v>0</v>
      </c>
      <c r="D730" s="32">
        <f>'Yard'!$H$125</f>
        <v>0</v>
      </c>
      <c r="E730" s="9"/>
      <c r="F730" s="32">
        <f>'Reactive'!$H$78</f>
        <v>0</v>
      </c>
      <c r="G730" s="31">
        <f>IF(G$722&lt;&gt;0,(($B730*B$722+$C730*C$722+$D730*D$722+$F730*F$722))/G$722,0)</f>
        <v>0</v>
      </c>
      <c r="H730" s="17">
        <f>0.01*'Input'!$F$58*(E730*$E$722)+10*(B730*$B$722+C730*$C$722+D730*$D$722+F730*$F$722)</f>
        <v>0</v>
      </c>
      <c r="I730" s="31">
        <f>IF($G$722&lt;&gt;0,0.1*H730/$G$722,"")</f>
        <v>0</v>
      </c>
      <c r="J730" s="39">
        <f>IF($E$722&lt;&gt;0,H730/$E$722,"")</f>
        <v>0</v>
      </c>
      <c r="K730" s="10"/>
    </row>
    <row r="731" spans="1:11">
      <c r="A731" s="3" t="s">
        <v>467</v>
      </c>
      <c r="B731" s="32">
        <f>'Yard'!$I$80</f>
        <v>0</v>
      </c>
      <c r="C731" s="32">
        <f>'Yard'!$I$105</f>
        <v>0</v>
      </c>
      <c r="D731" s="32">
        <f>'Yard'!$I$125</f>
        <v>0</v>
      </c>
      <c r="E731" s="9"/>
      <c r="F731" s="32">
        <f>'Reactive'!$I$78</f>
        <v>0</v>
      </c>
      <c r="G731" s="31">
        <f>IF(G$722&lt;&gt;0,(($B731*B$722+$C731*C$722+$D731*D$722+$F731*F$722))/G$722,0)</f>
        <v>0</v>
      </c>
      <c r="H731" s="17">
        <f>0.01*'Input'!$F$58*(E731*$E$722)+10*(B731*$B$722+C731*$C$722+D731*$D$722+F731*$F$722)</f>
        <v>0</v>
      </c>
      <c r="I731" s="31">
        <f>IF($G$722&lt;&gt;0,0.1*H731/$G$722,"")</f>
        <v>0</v>
      </c>
      <c r="J731" s="39">
        <f>IF($E$722&lt;&gt;0,H731/$E$722,"")</f>
        <v>0</v>
      </c>
      <c r="K731" s="10"/>
    </row>
    <row r="732" spans="1:11">
      <c r="A732" s="3" t="s">
        <v>468</v>
      </c>
      <c r="B732" s="32">
        <f>'Yard'!$J$80</f>
        <v>0</v>
      </c>
      <c r="C732" s="32">
        <f>'Yard'!$J$105</f>
        <v>0</v>
      </c>
      <c r="D732" s="32">
        <f>'Yard'!$J$125</f>
        <v>0</v>
      </c>
      <c r="E732" s="9"/>
      <c r="F732" s="32">
        <f>'Reactive'!$J$78</f>
        <v>0</v>
      </c>
      <c r="G732" s="31">
        <f>IF(G$722&lt;&gt;0,(($B732*B$722+$C732*C$722+$D732*D$722+$F732*F$722))/G$722,0)</f>
        <v>0</v>
      </c>
      <c r="H732" s="17">
        <f>0.01*'Input'!$F$58*(E732*$E$722)+10*(B732*$B$722+C732*$C$722+D732*$D$722+F732*$F$722)</f>
        <v>0</v>
      </c>
      <c r="I732" s="31">
        <f>IF($G$722&lt;&gt;0,0.1*H732/$G$722,"")</f>
        <v>0</v>
      </c>
      <c r="J732" s="39">
        <f>IF($E$722&lt;&gt;0,H732/$E$722,"")</f>
        <v>0</v>
      </c>
      <c r="K732" s="10"/>
    </row>
    <row r="733" spans="1:11">
      <c r="A733" s="3" t="s">
        <v>1740</v>
      </c>
      <c r="B733" s="9"/>
      <c r="C733" s="9"/>
      <c r="D733" s="9"/>
      <c r="E733" s="40">
        <f>'SM'!$B$128</f>
        <v>0</v>
      </c>
      <c r="F733" s="9"/>
      <c r="G733" s="31">
        <f>IF(G$722&lt;&gt;0,(($B733*B$722+$C733*C$722+$D733*D$722+$F733*F$722))/G$722,0)</f>
        <v>0</v>
      </c>
      <c r="H733" s="17">
        <f>0.01*'Input'!$F$58*(E733*$E$722)+10*(B733*$B$722+C733*$C$722+D733*$D$722+F733*$F$722)</f>
        <v>0</v>
      </c>
      <c r="I733" s="31">
        <f>IF($G$722&lt;&gt;0,0.1*H733/$G$722,"")</f>
        <v>0</v>
      </c>
      <c r="J733" s="39">
        <f>IF($E$722&lt;&gt;0,H733/$E$722,"")</f>
        <v>0</v>
      </c>
      <c r="K733" s="10"/>
    </row>
    <row r="734" spans="1:11">
      <c r="A734" s="3" t="s">
        <v>1741</v>
      </c>
      <c r="B734" s="9"/>
      <c r="C734" s="9"/>
      <c r="D734" s="9"/>
      <c r="E734" s="40">
        <f>'SM'!$C$128</f>
        <v>0</v>
      </c>
      <c r="F734" s="9"/>
      <c r="G734" s="31">
        <f>IF(G$722&lt;&gt;0,(($B734*B$722+$C734*C$722+$D734*D$722+$F734*F$722))/G$722,0)</f>
        <v>0</v>
      </c>
      <c r="H734" s="17">
        <f>0.01*'Input'!$F$58*(E734*$E$722)+10*(B734*$B$722+C734*$C$722+D734*$D$722+F734*$F$722)</f>
        <v>0</v>
      </c>
      <c r="I734" s="31">
        <f>IF($G$722&lt;&gt;0,0.1*H734/$G$722,"")</f>
        <v>0</v>
      </c>
      <c r="J734" s="39">
        <f>IF($E$722&lt;&gt;0,H734/$E$722,"")</f>
        <v>0</v>
      </c>
      <c r="K734" s="10"/>
    </row>
    <row r="735" spans="1:11">
      <c r="A735" s="3" t="s">
        <v>1742</v>
      </c>
      <c r="B735" s="32">
        <f>'Yard'!$K$80</f>
        <v>0</v>
      </c>
      <c r="C735" s="32">
        <f>'Yard'!$K$105</f>
        <v>0</v>
      </c>
      <c r="D735" s="32">
        <f>'Yard'!$K$125</f>
        <v>0</v>
      </c>
      <c r="E735" s="9"/>
      <c r="F735" s="32">
        <f>'Reactive'!$K$78</f>
        <v>0</v>
      </c>
      <c r="G735" s="31">
        <f>IF(G$722&lt;&gt;0,(($B735*B$722+$C735*C$722+$D735*D$722+$F735*F$722))/G$722,0)</f>
        <v>0</v>
      </c>
      <c r="H735" s="17">
        <f>0.01*'Input'!$F$58*(E735*$E$722)+10*(B735*$B$722+C735*$C$722+D735*$D$722+F735*$F$722)</f>
        <v>0</v>
      </c>
      <c r="I735" s="31">
        <f>IF($G$722&lt;&gt;0,0.1*H735/$G$722,"")</f>
        <v>0</v>
      </c>
      <c r="J735" s="39">
        <f>IF($E$722&lt;&gt;0,H735/$E$722,"")</f>
        <v>0</v>
      </c>
      <c r="K735" s="10"/>
    </row>
    <row r="736" spans="1:11">
      <c r="A736" s="3" t="s">
        <v>1743</v>
      </c>
      <c r="B736" s="32">
        <f>'Yard'!$L$80</f>
        <v>0</v>
      </c>
      <c r="C736" s="32">
        <f>'Yard'!$L$105</f>
        <v>0</v>
      </c>
      <c r="D736" s="32">
        <f>'Yard'!$L$125</f>
        <v>0</v>
      </c>
      <c r="E736" s="9"/>
      <c r="F736" s="32">
        <f>'Reactive'!$L$78</f>
        <v>0</v>
      </c>
      <c r="G736" s="31">
        <f>IF(G$722&lt;&gt;0,(($B736*B$722+$C736*C$722+$D736*D$722+$F736*F$722))/G$722,0)</f>
        <v>0</v>
      </c>
      <c r="H736" s="17">
        <f>0.01*'Input'!$F$58*(E736*$E$722)+10*(B736*$B$722+C736*$C$722+D736*$D$722+F736*$F$722)</f>
        <v>0</v>
      </c>
      <c r="I736" s="31">
        <f>IF($G$722&lt;&gt;0,0.1*H736/$G$722,"")</f>
        <v>0</v>
      </c>
      <c r="J736" s="39">
        <f>IF($E$722&lt;&gt;0,H736/$E$722,"")</f>
        <v>0</v>
      </c>
      <c r="K736" s="10"/>
    </row>
    <row r="737" spans="1:11">
      <c r="A737" s="3" t="s">
        <v>1744</v>
      </c>
      <c r="B737" s="32">
        <f>'Yard'!$M$80</f>
        <v>0</v>
      </c>
      <c r="C737" s="32">
        <f>'Yard'!$M$105</f>
        <v>0</v>
      </c>
      <c r="D737" s="32">
        <f>'Yard'!$M$125</f>
        <v>0</v>
      </c>
      <c r="E737" s="9"/>
      <c r="F737" s="32">
        <f>'Reactive'!$M$78</f>
        <v>0</v>
      </c>
      <c r="G737" s="31">
        <f>IF(G$722&lt;&gt;0,(($B737*B$722+$C737*C$722+$D737*D$722+$F737*F$722))/G$722,0)</f>
        <v>0</v>
      </c>
      <c r="H737" s="17">
        <f>0.01*'Input'!$F$58*(E737*$E$722)+10*(B737*$B$722+C737*$C$722+D737*$D$722+F737*$F$722)</f>
        <v>0</v>
      </c>
      <c r="I737" s="31">
        <f>IF($G$722&lt;&gt;0,0.1*H737/$G$722,"")</f>
        <v>0</v>
      </c>
      <c r="J737" s="39">
        <f>IF($E$722&lt;&gt;0,H737/$E$722,"")</f>
        <v>0</v>
      </c>
      <c r="K737" s="10"/>
    </row>
    <row r="738" spans="1:11">
      <c r="A738" s="3" t="s">
        <v>1745</v>
      </c>
      <c r="B738" s="32">
        <f>'Yard'!$N$80</f>
        <v>0</v>
      </c>
      <c r="C738" s="32">
        <f>'Yard'!$N$105</f>
        <v>0</v>
      </c>
      <c r="D738" s="32">
        <f>'Yard'!$N$125</f>
        <v>0</v>
      </c>
      <c r="E738" s="9"/>
      <c r="F738" s="32">
        <f>'Reactive'!$N$78</f>
        <v>0</v>
      </c>
      <c r="G738" s="31">
        <f>IF(G$722&lt;&gt;0,(($B738*B$722+$C738*C$722+$D738*D$722+$F738*F$722))/G$722,0)</f>
        <v>0</v>
      </c>
      <c r="H738" s="17">
        <f>0.01*'Input'!$F$58*(E738*$E$722)+10*(B738*$B$722+C738*$C$722+D738*$D$722+F738*$F$722)</f>
        <v>0</v>
      </c>
      <c r="I738" s="31">
        <f>IF($G$722&lt;&gt;0,0.1*H738/$G$722,"")</f>
        <v>0</v>
      </c>
      <c r="J738" s="39">
        <f>IF($E$722&lt;&gt;0,H738/$E$722,"")</f>
        <v>0</v>
      </c>
      <c r="K738" s="10"/>
    </row>
    <row r="739" spans="1:11">
      <c r="A739" s="3" t="s">
        <v>1746</v>
      </c>
      <c r="B739" s="32">
        <f>'Yard'!$O$80</f>
        <v>0</v>
      </c>
      <c r="C739" s="32">
        <f>'Yard'!$O$105</f>
        <v>0</v>
      </c>
      <c r="D739" s="32">
        <f>'Yard'!$O$125</f>
        <v>0</v>
      </c>
      <c r="E739" s="9"/>
      <c r="F739" s="32">
        <f>'Reactive'!$O$78</f>
        <v>0</v>
      </c>
      <c r="G739" s="31">
        <f>IF(G$722&lt;&gt;0,(($B739*B$722+$C739*C$722+$D739*D$722+$F739*F$722))/G$722,0)</f>
        <v>0</v>
      </c>
      <c r="H739" s="17">
        <f>0.01*'Input'!$F$58*(E739*$E$722)+10*(B739*$B$722+C739*$C$722+D739*$D$722+F739*$F$722)</f>
        <v>0</v>
      </c>
      <c r="I739" s="31">
        <f>IF($G$722&lt;&gt;0,0.1*H739/$G$722,"")</f>
        <v>0</v>
      </c>
      <c r="J739" s="39">
        <f>IF($E$722&lt;&gt;0,H739/$E$722,"")</f>
        <v>0</v>
      </c>
      <c r="K739" s="10"/>
    </row>
    <row r="740" spans="1:11">
      <c r="A740" s="3" t="s">
        <v>1747</v>
      </c>
      <c r="B740" s="32">
        <f>'Yard'!$P$80</f>
        <v>0</v>
      </c>
      <c r="C740" s="32">
        <f>'Yard'!$P$105</f>
        <v>0</v>
      </c>
      <c r="D740" s="32">
        <f>'Yard'!$P$125</f>
        <v>0</v>
      </c>
      <c r="E740" s="9"/>
      <c r="F740" s="32">
        <f>'Reactive'!$P$78</f>
        <v>0</v>
      </c>
      <c r="G740" s="31">
        <f>IF(G$722&lt;&gt;0,(($B740*B$722+$C740*C$722+$D740*D$722+$F740*F$722))/G$722,0)</f>
        <v>0</v>
      </c>
      <c r="H740" s="17">
        <f>0.01*'Input'!$F$58*(E740*$E$722)+10*(B740*$B$722+C740*$C$722+D740*$D$722+F740*$F$722)</f>
        <v>0</v>
      </c>
      <c r="I740" s="31">
        <f>IF($G$722&lt;&gt;0,0.1*H740/$G$722,"")</f>
        <v>0</v>
      </c>
      <c r="J740" s="39">
        <f>IF($E$722&lt;&gt;0,H740/$E$722,"")</f>
        <v>0</v>
      </c>
      <c r="K740" s="10"/>
    </row>
    <row r="741" spans="1:11">
      <c r="A741" s="3" t="s">
        <v>1748</v>
      </c>
      <c r="B741" s="32">
        <f>'Yard'!$Q$80</f>
        <v>0</v>
      </c>
      <c r="C741" s="32">
        <f>'Yard'!$Q$105</f>
        <v>0</v>
      </c>
      <c r="D741" s="32">
        <f>'Yard'!$Q$125</f>
        <v>0</v>
      </c>
      <c r="E741" s="9"/>
      <c r="F741" s="32">
        <f>'Reactive'!$Q$78</f>
        <v>0</v>
      </c>
      <c r="G741" s="31">
        <f>IF(G$722&lt;&gt;0,(($B741*B$722+$C741*C$722+$D741*D$722+$F741*F$722))/G$722,0)</f>
        <v>0</v>
      </c>
      <c r="H741" s="17">
        <f>0.01*'Input'!$F$58*(E741*$E$722)+10*(B741*$B$722+C741*$C$722+D741*$D$722+F741*$F$722)</f>
        <v>0</v>
      </c>
      <c r="I741" s="31">
        <f>IF($G$722&lt;&gt;0,0.1*H741/$G$722,"")</f>
        <v>0</v>
      </c>
      <c r="J741" s="39">
        <f>IF($E$722&lt;&gt;0,H741/$E$722,"")</f>
        <v>0</v>
      </c>
      <c r="K741" s="10"/>
    </row>
    <row r="742" spans="1:11">
      <c r="A742" s="3" t="s">
        <v>1749</v>
      </c>
      <c r="B742" s="32">
        <f>'Yard'!$R$80</f>
        <v>0</v>
      </c>
      <c r="C742" s="32">
        <f>'Yard'!$R$105</f>
        <v>0</v>
      </c>
      <c r="D742" s="32">
        <f>'Yard'!$R$125</f>
        <v>0</v>
      </c>
      <c r="E742" s="9"/>
      <c r="F742" s="32">
        <f>'Reactive'!$R$78</f>
        <v>0</v>
      </c>
      <c r="G742" s="31">
        <f>IF(G$722&lt;&gt;0,(($B742*B$722+$C742*C$722+$D742*D$722+$F742*F$722))/G$722,0)</f>
        <v>0</v>
      </c>
      <c r="H742" s="17">
        <f>0.01*'Input'!$F$58*(E742*$E$722)+10*(B742*$B$722+C742*$C$722+D742*$D$722+F742*$F$722)</f>
        <v>0</v>
      </c>
      <c r="I742" s="31">
        <f>IF($G$722&lt;&gt;0,0.1*H742/$G$722,"")</f>
        <v>0</v>
      </c>
      <c r="J742" s="39">
        <f>IF($E$722&lt;&gt;0,H742/$E$722,"")</f>
        <v>0</v>
      </c>
      <c r="K742" s="10"/>
    </row>
    <row r="743" spans="1:11">
      <c r="A743" s="3" t="s">
        <v>1750</v>
      </c>
      <c r="B743" s="32">
        <f>'Yard'!$S$80</f>
        <v>0</v>
      </c>
      <c r="C743" s="32">
        <f>'Yard'!$S$105</f>
        <v>0</v>
      </c>
      <c r="D743" s="32">
        <f>'Yard'!$S$125</f>
        <v>0</v>
      </c>
      <c r="E743" s="9"/>
      <c r="F743" s="32">
        <f>'Reactive'!$S$78</f>
        <v>0</v>
      </c>
      <c r="G743" s="31">
        <f>IF(G$722&lt;&gt;0,(($B743*B$722+$C743*C$722+$D743*D$722+$F743*F$722))/G$722,0)</f>
        <v>0</v>
      </c>
      <c r="H743" s="17">
        <f>0.01*'Input'!$F$58*(E743*$E$722)+10*(B743*$B$722+C743*$C$722+D743*$D$722+F743*$F$722)</f>
        <v>0</v>
      </c>
      <c r="I743" s="31">
        <f>IF($G$722&lt;&gt;0,0.1*H743/$G$722,"")</f>
        <v>0</v>
      </c>
      <c r="J743" s="39">
        <f>IF($E$722&lt;&gt;0,H743/$E$722,"")</f>
        <v>0</v>
      </c>
      <c r="K743" s="10"/>
    </row>
    <row r="744" spans="1:11">
      <c r="A744" s="3" t="s">
        <v>1751</v>
      </c>
      <c r="B744" s="9"/>
      <c r="C744" s="9"/>
      <c r="D744" s="9"/>
      <c r="E744" s="40">
        <f>'Otex'!$B$143</f>
        <v>0</v>
      </c>
      <c r="F744" s="9"/>
      <c r="G744" s="31">
        <f>IF(G$722&lt;&gt;0,(($B744*B$722+$C744*C$722+$D744*D$722+$F744*F$722))/G$722,0)</f>
        <v>0</v>
      </c>
      <c r="H744" s="17">
        <f>0.01*'Input'!$F$58*(E744*$E$722)+10*(B744*$B$722+C744*$C$722+D744*$D$722+F744*$F$722)</f>
        <v>0</v>
      </c>
      <c r="I744" s="31">
        <f>IF($G$722&lt;&gt;0,0.1*H744/$G$722,"")</f>
        <v>0</v>
      </c>
      <c r="J744" s="39">
        <f>IF($E$722&lt;&gt;0,H744/$E$722,"")</f>
        <v>0</v>
      </c>
      <c r="K744" s="10"/>
    </row>
    <row r="745" spans="1:11">
      <c r="A745" s="3" t="s">
        <v>1752</v>
      </c>
      <c r="B745" s="9"/>
      <c r="C745" s="9"/>
      <c r="D745" s="9"/>
      <c r="E745" s="40">
        <f>'Otex'!$C$143</f>
        <v>0</v>
      </c>
      <c r="F745" s="9"/>
      <c r="G745" s="31">
        <f>IF(G$722&lt;&gt;0,(($B745*B$722+$C745*C$722+$D745*D$722+$F745*F$722))/G$722,0)</f>
        <v>0</v>
      </c>
      <c r="H745" s="17">
        <f>0.01*'Input'!$F$58*(E745*$E$722)+10*(B745*$B$722+C745*$C$722+D745*$D$722+F745*$F$722)</f>
        <v>0</v>
      </c>
      <c r="I745" s="31">
        <f>IF($G$722&lt;&gt;0,0.1*H745/$G$722,"")</f>
        <v>0</v>
      </c>
      <c r="J745" s="39">
        <f>IF($E$722&lt;&gt;0,H745/$E$722,"")</f>
        <v>0</v>
      </c>
      <c r="K745" s="10"/>
    </row>
    <row r="746" spans="1:11">
      <c r="A746" s="3" t="s">
        <v>1753</v>
      </c>
      <c r="B746" s="32">
        <f>'Scaler'!$B$477</f>
        <v>0</v>
      </c>
      <c r="C746" s="32">
        <f>'Scaler'!$C$477</f>
        <v>0</v>
      </c>
      <c r="D746" s="32">
        <f>'Scaler'!$D$477</f>
        <v>0</v>
      </c>
      <c r="E746" s="40">
        <f>'Scaler'!$E$477</f>
        <v>0</v>
      </c>
      <c r="F746" s="32">
        <f>'Scaler'!$H$477</f>
        <v>0</v>
      </c>
      <c r="G746" s="31">
        <f>IF(G$722&lt;&gt;0,(($B746*B$722+$C746*C$722+$D746*D$722+$F746*F$722))/G$722,0)</f>
        <v>0</v>
      </c>
      <c r="H746" s="17">
        <f>0.01*'Input'!$F$58*(E746*$E$722)+10*(B746*$B$722+C746*$C$722+D746*$D$722+F746*$F$722)</f>
        <v>0</v>
      </c>
      <c r="I746" s="31">
        <f>IF($G$722&lt;&gt;0,0.1*H746/$G$722,"")</f>
        <v>0</v>
      </c>
      <c r="J746" s="39">
        <f>IF($E$722&lt;&gt;0,H746/$E$722,"")</f>
        <v>0</v>
      </c>
      <c r="K746" s="10"/>
    </row>
    <row r="747" spans="1:11">
      <c r="A747" s="3" t="s">
        <v>1754</v>
      </c>
      <c r="B747" s="32">
        <f>'Adjust'!$B$98</f>
        <v>0</v>
      </c>
      <c r="C747" s="32">
        <f>'Adjust'!$C$98</f>
        <v>0</v>
      </c>
      <c r="D747" s="32">
        <f>'Adjust'!$D$98</f>
        <v>0</v>
      </c>
      <c r="E747" s="40">
        <f>'Adjust'!$E$98</f>
        <v>0</v>
      </c>
      <c r="F747" s="32">
        <f>'Adjust'!$H$98</f>
        <v>0</v>
      </c>
      <c r="G747" s="31">
        <f>IF(G$722&lt;&gt;0,(($B747*B$722+$C747*C$722+$D747*D$722+$F747*F$722))/G$722,0)</f>
        <v>0</v>
      </c>
      <c r="H747" s="17">
        <f>0.01*'Input'!$F$58*(E747*$E$722)+10*(B747*$B$722+C747*$C$722+D747*$D$722+F747*$F$722)</f>
        <v>0</v>
      </c>
      <c r="I747" s="31">
        <f>IF($G$722&lt;&gt;0,0.1*H747/$G$722,"")</f>
        <v>0</v>
      </c>
      <c r="J747" s="39">
        <f>IF($E$722&lt;&gt;0,H747/$E$722,"")</f>
        <v>0</v>
      </c>
      <c r="K747" s="10"/>
    </row>
    <row r="749" spans="1:11">
      <c r="A749" s="3" t="s">
        <v>1755</v>
      </c>
      <c r="B749" s="31">
        <f>SUM($B$725:$B$747)</f>
        <v>0</v>
      </c>
      <c r="C749" s="31">
        <f>SUM($C$725:$C$747)</f>
        <v>0</v>
      </c>
      <c r="D749" s="31">
        <f>SUM($D$725:$D$747)</f>
        <v>0</v>
      </c>
      <c r="E749" s="39">
        <f>SUM($E$725:$E$747)</f>
        <v>0</v>
      </c>
      <c r="F749" s="31">
        <f>SUM($F$725:$F$747)</f>
        <v>0</v>
      </c>
      <c r="G749" s="31">
        <f>SUM(G$725:G$747)</f>
        <v>0</v>
      </c>
      <c r="H749" s="17">
        <f>SUM($H$725:$H$747)</f>
        <v>0</v>
      </c>
      <c r="I749" s="31">
        <f>SUM($I$725:$I$747)</f>
        <v>0</v>
      </c>
      <c r="J749" s="39">
        <f>SUM($J$725:$J$747)</f>
        <v>0</v>
      </c>
    </row>
    <row r="751" spans="1:11" ht="21" customHeight="1">
      <c r="A751" s="1" t="s">
        <v>188</v>
      </c>
    </row>
    <row r="753" spans="1:8">
      <c r="B753" s="12" t="s">
        <v>225</v>
      </c>
      <c r="C753" s="12" t="s">
        <v>228</v>
      </c>
      <c r="D753" s="12" t="s">
        <v>231</v>
      </c>
      <c r="E753" s="12" t="s">
        <v>1736</v>
      </c>
      <c r="F753" s="12" t="s">
        <v>1737</v>
      </c>
    </row>
    <row r="754" spans="1:8">
      <c r="A754" s="3" t="s">
        <v>188</v>
      </c>
      <c r="B754" s="37">
        <f>'Loads'!B$327</f>
        <v>0</v>
      </c>
      <c r="C754" s="37">
        <f>'Loads'!E$327</f>
        <v>0</v>
      </c>
      <c r="D754" s="37">
        <f>'Loads'!H$327</f>
        <v>0</v>
      </c>
      <c r="E754" s="37">
        <f>'Multi'!B$142</f>
        <v>0</v>
      </c>
      <c r="F754" s="31">
        <f>IF(C754,E754/C754,"")</f>
        <v>0</v>
      </c>
      <c r="G754" s="10"/>
    </row>
    <row r="756" spans="1:8">
      <c r="B756" s="12" t="s">
        <v>1555</v>
      </c>
      <c r="C756" s="12" t="s">
        <v>1558</v>
      </c>
      <c r="D756" s="12" t="s">
        <v>1120</v>
      </c>
      <c r="E756" s="12" t="s">
        <v>1738</v>
      </c>
      <c r="F756" s="12" t="s">
        <v>1705</v>
      </c>
      <c r="G756" s="12" t="s">
        <v>1739</v>
      </c>
    </row>
    <row r="757" spans="1:8">
      <c r="A757" s="3" t="s">
        <v>461</v>
      </c>
      <c r="B757" s="32">
        <f>'Yard'!$C$46</f>
        <v>0</v>
      </c>
      <c r="C757" s="9"/>
      <c r="D757" s="32">
        <f>'Reactive'!$C$79</f>
        <v>0</v>
      </c>
      <c r="E757" s="17">
        <f>0.01*'Input'!$F$58*(C757*$C$754)+10*(B757*$B$754+D757*$D$754)</f>
        <v>0</v>
      </c>
      <c r="F757" s="31">
        <f>IF($E$754&lt;&gt;0,0.1*E757/$E$754,"")</f>
        <v>0</v>
      </c>
      <c r="G757" s="39">
        <f>IF($C$754&lt;&gt;0,E757/$C$754,"")</f>
        <v>0</v>
      </c>
      <c r="H757" s="10"/>
    </row>
    <row r="758" spans="1:8">
      <c r="A758" s="3" t="s">
        <v>462</v>
      </c>
      <c r="B758" s="32">
        <f>'Yard'!$D$46</f>
        <v>0</v>
      </c>
      <c r="C758" s="9"/>
      <c r="D758" s="32">
        <f>'Reactive'!$D$79</f>
        <v>0</v>
      </c>
      <c r="E758" s="17">
        <f>0.01*'Input'!$F$58*(C758*$C$754)+10*(B758*$B$754+D758*$D$754)</f>
        <v>0</v>
      </c>
      <c r="F758" s="31">
        <f>IF($E$754&lt;&gt;0,0.1*E758/$E$754,"")</f>
        <v>0</v>
      </c>
      <c r="G758" s="39">
        <f>IF($C$754&lt;&gt;0,E758/$C$754,"")</f>
        <v>0</v>
      </c>
      <c r="H758" s="10"/>
    </row>
    <row r="759" spans="1:8">
      <c r="A759" s="3" t="s">
        <v>463</v>
      </c>
      <c r="B759" s="32">
        <f>'Yard'!$E$46</f>
        <v>0</v>
      </c>
      <c r="C759" s="9"/>
      <c r="D759" s="32">
        <f>'Reactive'!$E$79</f>
        <v>0</v>
      </c>
      <c r="E759" s="17">
        <f>0.01*'Input'!$F$58*(C759*$C$754)+10*(B759*$B$754+D759*$D$754)</f>
        <v>0</v>
      </c>
      <c r="F759" s="31">
        <f>IF($E$754&lt;&gt;0,0.1*E759/$E$754,"")</f>
        <v>0</v>
      </c>
      <c r="G759" s="39">
        <f>IF($C$754&lt;&gt;0,E759/$C$754,"")</f>
        <v>0</v>
      </c>
      <c r="H759" s="10"/>
    </row>
    <row r="760" spans="1:8">
      <c r="A760" s="3" t="s">
        <v>464</v>
      </c>
      <c r="B760" s="32">
        <f>'Yard'!$F$46</f>
        <v>0</v>
      </c>
      <c r="C760" s="9"/>
      <c r="D760" s="32">
        <f>'Reactive'!$F$79</f>
        <v>0</v>
      </c>
      <c r="E760" s="17">
        <f>0.01*'Input'!$F$58*(C760*$C$754)+10*(B760*$B$754+D760*$D$754)</f>
        <v>0</v>
      </c>
      <c r="F760" s="31">
        <f>IF($E$754&lt;&gt;0,0.1*E760/$E$754,"")</f>
        <v>0</v>
      </c>
      <c r="G760" s="39">
        <f>IF($C$754&lt;&gt;0,E760/$C$754,"")</f>
        <v>0</v>
      </c>
      <c r="H760" s="10"/>
    </row>
    <row r="761" spans="1:8">
      <c r="A761" s="3" t="s">
        <v>465</v>
      </c>
      <c r="B761" s="32">
        <f>'Yard'!$G$46</f>
        <v>0</v>
      </c>
      <c r="C761" s="9"/>
      <c r="D761" s="32">
        <f>'Reactive'!$G$79</f>
        <v>0</v>
      </c>
      <c r="E761" s="17">
        <f>0.01*'Input'!$F$58*(C761*$C$754)+10*(B761*$B$754+D761*$D$754)</f>
        <v>0</v>
      </c>
      <c r="F761" s="31">
        <f>IF($E$754&lt;&gt;0,0.1*E761/$E$754,"")</f>
        <v>0</v>
      </c>
      <c r="G761" s="39">
        <f>IF($C$754&lt;&gt;0,E761/$C$754,"")</f>
        <v>0</v>
      </c>
      <c r="H761" s="10"/>
    </row>
    <row r="762" spans="1:8">
      <c r="A762" s="3" t="s">
        <v>466</v>
      </c>
      <c r="B762" s="32">
        <f>'Yard'!$H$46</f>
        <v>0</v>
      </c>
      <c r="C762" s="9"/>
      <c r="D762" s="32">
        <f>'Reactive'!$H$79</f>
        <v>0</v>
      </c>
      <c r="E762" s="17">
        <f>0.01*'Input'!$F$58*(C762*$C$754)+10*(B762*$B$754+D762*$D$754)</f>
        <v>0</v>
      </c>
      <c r="F762" s="31">
        <f>IF($E$754&lt;&gt;0,0.1*E762/$E$754,"")</f>
        <v>0</v>
      </c>
      <c r="G762" s="39">
        <f>IF($C$754&lt;&gt;0,E762/$C$754,"")</f>
        <v>0</v>
      </c>
      <c r="H762" s="10"/>
    </row>
    <row r="763" spans="1:8">
      <c r="A763" s="3" t="s">
        <v>467</v>
      </c>
      <c r="B763" s="32">
        <f>'Yard'!$I$46</f>
        <v>0</v>
      </c>
      <c r="C763" s="9"/>
      <c r="D763" s="32">
        <f>'Reactive'!$I$79</f>
        <v>0</v>
      </c>
      <c r="E763" s="17">
        <f>0.01*'Input'!$F$58*(C763*$C$754)+10*(B763*$B$754+D763*$D$754)</f>
        <v>0</v>
      </c>
      <c r="F763" s="31">
        <f>IF($E$754&lt;&gt;0,0.1*E763/$E$754,"")</f>
        <v>0</v>
      </c>
      <c r="G763" s="39">
        <f>IF($C$754&lt;&gt;0,E763/$C$754,"")</f>
        <v>0</v>
      </c>
      <c r="H763" s="10"/>
    </row>
    <row r="764" spans="1:8">
      <c r="A764" s="3" t="s">
        <v>468</v>
      </c>
      <c r="B764" s="32">
        <f>'Yard'!$J$46</f>
        <v>0</v>
      </c>
      <c r="C764" s="9"/>
      <c r="D764" s="32">
        <f>'Reactive'!$J$79</f>
        <v>0</v>
      </c>
      <c r="E764" s="17">
        <f>0.01*'Input'!$F$58*(C764*$C$754)+10*(B764*$B$754+D764*$D$754)</f>
        <v>0</v>
      </c>
      <c r="F764" s="31">
        <f>IF($E$754&lt;&gt;0,0.1*E764/$E$754,"")</f>
        <v>0</v>
      </c>
      <c r="G764" s="39">
        <f>IF($C$754&lt;&gt;0,E764/$C$754,"")</f>
        <v>0</v>
      </c>
      <c r="H764" s="10"/>
    </row>
    <row r="765" spans="1:8">
      <c r="A765" s="3" t="s">
        <v>1740</v>
      </c>
      <c r="B765" s="9"/>
      <c r="C765" s="40">
        <f>'SM'!$B$129</f>
        <v>0</v>
      </c>
      <c r="D765" s="9"/>
      <c r="E765" s="17">
        <f>0.01*'Input'!$F$58*(C765*$C$754)+10*(B765*$B$754+D765*$D$754)</f>
        <v>0</v>
      </c>
      <c r="F765" s="31">
        <f>IF($E$754&lt;&gt;0,0.1*E765/$E$754,"")</f>
        <v>0</v>
      </c>
      <c r="G765" s="39">
        <f>IF($C$754&lt;&gt;0,E765/$C$754,"")</f>
        <v>0</v>
      </c>
      <c r="H765" s="10"/>
    </row>
    <row r="766" spans="1:8">
      <c r="A766" s="3" t="s">
        <v>1741</v>
      </c>
      <c r="B766" s="9"/>
      <c r="C766" s="40">
        <f>'SM'!$C$129</f>
        <v>0</v>
      </c>
      <c r="D766" s="9"/>
      <c r="E766" s="17">
        <f>0.01*'Input'!$F$58*(C766*$C$754)+10*(B766*$B$754+D766*$D$754)</f>
        <v>0</v>
      </c>
      <c r="F766" s="31">
        <f>IF($E$754&lt;&gt;0,0.1*E766/$E$754,"")</f>
        <v>0</v>
      </c>
      <c r="G766" s="39">
        <f>IF($C$754&lt;&gt;0,E766/$C$754,"")</f>
        <v>0</v>
      </c>
      <c r="H766" s="10"/>
    </row>
    <row r="767" spans="1:8">
      <c r="A767" s="3" t="s">
        <v>1742</v>
      </c>
      <c r="B767" s="32">
        <f>'Yard'!$K$46</f>
        <v>0</v>
      </c>
      <c r="C767" s="9"/>
      <c r="D767" s="32">
        <f>'Reactive'!$K$79</f>
        <v>0</v>
      </c>
      <c r="E767" s="17">
        <f>0.01*'Input'!$F$58*(C767*$C$754)+10*(B767*$B$754+D767*$D$754)</f>
        <v>0</v>
      </c>
      <c r="F767" s="31">
        <f>IF($E$754&lt;&gt;0,0.1*E767/$E$754,"")</f>
        <v>0</v>
      </c>
      <c r="G767" s="39">
        <f>IF($C$754&lt;&gt;0,E767/$C$754,"")</f>
        <v>0</v>
      </c>
      <c r="H767" s="10"/>
    </row>
    <row r="768" spans="1:8">
      <c r="A768" s="3" t="s">
        <v>1743</v>
      </c>
      <c r="B768" s="32">
        <f>'Yard'!$L$46</f>
        <v>0</v>
      </c>
      <c r="C768" s="9"/>
      <c r="D768" s="32">
        <f>'Reactive'!$L$79</f>
        <v>0</v>
      </c>
      <c r="E768" s="17">
        <f>0.01*'Input'!$F$58*(C768*$C$754)+10*(B768*$B$754+D768*$D$754)</f>
        <v>0</v>
      </c>
      <c r="F768" s="31">
        <f>IF($E$754&lt;&gt;0,0.1*E768/$E$754,"")</f>
        <v>0</v>
      </c>
      <c r="G768" s="39">
        <f>IF($C$754&lt;&gt;0,E768/$C$754,"")</f>
        <v>0</v>
      </c>
      <c r="H768" s="10"/>
    </row>
    <row r="769" spans="1:8">
      <c r="A769" s="3" t="s">
        <v>1744</v>
      </c>
      <c r="B769" s="32">
        <f>'Yard'!$M$46</f>
        <v>0</v>
      </c>
      <c r="C769" s="9"/>
      <c r="D769" s="32">
        <f>'Reactive'!$M$79</f>
        <v>0</v>
      </c>
      <c r="E769" s="17">
        <f>0.01*'Input'!$F$58*(C769*$C$754)+10*(B769*$B$754+D769*$D$754)</f>
        <v>0</v>
      </c>
      <c r="F769" s="31">
        <f>IF($E$754&lt;&gt;0,0.1*E769/$E$754,"")</f>
        <v>0</v>
      </c>
      <c r="G769" s="39">
        <f>IF($C$754&lt;&gt;0,E769/$C$754,"")</f>
        <v>0</v>
      </c>
      <c r="H769" s="10"/>
    </row>
    <row r="770" spans="1:8">
      <c r="A770" s="3" t="s">
        <v>1745</v>
      </c>
      <c r="B770" s="32">
        <f>'Yard'!$N$46</f>
        <v>0</v>
      </c>
      <c r="C770" s="9"/>
      <c r="D770" s="32">
        <f>'Reactive'!$N$79</f>
        <v>0</v>
      </c>
      <c r="E770" s="17">
        <f>0.01*'Input'!$F$58*(C770*$C$754)+10*(B770*$B$754+D770*$D$754)</f>
        <v>0</v>
      </c>
      <c r="F770" s="31">
        <f>IF($E$754&lt;&gt;0,0.1*E770/$E$754,"")</f>
        <v>0</v>
      </c>
      <c r="G770" s="39">
        <f>IF($C$754&lt;&gt;0,E770/$C$754,"")</f>
        <v>0</v>
      </c>
      <c r="H770" s="10"/>
    </row>
    <row r="771" spans="1:8">
      <c r="A771" s="3" t="s">
        <v>1746</v>
      </c>
      <c r="B771" s="32">
        <f>'Yard'!$O$46</f>
        <v>0</v>
      </c>
      <c r="C771" s="9"/>
      <c r="D771" s="32">
        <f>'Reactive'!$O$79</f>
        <v>0</v>
      </c>
      <c r="E771" s="17">
        <f>0.01*'Input'!$F$58*(C771*$C$754)+10*(B771*$B$754+D771*$D$754)</f>
        <v>0</v>
      </c>
      <c r="F771" s="31">
        <f>IF($E$754&lt;&gt;0,0.1*E771/$E$754,"")</f>
        <v>0</v>
      </c>
      <c r="G771" s="39">
        <f>IF($C$754&lt;&gt;0,E771/$C$754,"")</f>
        <v>0</v>
      </c>
      <c r="H771" s="10"/>
    </row>
    <row r="772" spans="1:8">
      <c r="A772" s="3" t="s">
        <v>1747</v>
      </c>
      <c r="B772" s="32">
        <f>'Yard'!$P$46</f>
        <v>0</v>
      </c>
      <c r="C772" s="9"/>
      <c r="D772" s="32">
        <f>'Reactive'!$P$79</f>
        <v>0</v>
      </c>
      <c r="E772" s="17">
        <f>0.01*'Input'!$F$58*(C772*$C$754)+10*(B772*$B$754+D772*$D$754)</f>
        <v>0</v>
      </c>
      <c r="F772" s="31">
        <f>IF($E$754&lt;&gt;0,0.1*E772/$E$754,"")</f>
        <v>0</v>
      </c>
      <c r="G772" s="39">
        <f>IF($C$754&lt;&gt;0,E772/$C$754,"")</f>
        <v>0</v>
      </c>
      <c r="H772" s="10"/>
    </row>
    <row r="773" spans="1:8">
      <c r="A773" s="3" t="s">
        <v>1748</v>
      </c>
      <c r="B773" s="32">
        <f>'Yard'!$Q$46</f>
        <v>0</v>
      </c>
      <c r="C773" s="9"/>
      <c r="D773" s="32">
        <f>'Reactive'!$Q$79</f>
        <v>0</v>
      </c>
      <c r="E773" s="17">
        <f>0.01*'Input'!$F$58*(C773*$C$754)+10*(B773*$B$754+D773*$D$754)</f>
        <v>0</v>
      </c>
      <c r="F773" s="31">
        <f>IF($E$754&lt;&gt;0,0.1*E773/$E$754,"")</f>
        <v>0</v>
      </c>
      <c r="G773" s="39">
        <f>IF($C$754&lt;&gt;0,E773/$C$754,"")</f>
        <v>0</v>
      </c>
      <c r="H773" s="10"/>
    </row>
    <row r="774" spans="1:8">
      <c r="A774" s="3" t="s">
        <v>1749</v>
      </c>
      <c r="B774" s="32">
        <f>'Yard'!$R$46</f>
        <v>0</v>
      </c>
      <c r="C774" s="9"/>
      <c r="D774" s="32">
        <f>'Reactive'!$R$79</f>
        <v>0</v>
      </c>
      <c r="E774" s="17">
        <f>0.01*'Input'!$F$58*(C774*$C$754)+10*(B774*$B$754+D774*$D$754)</f>
        <v>0</v>
      </c>
      <c r="F774" s="31">
        <f>IF($E$754&lt;&gt;0,0.1*E774/$E$754,"")</f>
        <v>0</v>
      </c>
      <c r="G774" s="39">
        <f>IF($C$754&lt;&gt;0,E774/$C$754,"")</f>
        <v>0</v>
      </c>
      <c r="H774" s="10"/>
    </row>
    <row r="775" spans="1:8">
      <c r="A775" s="3" t="s">
        <v>1750</v>
      </c>
      <c r="B775" s="32">
        <f>'Yard'!$S$46</f>
        <v>0</v>
      </c>
      <c r="C775" s="9"/>
      <c r="D775" s="32">
        <f>'Reactive'!$S$79</f>
        <v>0</v>
      </c>
      <c r="E775" s="17">
        <f>0.01*'Input'!$F$58*(C775*$C$754)+10*(B775*$B$754+D775*$D$754)</f>
        <v>0</v>
      </c>
      <c r="F775" s="31">
        <f>IF($E$754&lt;&gt;0,0.1*E775/$E$754,"")</f>
        <v>0</v>
      </c>
      <c r="G775" s="39">
        <f>IF($C$754&lt;&gt;0,E775/$C$754,"")</f>
        <v>0</v>
      </c>
      <c r="H775" s="10"/>
    </row>
    <row r="776" spans="1:8">
      <c r="A776" s="3" t="s">
        <v>1751</v>
      </c>
      <c r="B776" s="9"/>
      <c r="C776" s="40">
        <f>'Otex'!$B$144</f>
        <v>0</v>
      </c>
      <c r="D776" s="9"/>
      <c r="E776" s="17">
        <f>0.01*'Input'!$F$58*(C776*$C$754)+10*(B776*$B$754+D776*$D$754)</f>
        <v>0</v>
      </c>
      <c r="F776" s="31">
        <f>IF($E$754&lt;&gt;0,0.1*E776/$E$754,"")</f>
        <v>0</v>
      </c>
      <c r="G776" s="39">
        <f>IF($C$754&lt;&gt;0,E776/$C$754,"")</f>
        <v>0</v>
      </c>
      <c r="H776" s="10"/>
    </row>
    <row r="777" spans="1:8">
      <c r="A777" s="3" t="s">
        <v>1752</v>
      </c>
      <c r="B777" s="9"/>
      <c r="C777" s="40">
        <f>'Otex'!$C$144</f>
        <v>0</v>
      </c>
      <c r="D777" s="9"/>
      <c r="E777" s="17">
        <f>0.01*'Input'!$F$58*(C777*$C$754)+10*(B777*$B$754+D777*$D$754)</f>
        <v>0</v>
      </c>
      <c r="F777" s="31">
        <f>IF($E$754&lt;&gt;0,0.1*E777/$E$754,"")</f>
        <v>0</v>
      </c>
      <c r="G777" s="39">
        <f>IF($C$754&lt;&gt;0,E777/$C$754,"")</f>
        <v>0</v>
      </c>
      <c r="H777" s="10"/>
    </row>
    <row r="778" spans="1:8">
      <c r="A778" s="3" t="s">
        <v>1753</v>
      </c>
      <c r="B778" s="32">
        <f>'Scaler'!$B$478</f>
        <v>0</v>
      </c>
      <c r="C778" s="40">
        <f>'Scaler'!$E$478</f>
        <v>0</v>
      </c>
      <c r="D778" s="32">
        <f>'Scaler'!$H$478</f>
        <v>0</v>
      </c>
      <c r="E778" s="17">
        <f>0.01*'Input'!$F$58*(C778*$C$754)+10*(B778*$B$754+D778*$D$754)</f>
        <v>0</v>
      </c>
      <c r="F778" s="31">
        <f>IF($E$754&lt;&gt;0,0.1*E778/$E$754,"")</f>
        <v>0</v>
      </c>
      <c r="G778" s="39">
        <f>IF($C$754&lt;&gt;0,E778/$C$754,"")</f>
        <v>0</v>
      </c>
      <c r="H778" s="10"/>
    </row>
    <row r="779" spans="1:8">
      <c r="A779" s="3" t="s">
        <v>1754</v>
      </c>
      <c r="B779" s="32">
        <f>'Adjust'!$B$99</f>
        <v>0</v>
      </c>
      <c r="C779" s="40">
        <f>'Adjust'!$E$99</f>
        <v>0</v>
      </c>
      <c r="D779" s="32">
        <f>'Adjust'!$H$99</f>
        <v>0</v>
      </c>
      <c r="E779" s="17">
        <f>0.01*'Input'!$F$58*(C779*$C$754)+10*(B779*$B$754+D779*$D$754)</f>
        <v>0</v>
      </c>
      <c r="F779" s="31">
        <f>IF($E$754&lt;&gt;0,0.1*E779/$E$754,"")</f>
        <v>0</v>
      </c>
      <c r="G779" s="39">
        <f>IF($C$754&lt;&gt;0,E779/$C$754,"")</f>
        <v>0</v>
      </c>
      <c r="H779" s="10"/>
    </row>
    <row r="781" spans="1:8">
      <c r="A781" s="3" t="s">
        <v>1755</v>
      </c>
      <c r="B781" s="31">
        <f>SUM($B$757:$B$779)</f>
        <v>0</v>
      </c>
      <c r="C781" s="39">
        <f>SUM($C$757:$C$779)</f>
        <v>0</v>
      </c>
      <c r="D781" s="31">
        <f>SUM($D$757:$D$779)</f>
        <v>0</v>
      </c>
      <c r="E781" s="17">
        <f>SUM($E$757:$E$779)</f>
        <v>0</v>
      </c>
      <c r="F781" s="31">
        <f>SUM($F$757:$F$779)</f>
        <v>0</v>
      </c>
      <c r="G781" s="39">
        <f>SUM($G$757:$G$779)</f>
        <v>0</v>
      </c>
    </row>
    <row r="783" spans="1:8" ht="21" customHeight="1">
      <c r="A783" s="1" t="s">
        <v>189</v>
      </c>
    </row>
    <row r="785" spans="1:11">
      <c r="B785" s="12" t="s">
        <v>225</v>
      </c>
      <c r="C785" s="12" t="s">
        <v>226</v>
      </c>
      <c r="D785" s="12" t="s">
        <v>227</v>
      </c>
      <c r="E785" s="12" t="s">
        <v>228</v>
      </c>
      <c r="F785" s="12" t="s">
        <v>231</v>
      </c>
      <c r="G785" s="12" t="s">
        <v>1736</v>
      </c>
      <c r="H785" s="12" t="s">
        <v>1737</v>
      </c>
    </row>
    <row r="786" spans="1:11">
      <c r="A786" s="3" t="s">
        <v>189</v>
      </c>
      <c r="B786" s="37">
        <f>'Loads'!B$328</f>
        <v>0</v>
      </c>
      <c r="C786" s="37">
        <f>'Loads'!C$328</f>
        <v>0</v>
      </c>
      <c r="D786" s="37">
        <f>'Loads'!D$328</f>
        <v>0</v>
      </c>
      <c r="E786" s="37">
        <f>'Loads'!E$328</f>
        <v>0</v>
      </c>
      <c r="F786" s="37">
        <f>'Loads'!H$328</f>
        <v>0</v>
      </c>
      <c r="G786" s="37">
        <f>'Multi'!B$143</f>
        <v>0</v>
      </c>
      <c r="H786" s="31">
        <f>IF(E786,G786/E786,"")</f>
        <v>0</v>
      </c>
      <c r="I786" s="10"/>
    </row>
    <row r="788" spans="1:11">
      <c r="B788" s="12" t="s">
        <v>1555</v>
      </c>
      <c r="C788" s="12" t="s">
        <v>1556</v>
      </c>
      <c r="D788" s="12" t="s">
        <v>1557</v>
      </c>
      <c r="E788" s="12" t="s">
        <v>1558</v>
      </c>
      <c r="F788" s="12" t="s">
        <v>1120</v>
      </c>
      <c r="G788" s="12" t="s">
        <v>1756</v>
      </c>
      <c r="H788" s="12" t="s">
        <v>1738</v>
      </c>
      <c r="I788" s="12" t="s">
        <v>1705</v>
      </c>
      <c r="J788" s="12" t="s">
        <v>1739</v>
      </c>
    </row>
    <row r="789" spans="1:11">
      <c r="A789" s="3" t="s">
        <v>461</v>
      </c>
      <c r="B789" s="32">
        <f>'Yard'!$C$81</f>
        <v>0</v>
      </c>
      <c r="C789" s="32">
        <f>'Yard'!$C$106</f>
        <v>0</v>
      </c>
      <c r="D789" s="32">
        <f>'Yard'!$C$126</f>
        <v>0</v>
      </c>
      <c r="E789" s="9"/>
      <c r="F789" s="32">
        <f>'Reactive'!$C$80</f>
        <v>0</v>
      </c>
      <c r="G789" s="31">
        <f>IF(G$786&lt;&gt;0,(($B789*B$786+$C789*C$786+$D789*D$786+$F789*F$786))/G$786,0)</f>
        <v>0</v>
      </c>
      <c r="H789" s="17">
        <f>0.01*'Input'!$F$58*(E789*$E$786)+10*(B789*$B$786+C789*$C$786+D789*$D$786+F789*$F$786)</f>
        <v>0</v>
      </c>
      <c r="I789" s="31">
        <f>IF($G$786&lt;&gt;0,0.1*H789/$G$786,"")</f>
        <v>0</v>
      </c>
      <c r="J789" s="39">
        <f>IF($E$786&lt;&gt;0,H789/$E$786,"")</f>
        <v>0</v>
      </c>
      <c r="K789" s="10"/>
    </row>
    <row r="790" spans="1:11">
      <c r="A790" s="3" t="s">
        <v>462</v>
      </c>
      <c r="B790" s="32">
        <f>'Yard'!$D$81</f>
        <v>0</v>
      </c>
      <c r="C790" s="32">
        <f>'Yard'!$D$106</f>
        <v>0</v>
      </c>
      <c r="D790" s="32">
        <f>'Yard'!$D$126</f>
        <v>0</v>
      </c>
      <c r="E790" s="9"/>
      <c r="F790" s="32">
        <f>'Reactive'!$D$80</f>
        <v>0</v>
      </c>
      <c r="G790" s="31">
        <f>IF(G$786&lt;&gt;0,(($B790*B$786+$C790*C$786+$D790*D$786+$F790*F$786))/G$786,0)</f>
        <v>0</v>
      </c>
      <c r="H790" s="17">
        <f>0.01*'Input'!$F$58*(E790*$E$786)+10*(B790*$B$786+C790*$C$786+D790*$D$786+F790*$F$786)</f>
        <v>0</v>
      </c>
      <c r="I790" s="31">
        <f>IF($G$786&lt;&gt;0,0.1*H790/$G$786,"")</f>
        <v>0</v>
      </c>
      <c r="J790" s="39">
        <f>IF($E$786&lt;&gt;0,H790/$E$786,"")</f>
        <v>0</v>
      </c>
      <c r="K790" s="10"/>
    </row>
    <row r="791" spans="1:11">
      <c r="A791" s="3" t="s">
        <v>463</v>
      </c>
      <c r="B791" s="32">
        <f>'Yard'!$E$81</f>
        <v>0</v>
      </c>
      <c r="C791" s="32">
        <f>'Yard'!$E$106</f>
        <v>0</v>
      </c>
      <c r="D791" s="32">
        <f>'Yard'!$E$126</f>
        <v>0</v>
      </c>
      <c r="E791" s="9"/>
      <c r="F791" s="32">
        <f>'Reactive'!$E$80</f>
        <v>0</v>
      </c>
      <c r="G791" s="31">
        <f>IF(G$786&lt;&gt;0,(($B791*B$786+$C791*C$786+$D791*D$786+$F791*F$786))/G$786,0)</f>
        <v>0</v>
      </c>
      <c r="H791" s="17">
        <f>0.01*'Input'!$F$58*(E791*$E$786)+10*(B791*$B$786+C791*$C$786+D791*$D$786+F791*$F$786)</f>
        <v>0</v>
      </c>
      <c r="I791" s="31">
        <f>IF($G$786&lt;&gt;0,0.1*H791/$G$786,"")</f>
        <v>0</v>
      </c>
      <c r="J791" s="39">
        <f>IF($E$786&lt;&gt;0,H791/$E$786,"")</f>
        <v>0</v>
      </c>
      <c r="K791" s="10"/>
    </row>
    <row r="792" spans="1:11">
      <c r="A792" s="3" t="s">
        <v>464</v>
      </c>
      <c r="B792" s="32">
        <f>'Yard'!$F$81</f>
        <v>0</v>
      </c>
      <c r="C792" s="32">
        <f>'Yard'!$F$106</f>
        <v>0</v>
      </c>
      <c r="D792" s="32">
        <f>'Yard'!$F$126</f>
        <v>0</v>
      </c>
      <c r="E792" s="9"/>
      <c r="F792" s="32">
        <f>'Reactive'!$F$80</f>
        <v>0</v>
      </c>
      <c r="G792" s="31">
        <f>IF(G$786&lt;&gt;0,(($B792*B$786+$C792*C$786+$D792*D$786+$F792*F$786))/G$786,0)</f>
        <v>0</v>
      </c>
      <c r="H792" s="17">
        <f>0.01*'Input'!$F$58*(E792*$E$786)+10*(B792*$B$786+C792*$C$786+D792*$D$786+F792*$F$786)</f>
        <v>0</v>
      </c>
      <c r="I792" s="31">
        <f>IF($G$786&lt;&gt;0,0.1*H792/$G$786,"")</f>
        <v>0</v>
      </c>
      <c r="J792" s="39">
        <f>IF($E$786&lt;&gt;0,H792/$E$786,"")</f>
        <v>0</v>
      </c>
      <c r="K792" s="10"/>
    </row>
    <row r="793" spans="1:11">
      <c r="A793" s="3" t="s">
        <v>465</v>
      </c>
      <c r="B793" s="32">
        <f>'Yard'!$G$81</f>
        <v>0</v>
      </c>
      <c r="C793" s="32">
        <f>'Yard'!$G$106</f>
        <v>0</v>
      </c>
      <c r="D793" s="32">
        <f>'Yard'!$G$126</f>
        <v>0</v>
      </c>
      <c r="E793" s="9"/>
      <c r="F793" s="32">
        <f>'Reactive'!$G$80</f>
        <v>0</v>
      </c>
      <c r="G793" s="31">
        <f>IF(G$786&lt;&gt;0,(($B793*B$786+$C793*C$786+$D793*D$786+$F793*F$786))/G$786,0)</f>
        <v>0</v>
      </c>
      <c r="H793" s="17">
        <f>0.01*'Input'!$F$58*(E793*$E$786)+10*(B793*$B$786+C793*$C$786+D793*$D$786+F793*$F$786)</f>
        <v>0</v>
      </c>
      <c r="I793" s="31">
        <f>IF($G$786&lt;&gt;0,0.1*H793/$G$786,"")</f>
        <v>0</v>
      </c>
      <c r="J793" s="39">
        <f>IF($E$786&lt;&gt;0,H793/$E$786,"")</f>
        <v>0</v>
      </c>
      <c r="K793" s="10"/>
    </row>
    <row r="794" spans="1:11">
      <c r="A794" s="3" t="s">
        <v>466</v>
      </c>
      <c r="B794" s="32">
        <f>'Yard'!$H$81</f>
        <v>0</v>
      </c>
      <c r="C794" s="32">
        <f>'Yard'!$H$106</f>
        <v>0</v>
      </c>
      <c r="D794" s="32">
        <f>'Yard'!$H$126</f>
        <v>0</v>
      </c>
      <c r="E794" s="9"/>
      <c r="F794" s="32">
        <f>'Reactive'!$H$80</f>
        <v>0</v>
      </c>
      <c r="G794" s="31">
        <f>IF(G$786&lt;&gt;0,(($B794*B$786+$C794*C$786+$D794*D$786+$F794*F$786))/G$786,0)</f>
        <v>0</v>
      </c>
      <c r="H794" s="17">
        <f>0.01*'Input'!$F$58*(E794*$E$786)+10*(B794*$B$786+C794*$C$786+D794*$D$786+F794*$F$786)</f>
        <v>0</v>
      </c>
      <c r="I794" s="31">
        <f>IF($G$786&lt;&gt;0,0.1*H794/$G$786,"")</f>
        <v>0</v>
      </c>
      <c r="J794" s="39">
        <f>IF($E$786&lt;&gt;0,H794/$E$786,"")</f>
        <v>0</v>
      </c>
      <c r="K794" s="10"/>
    </row>
    <row r="795" spans="1:11">
      <c r="A795" s="3" t="s">
        <v>467</v>
      </c>
      <c r="B795" s="32">
        <f>'Yard'!$I$81</f>
        <v>0</v>
      </c>
      <c r="C795" s="32">
        <f>'Yard'!$I$106</f>
        <v>0</v>
      </c>
      <c r="D795" s="32">
        <f>'Yard'!$I$126</f>
        <v>0</v>
      </c>
      <c r="E795" s="9"/>
      <c r="F795" s="32">
        <f>'Reactive'!$I$80</f>
        <v>0</v>
      </c>
      <c r="G795" s="31">
        <f>IF(G$786&lt;&gt;0,(($B795*B$786+$C795*C$786+$D795*D$786+$F795*F$786))/G$786,0)</f>
        <v>0</v>
      </c>
      <c r="H795" s="17">
        <f>0.01*'Input'!$F$58*(E795*$E$786)+10*(B795*$B$786+C795*$C$786+D795*$D$786+F795*$F$786)</f>
        <v>0</v>
      </c>
      <c r="I795" s="31">
        <f>IF($G$786&lt;&gt;0,0.1*H795/$G$786,"")</f>
        <v>0</v>
      </c>
      <c r="J795" s="39">
        <f>IF($E$786&lt;&gt;0,H795/$E$786,"")</f>
        <v>0</v>
      </c>
      <c r="K795" s="10"/>
    </row>
    <row r="796" spans="1:11">
      <c r="A796" s="3" t="s">
        <v>468</v>
      </c>
      <c r="B796" s="32">
        <f>'Yard'!$J$81</f>
        <v>0</v>
      </c>
      <c r="C796" s="32">
        <f>'Yard'!$J$106</f>
        <v>0</v>
      </c>
      <c r="D796" s="32">
        <f>'Yard'!$J$126</f>
        <v>0</v>
      </c>
      <c r="E796" s="9"/>
      <c r="F796" s="32">
        <f>'Reactive'!$J$80</f>
        <v>0</v>
      </c>
      <c r="G796" s="31">
        <f>IF(G$786&lt;&gt;0,(($B796*B$786+$C796*C$786+$D796*D$786+$F796*F$786))/G$786,0)</f>
        <v>0</v>
      </c>
      <c r="H796" s="17">
        <f>0.01*'Input'!$F$58*(E796*$E$786)+10*(B796*$B$786+C796*$C$786+D796*$D$786+F796*$F$786)</f>
        <v>0</v>
      </c>
      <c r="I796" s="31">
        <f>IF($G$786&lt;&gt;0,0.1*H796/$G$786,"")</f>
        <v>0</v>
      </c>
      <c r="J796" s="39">
        <f>IF($E$786&lt;&gt;0,H796/$E$786,"")</f>
        <v>0</v>
      </c>
      <c r="K796" s="10"/>
    </row>
    <row r="797" spans="1:11">
      <c r="A797" s="3" t="s">
        <v>1740</v>
      </c>
      <c r="B797" s="9"/>
      <c r="C797" s="9"/>
      <c r="D797" s="9"/>
      <c r="E797" s="40">
        <f>'SM'!$B$130</f>
        <v>0</v>
      </c>
      <c r="F797" s="9"/>
      <c r="G797" s="31">
        <f>IF(G$786&lt;&gt;0,(($B797*B$786+$C797*C$786+$D797*D$786+$F797*F$786))/G$786,0)</f>
        <v>0</v>
      </c>
      <c r="H797" s="17">
        <f>0.01*'Input'!$F$58*(E797*$E$786)+10*(B797*$B$786+C797*$C$786+D797*$D$786+F797*$F$786)</f>
        <v>0</v>
      </c>
      <c r="I797" s="31">
        <f>IF($G$786&lt;&gt;0,0.1*H797/$G$786,"")</f>
        <v>0</v>
      </c>
      <c r="J797" s="39">
        <f>IF($E$786&lt;&gt;0,H797/$E$786,"")</f>
        <v>0</v>
      </c>
      <c r="K797" s="10"/>
    </row>
    <row r="798" spans="1:11">
      <c r="A798" s="3" t="s">
        <v>1741</v>
      </c>
      <c r="B798" s="9"/>
      <c r="C798" s="9"/>
      <c r="D798" s="9"/>
      <c r="E798" s="40">
        <f>'SM'!$C$130</f>
        <v>0</v>
      </c>
      <c r="F798" s="9"/>
      <c r="G798" s="31">
        <f>IF(G$786&lt;&gt;0,(($B798*B$786+$C798*C$786+$D798*D$786+$F798*F$786))/G$786,0)</f>
        <v>0</v>
      </c>
      <c r="H798" s="17">
        <f>0.01*'Input'!$F$58*(E798*$E$786)+10*(B798*$B$786+C798*$C$786+D798*$D$786+F798*$F$786)</f>
        <v>0</v>
      </c>
      <c r="I798" s="31">
        <f>IF($G$786&lt;&gt;0,0.1*H798/$G$786,"")</f>
        <v>0</v>
      </c>
      <c r="J798" s="39">
        <f>IF($E$786&lt;&gt;0,H798/$E$786,"")</f>
        <v>0</v>
      </c>
      <c r="K798" s="10"/>
    </row>
    <row r="799" spans="1:11">
      <c r="A799" s="3" t="s">
        <v>1742</v>
      </c>
      <c r="B799" s="32">
        <f>'Yard'!$K$81</f>
        <v>0</v>
      </c>
      <c r="C799" s="32">
        <f>'Yard'!$K$106</f>
        <v>0</v>
      </c>
      <c r="D799" s="32">
        <f>'Yard'!$K$126</f>
        <v>0</v>
      </c>
      <c r="E799" s="9"/>
      <c r="F799" s="32">
        <f>'Reactive'!$K$80</f>
        <v>0</v>
      </c>
      <c r="G799" s="31">
        <f>IF(G$786&lt;&gt;0,(($B799*B$786+$C799*C$786+$D799*D$786+$F799*F$786))/G$786,0)</f>
        <v>0</v>
      </c>
      <c r="H799" s="17">
        <f>0.01*'Input'!$F$58*(E799*$E$786)+10*(B799*$B$786+C799*$C$786+D799*$D$786+F799*$F$786)</f>
        <v>0</v>
      </c>
      <c r="I799" s="31">
        <f>IF($G$786&lt;&gt;0,0.1*H799/$G$786,"")</f>
        <v>0</v>
      </c>
      <c r="J799" s="39">
        <f>IF($E$786&lt;&gt;0,H799/$E$786,"")</f>
        <v>0</v>
      </c>
      <c r="K799" s="10"/>
    </row>
    <row r="800" spans="1:11">
      <c r="A800" s="3" t="s">
        <v>1743</v>
      </c>
      <c r="B800" s="32">
        <f>'Yard'!$L$81</f>
        <v>0</v>
      </c>
      <c r="C800" s="32">
        <f>'Yard'!$L$106</f>
        <v>0</v>
      </c>
      <c r="D800" s="32">
        <f>'Yard'!$L$126</f>
        <v>0</v>
      </c>
      <c r="E800" s="9"/>
      <c r="F800" s="32">
        <f>'Reactive'!$L$80</f>
        <v>0</v>
      </c>
      <c r="G800" s="31">
        <f>IF(G$786&lt;&gt;0,(($B800*B$786+$C800*C$786+$D800*D$786+$F800*F$786))/G$786,0)</f>
        <v>0</v>
      </c>
      <c r="H800" s="17">
        <f>0.01*'Input'!$F$58*(E800*$E$786)+10*(B800*$B$786+C800*$C$786+D800*$D$786+F800*$F$786)</f>
        <v>0</v>
      </c>
      <c r="I800" s="31">
        <f>IF($G$786&lt;&gt;0,0.1*H800/$G$786,"")</f>
        <v>0</v>
      </c>
      <c r="J800" s="39">
        <f>IF($E$786&lt;&gt;0,H800/$E$786,"")</f>
        <v>0</v>
      </c>
      <c r="K800" s="10"/>
    </row>
    <row r="801" spans="1:11">
      <c r="A801" s="3" t="s">
        <v>1744</v>
      </c>
      <c r="B801" s="32">
        <f>'Yard'!$M$81</f>
        <v>0</v>
      </c>
      <c r="C801" s="32">
        <f>'Yard'!$M$106</f>
        <v>0</v>
      </c>
      <c r="D801" s="32">
        <f>'Yard'!$M$126</f>
        <v>0</v>
      </c>
      <c r="E801" s="9"/>
      <c r="F801" s="32">
        <f>'Reactive'!$M$80</f>
        <v>0</v>
      </c>
      <c r="G801" s="31">
        <f>IF(G$786&lt;&gt;0,(($B801*B$786+$C801*C$786+$D801*D$786+$F801*F$786))/G$786,0)</f>
        <v>0</v>
      </c>
      <c r="H801" s="17">
        <f>0.01*'Input'!$F$58*(E801*$E$786)+10*(B801*$B$786+C801*$C$786+D801*$D$786+F801*$F$786)</f>
        <v>0</v>
      </c>
      <c r="I801" s="31">
        <f>IF($G$786&lt;&gt;0,0.1*H801/$G$786,"")</f>
        <v>0</v>
      </c>
      <c r="J801" s="39">
        <f>IF($E$786&lt;&gt;0,H801/$E$786,"")</f>
        <v>0</v>
      </c>
      <c r="K801" s="10"/>
    </row>
    <row r="802" spans="1:11">
      <c r="A802" s="3" t="s">
        <v>1745</v>
      </c>
      <c r="B802" s="32">
        <f>'Yard'!$N$81</f>
        <v>0</v>
      </c>
      <c r="C802" s="32">
        <f>'Yard'!$N$106</f>
        <v>0</v>
      </c>
      <c r="D802" s="32">
        <f>'Yard'!$N$126</f>
        <v>0</v>
      </c>
      <c r="E802" s="9"/>
      <c r="F802" s="32">
        <f>'Reactive'!$N$80</f>
        <v>0</v>
      </c>
      <c r="G802" s="31">
        <f>IF(G$786&lt;&gt;0,(($B802*B$786+$C802*C$786+$D802*D$786+$F802*F$786))/G$786,0)</f>
        <v>0</v>
      </c>
      <c r="H802" s="17">
        <f>0.01*'Input'!$F$58*(E802*$E$786)+10*(B802*$B$786+C802*$C$786+D802*$D$786+F802*$F$786)</f>
        <v>0</v>
      </c>
      <c r="I802" s="31">
        <f>IF($G$786&lt;&gt;0,0.1*H802/$G$786,"")</f>
        <v>0</v>
      </c>
      <c r="J802" s="39">
        <f>IF($E$786&lt;&gt;0,H802/$E$786,"")</f>
        <v>0</v>
      </c>
      <c r="K802" s="10"/>
    </row>
    <row r="803" spans="1:11">
      <c r="A803" s="3" t="s">
        <v>1746</v>
      </c>
      <c r="B803" s="32">
        <f>'Yard'!$O$81</f>
        <v>0</v>
      </c>
      <c r="C803" s="32">
        <f>'Yard'!$O$106</f>
        <v>0</v>
      </c>
      <c r="D803" s="32">
        <f>'Yard'!$O$126</f>
        <v>0</v>
      </c>
      <c r="E803" s="9"/>
      <c r="F803" s="32">
        <f>'Reactive'!$O$80</f>
        <v>0</v>
      </c>
      <c r="G803" s="31">
        <f>IF(G$786&lt;&gt;0,(($B803*B$786+$C803*C$786+$D803*D$786+$F803*F$786))/G$786,0)</f>
        <v>0</v>
      </c>
      <c r="H803" s="17">
        <f>0.01*'Input'!$F$58*(E803*$E$786)+10*(B803*$B$786+C803*$C$786+D803*$D$786+F803*$F$786)</f>
        <v>0</v>
      </c>
      <c r="I803" s="31">
        <f>IF($G$786&lt;&gt;0,0.1*H803/$G$786,"")</f>
        <v>0</v>
      </c>
      <c r="J803" s="39">
        <f>IF($E$786&lt;&gt;0,H803/$E$786,"")</f>
        <v>0</v>
      </c>
      <c r="K803" s="10"/>
    </row>
    <row r="804" spans="1:11">
      <c r="A804" s="3" t="s">
        <v>1747</v>
      </c>
      <c r="B804" s="32">
        <f>'Yard'!$P$81</f>
        <v>0</v>
      </c>
      <c r="C804" s="32">
        <f>'Yard'!$P$106</f>
        <v>0</v>
      </c>
      <c r="D804" s="32">
        <f>'Yard'!$P$126</f>
        <v>0</v>
      </c>
      <c r="E804" s="9"/>
      <c r="F804" s="32">
        <f>'Reactive'!$P$80</f>
        <v>0</v>
      </c>
      <c r="G804" s="31">
        <f>IF(G$786&lt;&gt;0,(($B804*B$786+$C804*C$786+$D804*D$786+$F804*F$786))/G$786,0)</f>
        <v>0</v>
      </c>
      <c r="H804" s="17">
        <f>0.01*'Input'!$F$58*(E804*$E$786)+10*(B804*$B$786+C804*$C$786+D804*$D$786+F804*$F$786)</f>
        <v>0</v>
      </c>
      <c r="I804" s="31">
        <f>IF($G$786&lt;&gt;0,0.1*H804/$G$786,"")</f>
        <v>0</v>
      </c>
      <c r="J804" s="39">
        <f>IF($E$786&lt;&gt;0,H804/$E$786,"")</f>
        <v>0</v>
      </c>
      <c r="K804" s="10"/>
    </row>
    <row r="805" spans="1:11">
      <c r="A805" s="3" t="s">
        <v>1748</v>
      </c>
      <c r="B805" s="32">
        <f>'Yard'!$Q$81</f>
        <v>0</v>
      </c>
      <c r="C805" s="32">
        <f>'Yard'!$Q$106</f>
        <v>0</v>
      </c>
      <c r="D805" s="32">
        <f>'Yard'!$Q$126</f>
        <v>0</v>
      </c>
      <c r="E805" s="9"/>
      <c r="F805" s="32">
        <f>'Reactive'!$Q$80</f>
        <v>0</v>
      </c>
      <c r="G805" s="31">
        <f>IF(G$786&lt;&gt;0,(($B805*B$786+$C805*C$786+$D805*D$786+$F805*F$786))/G$786,0)</f>
        <v>0</v>
      </c>
      <c r="H805" s="17">
        <f>0.01*'Input'!$F$58*(E805*$E$786)+10*(B805*$B$786+C805*$C$786+D805*$D$786+F805*$F$786)</f>
        <v>0</v>
      </c>
      <c r="I805" s="31">
        <f>IF($G$786&lt;&gt;0,0.1*H805/$G$786,"")</f>
        <v>0</v>
      </c>
      <c r="J805" s="39">
        <f>IF($E$786&lt;&gt;0,H805/$E$786,"")</f>
        <v>0</v>
      </c>
      <c r="K805" s="10"/>
    </row>
    <row r="806" spans="1:11">
      <c r="A806" s="3" t="s">
        <v>1749</v>
      </c>
      <c r="B806" s="32">
        <f>'Yard'!$R$81</f>
        <v>0</v>
      </c>
      <c r="C806" s="32">
        <f>'Yard'!$R$106</f>
        <v>0</v>
      </c>
      <c r="D806" s="32">
        <f>'Yard'!$R$126</f>
        <v>0</v>
      </c>
      <c r="E806" s="9"/>
      <c r="F806" s="32">
        <f>'Reactive'!$R$80</f>
        <v>0</v>
      </c>
      <c r="G806" s="31">
        <f>IF(G$786&lt;&gt;0,(($B806*B$786+$C806*C$786+$D806*D$786+$F806*F$786))/G$786,0)</f>
        <v>0</v>
      </c>
      <c r="H806" s="17">
        <f>0.01*'Input'!$F$58*(E806*$E$786)+10*(B806*$B$786+C806*$C$786+D806*$D$786+F806*$F$786)</f>
        <v>0</v>
      </c>
      <c r="I806" s="31">
        <f>IF($G$786&lt;&gt;0,0.1*H806/$G$786,"")</f>
        <v>0</v>
      </c>
      <c r="J806" s="39">
        <f>IF($E$786&lt;&gt;0,H806/$E$786,"")</f>
        <v>0</v>
      </c>
      <c r="K806" s="10"/>
    </row>
    <row r="807" spans="1:11">
      <c r="A807" s="3" t="s">
        <v>1750</v>
      </c>
      <c r="B807" s="32">
        <f>'Yard'!$S$81</f>
        <v>0</v>
      </c>
      <c r="C807" s="32">
        <f>'Yard'!$S$106</f>
        <v>0</v>
      </c>
      <c r="D807" s="32">
        <f>'Yard'!$S$126</f>
        <v>0</v>
      </c>
      <c r="E807" s="9"/>
      <c r="F807" s="32">
        <f>'Reactive'!$S$80</f>
        <v>0</v>
      </c>
      <c r="G807" s="31">
        <f>IF(G$786&lt;&gt;0,(($B807*B$786+$C807*C$786+$D807*D$786+$F807*F$786))/G$786,0)</f>
        <v>0</v>
      </c>
      <c r="H807" s="17">
        <f>0.01*'Input'!$F$58*(E807*$E$786)+10*(B807*$B$786+C807*$C$786+D807*$D$786+F807*$F$786)</f>
        <v>0</v>
      </c>
      <c r="I807" s="31">
        <f>IF($G$786&lt;&gt;0,0.1*H807/$G$786,"")</f>
        <v>0</v>
      </c>
      <c r="J807" s="39">
        <f>IF($E$786&lt;&gt;0,H807/$E$786,"")</f>
        <v>0</v>
      </c>
      <c r="K807" s="10"/>
    </row>
    <row r="808" spans="1:11">
      <c r="A808" s="3" t="s">
        <v>1751</v>
      </c>
      <c r="B808" s="9"/>
      <c r="C808" s="9"/>
      <c r="D808" s="9"/>
      <c r="E808" s="40">
        <f>'Otex'!$B$145</f>
        <v>0</v>
      </c>
      <c r="F808" s="9"/>
      <c r="G808" s="31">
        <f>IF(G$786&lt;&gt;0,(($B808*B$786+$C808*C$786+$D808*D$786+$F808*F$786))/G$786,0)</f>
        <v>0</v>
      </c>
      <c r="H808" s="17">
        <f>0.01*'Input'!$F$58*(E808*$E$786)+10*(B808*$B$786+C808*$C$786+D808*$D$786+F808*$F$786)</f>
        <v>0</v>
      </c>
      <c r="I808" s="31">
        <f>IF($G$786&lt;&gt;0,0.1*H808/$G$786,"")</f>
        <v>0</v>
      </c>
      <c r="J808" s="39">
        <f>IF($E$786&lt;&gt;0,H808/$E$786,"")</f>
        <v>0</v>
      </c>
      <c r="K808" s="10"/>
    </row>
    <row r="809" spans="1:11">
      <c r="A809" s="3" t="s">
        <v>1752</v>
      </c>
      <c r="B809" s="9"/>
      <c r="C809" s="9"/>
      <c r="D809" s="9"/>
      <c r="E809" s="40">
        <f>'Otex'!$C$145</f>
        <v>0</v>
      </c>
      <c r="F809" s="9"/>
      <c r="G809" s="31">
        <f>IF(G$786&lt;&gt;0,(($B809*B$786+$C809*C$786+$D809*D$786+$F809*F$786))/G$786,0)</f>
        <v>0</v>
      </c>
      <c r="H809" s="17">
        <f>0.01*'Input'!$F$58*(E809*$E$786)+10*(B809*$B$786+C809*$C$786+D809*$D$786+F809*$F$786)</f>
        <v>0</v>
      </c>
      <c r="I809" s="31">
        <f>IF($G$786&lt;&gt;0,0.1*H809/$G$786,"")</f>
        <v>0</v>
      </c>
      <c r="J809" s="39">
        <f>IF($E$786&lt;&gt;0,H809/$E$786,"")</f>
        <v>0</v>
      </c>
      <c r="K809" s="10"/>
    </row>
    <row r="810" spans="1:11">
      <c r="A810" s="3" t="s">
        <v>1753</v>
      </c>
      <c r="B810" s="32">
        <f>'Scaler'!$B$479</f>
        <v>0</v>
      </c>
      <c r="C810" s="32">
        <f>'Scaler'!$C$479</f>
        <v>0</v>
      </c>
      <c r="D810" s="32">
        <f>'Scaler'!$D$479</f>
        <v>0</v>
      </c>
      <c r="E810" s="40">
        <f>'Scaler'!$E$479</f>
        <v>0</v>
      </c>
      <c r="F810" s="32">
        <f>'Scaler'!$H$479</f>
        <v>0</v>
      </c>
      <c r="G810" s="31">
        <f>IF(G$786&lt;&gt;0,(($B810*B$786+$C810*C$786+$D810*D$786+$F810*F$786))/G$786,0)</f>
        <v>0</v>
      </c>
      <c r="H810" s="17">
        <f>0.01*'Input'!$F$58*(E810*$E$786)+10*(B810*$B$786+C810*$C$786+D810*$D$786+F810*$F$786)</f>
        <v>0</v>
      </c>
      <c r="I810" s="31">
        <f>IF($G$786&lt;&gt;0,0.1*H810/$G$786,"")</f>
        <v>0</v>
      </c>
      <c r="J810" s="39">
        <f>IF($E$786&lt;&gt;0,H810/$E$786,"")</f>
        <v>0</v>
      </c>
      <c r="K810" s="10"/>
    </row>
    <row r="811" spans="1:11">
      <c r="A811" s="3" t="s">
        <v>1754</v>
      </c>
      <c r="B811" s="32">
        <f>'Adjust'!$B$100</f>
        <v>0</v>
      </c>
      <c r="C811" s="32">
        <f>'Adjust'!$C$100</f>
        <v>0</v>
      </c>
      <c r="D811" s="32">
        <f>'Adjust'!$D$100</f>
        <v>0</v>
      </c>
      <c r="E811" s="40">
        <f>'Adjust'!$E$100</f>
        <v>0</v>
      </c>
      <c r="F811" s="32">
        <f>'Adjust'!$H$100</f>
        <v>0</v>
      </c>
      <c r="G811" s="31">
        <f>IF(G$786&lt;&gt;0,(($B811*B$786+$C811*C$786+$D811*D$786+$F811*F$786))/G$786,0)</f>
        <v>0</v>
      </c>
      <c r="H811" s="17">
        <f>0.01*'Input'!$F$58*(E811*$E$786)+10*(B811*$B$786+C811*$C$786+D811*$D$786+F811*$F$786)</f>
        <v>0</v>
      </c>
      <c r="I811" s="31">
        <f>IF($G$786&lt;&gt;0,0.1*H811/$G$786,"")</f>
        <v>0</v>
      </c>
      <c r="J811" s="39">
        <f>IF($E$786&lt;&gt;0,H811/$E$786,"")</f>
        <v>0</v>
      </c>
      <c r="K811" s="10"/>
    </row>
    <row r="813" spans="1:11">
      <c r="A813" s="3" t="s">
        <v>1755</v>
      </c>
      <c r="B813" s="31">
        <f>SUM($B$789:$B$811)</f>
        <v>0</v>
      </c>
      <c r="C813" s="31">
        <f>SUM($C$789:$C$811)</f>
        <v>0</v>
      </c>
      <c r="D813" s="31">
        <f>SUM($D$789:$D$811)</f>
        <v>0</v>
      </c>
      <c r="E813" s="39">
        <f>SUM($E$789:$E$811)</f>
        <v>0</v>
      </c>
      <c r="F813" s="31">
        <f>SUM($F$789:$F$811)</f>
        <v>0</v>
      </c>
      <c r="G813" s="31">
        <f>SUM(G$789:G$811)</f>
        <v>0</v>
      </c>
      <c r="H813" s="17">
        <f>SUM($H$789:$H$811)</f>
        <v>0</v>
      </c>
      <c r="I813" s="31">
        <f>SUM($I$789:$I$811)</f>
        <v>0</v>
      </c>
      <c r="J813" s="39">
        <f>SUM($J$789:$J$811)</f>
        <v>0</v>
      </c>
    </row>
    <row r="815" spans="1:11" ht="21" customHeight="1">
      <c r="A815" s="1" t="s">
        <v>197</v>
      </c>
    </row>
    <row r="817" spans="1:8">
      <c r="B817" s="12" t="s">
        <v>225</v>
      </c>
      <c r="C817" s="12" t="s">
        <v>228</v>
      </c>
      <c r="D817" s="12" t="s">
        <v>231</v>
      </c>
      <c r="E817" s="12" t="s">
        <v>1736</v>
      </c>
      <c r="F817" s="12" t="s">
        <v>1737</v>
      </c>
    </row>
    <row r="818" spans="1:8">
      <c r="A818" s="3" t="s">
        <v>197</v>
      </c>
      <c r="B818" s="37">
        <f>'Loads'!B$329</f>
        <v>0</v>
      </c>
      <c r="C818" s="37">
        <f>'Loads'!E$329</f>
        <v>0</v>
      </c>
      <c r="D818" s="37">
        <f>'Loads'!H$329</f>
        <v>0</v>
      </c>
      <c r="E818" s="37">
        <f>'Multi'!B$144</f>
        <v>0</v>
      </c>
      <c r="F818" s="31">
        <f>IF(C818,E818/C818,"")</f>
        <v>0</v>
      </c>
      <c r="G818" s="10"/>
    </row>
    <row r="820" spans="1:8">
      <c r="B820" s="12" t="s">
        <v>1555</v>
      </c>
      <c r="C820" s="12" t="s">
        <v>1558</v>
      </c>
      <c r="D820" s="12" t="s">
        <v>1120</v>
      </c>
      <c r="E820" s="12" t="s">
        <v>1738</v>
      </c>
      <c r="F820" s="12" t="s">
        <v>1705</v>
      </c>
      <c r="G820" s="12" t="s">
        <v>1739</v>
      </c>
    </row>
    <row r="821" spans="1:8">
      <c r="A821" s="3" t="s">
        <v>461</v>
      </c>
      <c r="B821" s="32">
        <f>'Yard'!$C$48</f>
        <v>0</v>
      </c>
      <c r="C821" s="9"/>
      <c r="D821" s="32">
        <f>'Reactive'!$C$81</f>
        <v>0</v>
      </c>
      <c r="E821" s="17">
        <f>0.01*'Input'!$F$58*(C821*$C$818)+10*(B821*$B$818+D821*$D$818)</f>
        <v>0</v>
      </c>
      <c r="F821" s="31">
        <f>IF($E$818&lt;&gt;0,0.1*E821/$E$818,"")</f>
        <v>0</v>
      </c>
      <c r="G821" s="39">
        <f>IF($C$818&lt;&gt;0,E821/$C$818,"")</f>
        <v>0</v>
      </c>
      <c r="H821" s="10"/>
    </row>
    <row r="822" spans="1:8">
      <c r="A822" s="3" t="s">
        <v>462</v>
      </c>
      <c r="B822" s="32">
        <f>'Yard'!$D$48</f>
        <v>0</v>
      </c>
      <c r="C822" s="9"/>
      <c r="D822" s="32">
        <f>'Reactive'!$D$81</f>
        <v>0</v>
      </c>
      <c r="E822" s="17">
        <f>0.01*'Input'!$F$58*(C822*$C$818)+10*(B822*$B$818+D822*$D$818)</f>
        <v>0</v>
      </c>
      <c r="F822" s="31">
        <f>IF($E$818&lt;&gt;0,0.1*E822/$E$818,"")</f>
        <v>0</v>
      </c>
      <c r="G822" s="39">
        <f>IF($C$818&lt;&gt;0,E822/$C$818,"")</f>
        <v>0</v>
      </c>
      <c r="H822" s="10"/>
    </row>
    <row r="823" spans="1:8">
      <c r="A823" s="3" t="s">
        <v>463</v>
      </c>
      <c r="B823" s="32">
        <f>'Yard'!$E$48</f>
        <v>0</v>
      </c>
      <c r="C823" s="9"/>
      <c r="D823" s="32">
        <f>'Reactive'!$E$81</f>
        <v>0</v>
      </c>
      <c r="E823" s="17">
        <f>0.01*'Input'!$F$58*(C823*$C$818)+10*(B823*$B$818+D823*$D$818)</f>
        <v>0</v>
      </c>
      <c r="F823" s="31">
        <f>IF($E$818&lt;&gt;0,0.1*E823/$E$818,"")</f>
        <v>0</v>
      </c>
      <c r="G823" s="39">
        <f>IF($C$818&lt;&gt;0,E823/$C$818,"")</f>
        <v>0</v>
      </c>
      <c r="H823" s="10"/>
    </row>
    <row r="824" spans="1:8">
      <c r="A824" s="3" t="s">
        <v>464</v>
      </c>
      <c r="B824" s="32">
        <f>'Yard'!$F$48</f>
        <v>0</v>
      </c>
      <c r="C824" s="9"/>
      <c r="D824" s="32">
        <f>'Reactive'!$F$81</f>
        <v>0</v>
      </c>
      <c r="E824" s="17">
        <f>0.01*'Input'!$F$58*(C824*$C$818)+10*(B824*$B$818+D824*$D$818)</f>
        <v>0</v>
      </c>
      <c r="F824" s="31">
        <f>IF($E$818&lt;&gt;0,0.1*E824/$E$818,"")</f>
        <v>0</v>
      </c>
      <c r="G824" s="39">
        <f>IF($C$818&lt;&gt;0,E824/$C$818,"")</f>
        <v>0</v>
      </c>
      <c r="H824" s="10"/>
    </row>
    <row r="825" spans="1:8">
      <c r="A825" s="3" t="s">
        <v>465</v>
      </c>
      <c r="B825" s="32">
        <f>'Yard'!$G$48</f>
        <v>0</v>
      </c>
      <c r="C825" s="9"/>
      <c r="D825" s="32">
        <f>'Reactive'!$G$81</f>
        <v>0</v>
      </c>
      <c r="E825" s="17">
        <f>0.01*'Input'!$F$58*(C825*$C$818)+10*(B825*$B$818+D825*$D$818)</f>
        <v>0</v>
      </c>
      <c r="F825" s="31">
        <f>IF($E$818&lt;&gt;0,0.1*E825/$E$818,"")</f>
        <v>0</v>
      </c>
      <c r="G825" s="39">
        <f>IF($C$818&lt;&gt;0,E825/$C$818,"")</f>
        <v>0</v>
      </c>
      <c r="H825" s="10"/>
    </row>
    <row r="826" spans="1:8">
      <c r="A826" s="3" t="s">
        <v>466</v>
      </c>
      <c r="B826" s="32">
        <f>'Yard'!$H$48</f>
        <v>0</v>
      </c>
      <c r="C826" s="9"/>
      <c r="D826" s="32">
        <f>'Reactive'!$H$81</f>
        <v>0</v>
      </c>
      <c r="E826" s="17">
        <f>0.01*'Input'!$F$58*(C826*$C$818)+10*(B826*$B$818+D826*$D$818)</f>
        <v>0</v>
      </c>
      <c r="F826" s="31">
        <f>IF($E$818&lt;&gt;0,0.1*E826/$E$818,"")</f>
        <v>0</v>
      </c>
      <c r="G826" s="39">
        <f>IF($C$818&lt;&gt;0,E826/$C$818,"")</f>
        <v>0</v>
      </c>
      <c r="H826" s="10"/>
    </row>
    <row r="827" spans="1:8">
      <c r="A827" s="3" t="s">
        <v>467</v>
      </c>
      <c r="B827" s="32">
        <f>'Yard'!$I$48</f>
        <v>0</v>
      </c>
      <c r="C827" s="9"/>
      <c r="D827" s="32">
        <f>'Reactive'!$I$81</f>
        <v>0</v>
      </c>
      <c r="E827" s="17">
        <f>0.01*'Input'!$F$58*(C827*$C$818)+10*(B827*$B$818+D827*$D$818)</f>
        <v>0</v>
      </c>
      <c r="F827" s="31">
        <f>IF($E$818&lt;&gt;0,0.1*E827/$E$818,"")</f>
        <v>0</v>
      </c>
      <c r="G827" s="39">
        <f>IF($C$818&lt;&gt;0,E827/$C$818,"")</f>
        <v>0</v>
      </c>
      <c r="H827" s="10"/>
    </row>
    <row r="828" spans="1:8">
      <c r="A828" s="3" t="s">
        <v>468</v>
      </c>
      <c r="B828" s="32">
        <f>'Yard'!$J$48</f>
        <v>0</v>
      </c>
      <c r="C828" s="9"/>
      <c r="D828" s="32">
        <f>'Reactive'!$J$81</f>
        <v>0</v>
      </c>
      <c r="E828" s="17">
        <f>0.01*'Input'!$F$58*(C828*$C$818)+10*(B828*$B$818+D828*$D$818)</f>
        <v>0</v>
      </c>
      <c r="F828" s="31">
        <f>IF($E$818&lt;&gt;0,0.1*E828/$E$818,"")</f>
        <v>0</v>
      </c>
      <c r="G828" s="39">
        <f>IF($C$818&lt;&gt;0,E828/$C$818,"")</f>
        <v>0</v>
      </c>
      <c r="H828" s="10"/>
    </row>
    <row r="829" spans="1:8">
      <c r="A829" s="3" t="s">
        <v>1740</v>
      </c>
      <c r="B829" s="9"/>
      <c r="C829" s="40">
        <f>'SM'!$B$131</f>
        <v>0</v>
      </c>
      <c r="D829" s="9"/>
      <c r="E829" s="17">
        <f>0.01*'Input'!$F$58*(C829*$C$818)+10*(B829*$B$818+D829*$D$818)</f>
        <v>0</v>
      </c>
      <c r="F829" s="31">
        <f>IF($E$818&lt;&gt;0,0.1*E829/$E$818,"")</f>
        <v>0</v>
      </c>
      <c r="G829" s="39">
        <f>IF($C$818&lt;&gt;0,E829/$C$818,"")</f>
        <v>0</v>
      </c>
      <c r="H829" s="10"/>
    </row>
    <row r="830" spans="1:8">
      <c r="A830" s="3" t="s">
        <v>1741</v>
      </c>
      <c r="B830" s="9"/>
      <c r="C830" s="40">
        <f>'SM'!$C$131</f>
        <v>0</v>
      </c>
      <c r="D830" s="9"/>
      <c r="E830" s="17">
        <f>0.01*'Input'!$F$58*(C830*$C$818)+10*(B830*$B$818+D830*$D$818)</f>
        <v>0</v>
      </c>
      <c r="F830" s="31">
        <f>IF($E$818&lt;&gt;0,0.1*E830/$E$818,"")</f>
        <v>0</v>
      </c>
      <c r="G830" s="39">
        <f>IF($C$818&lt;&gt;0,E830/$C$818,"")</f>
        <v>0</v>
      </c>
      <c r="H830" s="10"/>
    </row>
    <row r="831" spans="1:8">
      <c r="A831" s="3" t="s">
        <v>1742</v>
      </c>
      <c r="B831" s="32">
        <f>'Yard'!$K$48</f>
        <v>0</v>
      </c>
      <c r="C831" s="9"/>
      <c r="D831" s="32">
        <f>'Reactive'!$K$81</f>
        <v>0</v>
      </c>
      <c r="E831" s="17">
        <f>0.01*'Input'!$F$58*(C831*$C$818)+10*(B831*$B$818+D831*$D$818)</f>
        <v>0</v>
      </c>
      <c r="F831" s="31">
        <f>IF($E$818&lt;&gt;0,0.1*E831/$E$818,"")</f>
        <v>0</v>
      </c>
      <c r="G831" s="39">
        <f>IF($C$818&lt;&gt;0,E831/$C$818,"")</f>
        <v>0</v>
      </c>
      <c r="H831" s="10"/>
    </row>
    <row r="832" spans="1:8">
      <c r="A832" s="3" t="s">
        <v>1743</v>
      </c>
      <c r="B832" s="32">
        <f>'Yard'!$L$48</f>
        <v>0</v>
      </c>
      <c r="C832" s="9"/>
      <c r="D832" s="32">
        <f>'Reactive'!$L$81</f>
        <v>0</v>
      </c>
      <c r="E832" s="17">
        <f>0.01*'Input'!$F$58*(C832*$C$818)+10*(B832*$B$818+D832*$D$818)</f>
        <v>0</v>
      </c>
      <c r="F832" s="31">
        <f>IF($E$818&lt;&gt;0,0.1*E832/$E$818,"")</f>
        <v>0</v>
      </c>
      <c r="G832" s="39">
        <f>IF($C$818&lt;&gt;0,E832/$C$818,"")</f>
        <v>0</v>
      </c>
      <c r="H832" s="10"/>
    </row>
    <row r="833" spans="1:8">
      <c r="A833" s="3" t="s">
        <v>1744</v>
      </c>
      <c r="B833" s="32">
        <f>'Yard'!$M$48</f>
        <v>0</v>
      </c>
      <c r="C833" s="9"/>
      <c r="D833" s="32">
        <f>'Reactive'!$M$81</f>
        <v>0</v>
      </c>
      <c r="E833" s="17">
        <f>0.01*'Input'!$F$58*(C833*$C$818)+10*(B833*$B$818+D833*$D$818)</f>
        <v>0</v>
      </c>
      <c r="F833" s="31">
        <f>IF($E$818&lt;&gt;0,0.1*E833/$E$818,"")</f>
        <v>0</v>
      </c>
      <c r="G833" s="39">
        <f>IF($C$818&lt;&gt;0,E833/$C$818,"")</f>
        <v>0</v>
      </c>
      <c r="H833" s="10"/>
    </row>
    <row r="834" spans="1:8">
      <c r="A834" s="3" t="s">
        <v>1745</v>
      </c>
      <c r="B834" s="32">
        <f>'Yard'!$N$48</f>
        <v>0</v>
      </c>
      <c r="C834" s="9"/>
      <c r="D834" s="32">
        <f>'Reactive'!$N$81</f>
        <v>0</v>
      </c>
      <c r="E834" s="17">
        <f>0.01*'Input'!$F$58*(C834*$C$818)+10*(B834*$B$818+D834*$D$818)</f>
        <v>0</v>
      </c>
      <c r="F834" s="31">
        <f>IF($E$818&lt;&gt;0,0.1*E834/$E$818,"")</f>
        <v>0</v>
      </c>
      <c r="G834" s="39">
        <f>IF($C$818&lt;&gt;0,E834/$C$818,"")</f>
        <v>0</v>
      </c>
      <c r="H834" s="10"/>
    </row>
    <row r="835" spans="1:8">
      <c r="A835" s="3" t="s">
        <v>1746</v>
      </c>
      <c r="B835" s="32">
        <f>'Yard'!$O$48</f>
        <v>0</v>
      </c>
      <c r="C835" s="9"/>
      <c r="D835" s="32">
        <f>'Reactive'!$O$81</f>
        <v>0</v>
      </c>
      <c r="E835" s="17">
        <f>0.01*'Input'!$F$58*(C835*$C$818)+10*(B835*$B$818+D835*$D$818)</f>
        <v>0</v>
      </c>
      <c r="F835" s="31">
        <f>IF($E$818&lt;&gt;0,0.1*E835/$E$818,"")</f>
        <v>0</v>
      </c>
      <c r="G835" s="39">
        <f>IF($C$818&lt;&gt;0,E835/$C$818,"")</f>
        <v>0</v>
      </c>
      <c r="H835" s="10"/>
    </row>
    <row r="836" spans="1:8">
      <c r="A836" s="3" t="s">
        <v>1747</v>
      </c>
      <c r="B836" s="32">
        <f>'Yard'!$P$48</f>
        <v>0</v>
      </c>
      <c r="C836" s="9"/>
      <c r="D836" s="32">
        <f>'Reactive'!$P$81</f>
        <v>0</v>
      </c>
      <c r="E836" s="17">
        <f>0.01*'Input'!$F$58*(C836*$C$818)+10*(B836*$B$818+D836*$D$818)</f>
        <v>0</v>
      </c>
      <c r="F836" s="31">
        <f>IF($E$818&lt;&gt;0,0.1*E836/$E$818,"")</f>
        <v>0</v>
      </c>
      <c r="G836" s="39">
        <f>IF($C$818&lt;&gt;0,E836/$C$818,"")</f>
        <v>0</v>
      </c>
      <c r="H836" s="10"/>
    </row>
    <row r="837" spans="1:8">
      <c r="A837" s="3" t="s">
        <v>1748</v>
      </c>
      <c r="B837" s="32">
        <f>'Yard'!$Q$48</f>
        <v>0</v>
      </c>
      <c r="C837" s="9"/>
      <c r="D837" s="32">
        <f>'Reactive'!$Q$81</f>
        <v>0</v>
      </c>
      <c r="E837" s="17">
        <f>0.01*'Input'!$F$58*(C837*$C$818)+10*(B837*$B$818+D837*$D$818)</f>
        <v>0</v>
      </c>
      <c r="F837" s="31">
        <f>IF($E$818&lt;&gt;0,0.1*E837/$E$818,"")</f>
        <v>0</v>
      </c>
      <c r="G837" s="39">
        <f>IF($C$818&lt;&gt;0,E837/$C$818,"")</f>
        <v>0</v>
      </c>
      <c r="H837" s="10"/>
    </row>
    <row r="838" spans="1:8">
      <c r="A838" s="3" t="s">
        <v>1749</v>
      </c>
      <c r="B838" s="32">
        <f>'Yard'!$R$48</f>
        <v>0</v>
      </c>
      <c r="C838" s="9"/>
      <c r="D838" s="32">
        <f>'Reactive'!$R$81</f>
        <v>0</v>
      </c>
      <c r="E838" s="17">
        <f>0.01*'Input'!$F$58*(C838*$C$818)+10*(B838*$B$818+D838*$D$818)</f>
        <v>0</v>
      </c>
      <c r="F838" s="31">
        <f>IF($E$818&lt;&gt;0,0.1*E838/$E$818,"")</f>
        <v>0</v>
      </c>
      <c r="G838" s="39">
        <f>IF($C$818&lt;&gt;0,E838/$C$818,"")</f>
        <v>0</v>
      </c>
      <c r="H838" s="10"/>
    </row>
    <row r="839" spans="1:8">
      <c r="A839" s="3" t="s">
        <v>1750</v>
      </c>
      <c r="B839" s="32">
        <f>'Yard'!$S$48</f>
        <v>0</v>
      </c>
      <c r="C839" s="9"/>
      <c r="D839" s="32">
        <f>'Reactive'!$S$81</f>
        <v>0</v>
      </c>
      <c r="E839" s="17">
        <f>0.01*'Input'!$F$58*(C839*$C$818)+10*(B839*$B$818+D839*$D$818)</f>
        <v>0</v>
      </c>
      <c r="F839" s="31">
        <f>IF($E$818&lt;&gt;0,0.1*E839/$E$818,"")</f>
        <v>0</v>
      </c>
      <c r="G839" s="39">
        <f>IF($C$818&lt;&gt;0,E839/$C$818,"")</f>
        <v>0</v>
      </c>
      <c r="H839" s="10"/>
    </row>
    <row r="840" spans="1:8">
      <c r="A840" s="3" t="s">
        <v>1751</v>
      </c>
      <c r="B840" s="9"/>
      <c r="C840" s="40">
        <f>'Otex'!$B$146</f>
        <v>0</v>
      </c>
      <c r="D840" s="9"/>
      <c r="E840" s="17">
        <f>0.01*'Input'!$F$58*(C840*$C$818)+10*(B840*$B$818+D840*$D$818)</f>
        <v>0</v>
      </c>
      <c r="F840" s="31">
        <f>IF($E$818&lt;&gt;0,0.1*E840/$E$818,"")</f>
        <v>0</v>
      </c>
      <c r="G840" s="39">
        <f>IF($C$818&lt;&gt;0,E840/$C$818,"")</f>
        <v>0</v>
      </c>
      <c r="H840" s="10"/>
    </row>
    <row r="841" spans="1:8">
      <c r="A841" s="3" t="s">
        <v>1752</v>
      </c>
      <c r="B841" s="9"/>
      <c r="C841" s="40">
        <f>'Otex'!$C$146</f>
        <v>0</v>
      </c>
      <c r="D841" s="9"/>
      <c r="E841" s="17">
        <f>0.01*'Input'!$F$58*(C841*$C$818)+10*(B841*$B$818+D841*$D$818)</f>
        <v>0</v>
      </c>
      <c r="F841" s="31">
        <f>IF($E$818&lt;&gt;0,0.1*E841/$E$818,"")</f>
        <v>0</v>
      </c>
      <c r="G841" s="39">
        <f>IF($C$818&lt;&gt;0,E841/$C$818,"")</f>
        <v>0</v>
      </c>
      <c r="H841" s="10"/>
    </row>
    <row r="842" spans="1:8">
      <c r="A842" s="3" t="s">
        <v>1753</v>
      </c>
      <c r="B842" s="32">
        <f>'Scaler'!$B$480</f>
        <v>0</v>
      </c>
      <c r="C842" s="40">
        <f>'Scaler'!$E$480</f>
        <v>0</v>
      </c>
      <c r="D842" s="32">
        <f>'Scaler'!$H$480</f>
        <v>0</v>
      </c>
      <c r="E842" s="17">
        <f>0.01*'Input'!$F$58*(C842*$C$818)+10*(B842*$B$818+D842*$D$818)</f>
        <v>0</v>
      </c>
      <c r="F842" s="31">
        <f>IF($E$818&lt;&gt;0,0.1*E842/$E$818,"")</f>
        <v>0</v>
      </c>
      <c r="G842" s="39">
        <f>IF($C$818&lt;&gt;0,E842/$C$818,"")</f>
        <v>0</v>
      </c>
      <c r="H842" s="10"/>
    </row>
    <row r="843" spans="1:8">
      <c r="A843" s="3" t="s">
        <v>1754</v>
      </c>
      <c r="B843" s="32">
        <f>'Adjust'!$B$101</f>
        <v>0</v>
      </c>
      <c r="C843" s="40">
        <f>'Adjust'!$E$101</f>
        <v>0</v>
      </c>
      <c r="D843" s="32">
        <f>'Adjust'!$H$101</f>
        <v>0</v>
      </c>
      <c r="E843" s="17">
        <f>0.01*'Input'!$F$58*(C843*$C$818)+10*(B843*$B$818+D843*$D$818)</f>
        <v>0</v>
      </c>
      <c r="F843" s="31">
        <f>IF($E$818&lt;&gt;0,0.1*E843/$E$818,"")</f>
        <v>0</v>
      </c>
      <c r="G843" s="39">
        <f>IF($C$818&lt;&gt;0,E843/$C$818,"")</f>
        <v>0</v>
      </c>
      <c r="H843" s="10"/>
    </row>
    <row r="845" spans="1:8">
      <c r="A845" s="3" t="s">
        <v>1755</v>
      </c>
      <c r="B845" s="31">
        <f>SUM($B$821:$B$843)</f>
        <v>0</v>
      </c>
      <c r="C845" s="39">
        <f>SUM($C$821:$C$843)</f>
        <v>0</v>
      </c>
      <c r="D845" s="31">
        <f>SUM($D$821:$D$843)</f>
        <v>0</v>
      </c>
      <c r="E845" s="17">
        <f>SUM($E$821:$E$843)</f>
        <v>0</v>
      </c>
      <c r="F845" s="31">
        <f>SUM($F$821:$F$843)</f>
        <v>0</v>
      </c>
      <c r="G845" s="39">
        <f>SUM($G$821:$G$843)</f>
        <v>0</v>
      </c>
    </row>
    <row r="847" spans="1:8" ht="21" customHeight="1">
      <c r="A847" s="1" t="s">
        <v>198</v>
      </c>
    </row>
    <row r="849" spans="1:11">
      <c r="B849" s="12" t="s">
        <v>225</v>
      </c>
      <c r="C849" s="12" t="s">
        <v>226</v>
      </c>
      <c r="D849" s="12" t="s">
        <v>227</v>
      </c>
      <c r="E849" s="12" t="s">
        <v>228</v>
      </c>
      <c r="F849" s="12" t="s">
        <v>231</v>
      </c>
      <c r="G849" s="12" t="s">
        <v>1736</v>
      </c>
      <c r="H849" s="12" t="s">
        <v>1737</v>
      </c>
    </row>
    <row r="850" spans="1:11">
      <c r="A850" s="3" t="s">
        <v>198</v>
      </c>
      <c r="B850" s="37">
        <f>'Loads'!B$330</f>
        <v>0</v>
      </c>
      <c r="C850" s="37">
        <f>'Loads'!C$330</f>
        <v>0</v>
      </c>
      <c r="D850" s="37">
        <f>'Loads'!D$330</f>
        <v>0</v>
      </c>
      <c r="E850" s="37">
        <f>'Loads'!E$330</f>
        <v>0</v>
      </c>
      <c r="F850" s="37">
        <f>'Loads'!H$330</f>
        <v>0</v>
      </c>
      <c r="G850" s="37">
        <f>'Multi'!B$145</f>
        <v>0</v>
      </c>
      <c r="H850" s="31">
        <f>IF(E850,G850/E850,"")</f>
        <v>0</v>
      </c>
      <c r="I850" s="10"/>
    </row>
    <row r="852" spans="1:11">
      <c r="B852" s="12" t="s">
        <v>1555</v>
      </c>
      <c r="C852" s="12" t="s">
        <v>1556</v>
      </c>
      <c r="D852" s="12" t="s">
        <v>1557</v>
      </c>
      <c r="E852" s="12" t="s">
        <v>1558</v>
      </c>
      <c r="F852" s="12" t="s">
        <v>1120</v>
      </c>
      <c r="G852" s="12" t="s">
        <v>1756</v>
      </c>
      <c r="H852" s="12" t="s">
        <v>1738</v>
      </c>
      <c r="I852" s="12" t="s">
        <v>1705</v>
      </c>
      <c r="J852" s="12" t="s">
        <v>1739</v>
      </c>
    </row>
    <row r="853" spans="1:11">
      <c r="A853" s="3" t="s">
        <v>461</v>
      </c>
      <c r="B853" s="32">
        <f>'Yard'!$C$82</f>
        <v>0</v>
      </c>
      <c r="C853" s="32">
        <f>'Yard'!$C$107</f>
        <v>0</v>
      </c>
      <c r="D853" s="32">
        <f>'Yard'!$C$127</f>
        <v>0</v>
      </c>
      <c r="E853" s="9"/>
      <c r="F853" s="32">
        <f>'Reactive'!$C$82</f>
        <v>0</v>
      </c>
      <c r="G853" s="31">
        <f>IF(G$850&lt;&gt;0,(($B853*B$850+$C853*C$850+$D853*D$850+$F853*F$850))/G$850,0)</f>
        <v>0</v>
      </c>
      <c r="H853" s="17">
        <f>0.01*'Input'!$F$58*(E853*$E$850)+10*(B853*$B$850+C853*$C$850+D853*$D$850+F853*$F$850)</f>
        <v>0</v>
      </c>
      <c r="I853" s="31">
        <f>IF($G$850&lt;&gt;0,0.1*H853/$G$850,"")</f>
        <v>0</v>
      </c>
      <c r="J853" s="39">
        <f>IF($E$850&lt;&gt;0,H853/$E$850,"")</f>
        <v>0</v>
      </c>
      <c r="K853" s="10"/>
    </row>
    <row r="854" spans="1:11">
      <c r="A854" s="3" t="s">
        <v>462</v>
      </c>
      <c r="B854" s="32">
        <f>'Yard'!$D$82</f>
        <v>0</v>
      </c>
      <c r="C854" s="32">
        <f>'Yard'!$D$107</f>
        <v>0</v>
      </c>
      <c r="D854" s="32">
        <f>'Yard'!$D$127</f>
        <v>0</v>
      </c>
      <c r="E854" s="9"/>
      <c r="F854" s="32">
        <f>'Reactive'!$D$82</f>
        <v>0</v>
      </c>
      <c r="G854" s="31">
        <f>IF(G$850&lt;&gt;0,(($B854*B$850+$C854*C$850+$D854*D$850+$F854*F$850))/G$850,0)</f>
        <v>0</v>
      </c>
      <c r="H854" s="17">
        <f>0.01*'Input'!$F$58*(E854*$E$850)+10*(B854*$B$850+C854*$C$850+D854*$D$850+F854*$F$850)</f>
        <v>0</v>
      </c>
      <c r="I854" s="31">
        <f>IF($G$850&lt;&gt;0,0.1*H854/$G$850,"")</f>
        <v>0</v>
      </c>
      <c r="J854" s="39">
        <f>IF($E$850&lt;&gt;0,H854/$E$850,"")</f>
        <v>0</v>
      </c>
      <c r="K854" s="10"/>
    </row>
    <row r="855" spans="1:11">
      <c r="A855" s="3" t="s">
        <v>463</v>
      </c>
      <c r="B855" s="32">
        <f>'Yard'!$E$82</f>
        <v>0</v>
      </c>
      <c r="C855" s="32">
        <f>'Yard'!$E$107</f>
        <v>0</v>
      </c>
      <c r="D855" s="32">
        <f>'Yard'!$E$127</f>
        <v>0</v>
      </c>
      <c r="E855" s="9"/>
      <c r="F855" s="32">
        <f>'Reactive'!$E$82</f>
        <v>0</v>
      </c>
      <c r="G855" s="31">
        <f>IF(G$850&lt;&gt;0,(($B855*B$850+$C855*C$850+$D855*D$850+$F855*F$850))/G$850,0)</f>
        <v>0</v>
      </c>
      <c r="H855" s="17">
        <f>0.01*'Input'!$F$58*(E855*$E$850)+10*(B855*$B$850+C855*$C$850+D855*$D$850+F855*$F$850)</f>
        <v>0</v>
      </c>
      <c r="I855" s="31">
        <f>IF($G$850&lt;&gt;0,0.1*H855/$G$850,"")</f>
        <v>0</v>
      </c>
      <c r="J855" s="39">
        <f>IF($E$850&lt;&gt;0,H855/$E$850,"")</f>
        <v>0</v>
      </c>
      <c r="K855" s="10"/>
    </row>
    <row r="856" spans="1:11">
      <c r="A856" s="3" t="s">
        <v>464</v>
      </c>
      <c r="B856" s="32">
        <f>'Yard'!$F$82</f>
        <v>0</v>
      </c>
      <c r="C856" s="32">
        <f>'Yard'!$F$107</f>
        <v>0</v>
      </c>
      <c r="D856" s="32">
        <f>'Yard'!$F$127</f>
        <v>0</v>
      </c>
      <c r="E856" s="9"/>
      <c r="F856" s="32">
        <f>'Reactive'!$F$82</f>
        <v>0</v>
      </c>
      <c r="G856" s="31">
        <f>IF(G$850&lt;&gt;0,(($B856*B$850+$C856*C$850+$D856*D$850+$F856*F$850))/G$850,0)</f>
        <v>0</v>
      </c>
      <c r="H856" s="17">
        <f>0.01*'Input'!$F$58*(E856*$E$850)+10*(B856*$B$850+C856*$C$850+D856*$D$850+F856*$F$850)</f>
        <v>0</v>
      </c>
      <c r="I856" s="31">
        <f>IF($G$850&lt;&gt;0,0.1*H856/$G$850,"")</f>
        <v>0</v>
      </c>
      <c r="J856" s="39">
        <f>IF($E$850&lt;&gt;0,H856/$E$850,"")</f>
        <v>0</v>
      </c>
      <c r="K856" s="10"/>
    </row>
    <row r="857" spans="1:11">
      <c r="A857" s="3" t="s">
        <v>465</v>
      </c>
      <c r="B857" s="32">
        <f>'Yard'!$G$82</f>
        <v>0</v>
      </c>
      <c r="C857" s="32">
        <f>'Yard'!$G$107</f>
        <v>0</v>
      </c>
      <c r="D857" s="32">
        <f>'Yard'!$G$127</f>
        <v>0</v>
      </c>
      <c r="E857" s="9"/>
      <c r="F857" s="32">
        <f>'Reactive'!$G$82</f>
        <v>0</v>
      </c>
      <c r="G857" s="31">
        <f>IF(G$850&lt;&gt;0,(($B857*B$850+$C857*C$850+$D857*D$850+$F857*F$850))/G$850,0)</f>
        <v>0</v>
      </c>
      <c r="H857" s="17">
        <f>0.01*'Input'!$F$58*(E857*$E$850)+10*(B857*$B$850+C857*$C$850+D857*$D$850+F857*$F$850)</f>
        <v>0</v>
      </c>
      <c r="I857" s="31">
        <f>IF($G$850&lt;&gt;0,0.1*H857/$G$850,"")</f>
        <v>0</v>
      </c>
      <c r="J857" s="39">
        <f>IF($E$850&lt;&gt;0,H857/$E$850,"")</f>
        <v>0</v>
      </c>
      <c r="K857" s="10"/>
    </row>
    <row r="858" spans="1:11">
      <c r="A858" s="3" t="s">
        <v>466</v>
      </c>
      <c r="B858" s="32">
        <f>'Yard'!$H$82</f>
        <v>0</v>
      </c>
      <c r="C858" s="32">
        <f>'Yard'!$H$107</f>
        <v>0</v>
      </c>
      <c r="D858" s="32">
        <f>'Yard'!$H$127</f>
        <v>0</v>
      </c>
      <c r="E858" s="9"/>
      <c r="F858" s="32">
        <f>'Reactive'!$H$82</f>
        <v>0</v>
      </c>
      <c r="G858" s="31">
        <f>IF(G$850&lt;&gt;0,(($B858*B$850+$C858*C$850+$D858*D$850+$F858*F$850))/G$850,0)</f>
        <v>0</v>
      </c>
      <c r="H858" s="17">
        <f>0.01*'Input'!$F$58*(E858*$E$850)+10*(B858*$B$850+C858*$C$850+D858*$D$850+F858*$F$850)</f>
        <v>0</v>
      </c>
      <c r="I858" s="31">
        <f>IF($G$850&lt;&gt;0,0.1*H858/$G$850,"")</f>
        <v>0</v>
      </c>
      <c r="J858" s="39">
        <f>IF($E$850&lt;&gt;0,H858/$E$850,"")</f>
        <v>0</v>
      </c>
      <c r="K858" s="10"/>
    </row>
    <row r="859" spans="1:11">
      <c r="A859" s="3" t="s">
        <v>467</v>
      </c>
      <c r="B859" s="32">
        <f>'Yard'!$I$82</f>
        <v>0</v>
      </c>
      <c r="C859" s="32">
        <f>'Yard'!$I$107</f>
        <v>0</v>
      </c>
      <c r="D859" s="32">
        <f>'Yard'!$I$127</f>
        <v>0</v>
      </c>
      <c r="E859" s="9"/>
      <c r="F859" s="32">
        <f>'Reactive'!$I$82</f>
        <v>0</v>
      </c>
      <c r="G859" s="31">
        <f>IF(G$850&lt;&gt;0,(($B859*B$850+$C859*C$850+$D859*D$850+$F859*F$850))/G$850,0)</f>
        <v>0</v>
      </c>
      <c r="H859" s="17">
        <f>0.01*'Input'!$F$58*(E859*$E$850)+10*(B859*$B$850+C859*$C$850+D859*$D$850+F859*$F$850)</f>
        <v>0</v>
      </c>
      <c r="I859" s="31">
        <f>IF($G$850&lt;&gt;0,0.1*H859/$G$850,"")</f>
        <v>0</v>
      </c>
      <c r="J859" s="39">
        <f>IF($E$850&lt;&gt;0,H859/$E$850,"")</f>
        <v>0</v>
      </c>
      <c r="K859" s="10"/>
    </row>
    <row r="860" spans="1:11">
      <c r="A860" s="3" t="s">
        <v>468</v>
      </c>
      <c r="B860" s="32">
        <f>'Yard'!$J$82</f>
        <v>0</v>
      </c>
      <c r="C860" s="32">
        <f>'Yard'!$J$107</f>
        <v>0</v>
      </c>
      <c r="D860" s="32">
        <f>'Yard'!$J$127</f>
        <v>0</v>
      </c>
      <c r="E860" s="9"/>
      <c r="F860" s="32">
        <f>'Reactive'!$J$82</f>
        <v>0</v>
      </c>
      <c r="G860" s="31">
        <f>IF(G$850&lt;&gt;0,(($B860*B$850+$C860*C$850+$D860*D$850+$F860*F$850))/G$850,0)</f>
        <v>0</v>
      </c>
      <c r="H860" s="17">
        <f>0.01*'Input'!$F$58*(E860*$E$850)+10*(B860*$B$850+C860*$C$850+D860*$D$850+F860*$F$850)</f>
        <v>0</v>
      </c>
      <c r="I860" s="31">
        <f>IF($G$850&lt;&gt;0,0.1*H860/$G$850,"")</f>
        <v>0</v>
      </c>
      <c r="J860" s="39">
        <f>IF($E$850&lt;&gt;0,H860/$E$850,"")</f>
        <v>0</v>
      </c>
      <c r="K860" s="10"/>
    </row>
    <row r="861" spans="1:11">
      <c r="A861" s="3" t="s">
        <v>1740</v>
      </c>
      <c r="B861" s="9"/>
      <c r="C861" s="9"/>
      <c r="D861" s="9"/>
      <c r="E861" s="40">
        <f>'SM'!$B$132</f>
        <v>0</v>
      </c>
      <c r="F861" s="9"/>
      <c r="G861" s="31">
        <f>IF(G$850&lt;&gt;0,(($B861*B$850+$C861*C$850+$D861*D$850+$F861*F$850))/G$850,0)</f>
        <v>0</v>
      </c>
      <c r="H861" s="17">
        <f>0.01*'Input'!$F$58*(E861*$E$850)+10*(B861*$B$850+C861*$C$850+D861*$D$850+F861*$F$850)</f>
        <v>0</v>
      </c>
      <c r="I861" s="31">
        <f>IF($G$850&lt;&gt;0,0.1*H861/$G$850,"")</f>
        <v>0</v>
      </c>
      <c r="J861" s="39">
        <f>IF($E$850&lt;&gt;0,H861/$E$850,"")</f>
        <v>0</v>
      </c>
      <c r="K861" s="10"/>
    </row>
    <row r="862" spans="1:11">
      <c r="A862" s="3" t="s">
        <v>1741</v>
      </c>
      <c r="B862" s="9"/>
      <c r="C862" s="9"/>
      <c r="D862" s="9"/>
      <c r="E862" s="40">
        <f>'SM'!$C$132</f>
        <v>0</v>
      </c>
      <c r="F862" s="9"/>
      <c r="G862" s="31">
        <f>IF(G$850&lt;&gt;0,(($B862*B$850+$C862*C$850+$D862*D$850+$F862*F$850))/G$850,0)</f>
        <v>0</v>
      </c>
      <c r="H862" s="17">
        <f>0.01*'Input'!$F$58*(E862*$E$850)+10*(B862*$B$850+C862*$C$850+D862*$D$850+F862*$F$850)</f>
        <v>0</v>
      </c>
      <c r="I862" s="31">
        <f>IF($G$850&lt;&gt;0,0.1*H862/$G$850,"")</f>
        <v>0</v>
      </c>
      <c r="J862" s="39">
        <f>IF($E$850&lt;&gt;0,H862/$E$850,"")</f>
        <v>0</v>
      </c>
      <c r="K862" s="10"/>
    </row>
    <row r="863" spans="1:11">
      <c r="A863" s="3" t="s">
        <v>1742</v>
      </c>
      <c r="B863" s="32">
        <f>'Yard'!$K$82</f>
        <v>0</v>
      </c>
      <c r="C863" s="32">
        <f>'Yard'!$K$107</f>
        <v>0</v>
      </c>
      <c r="D863" s="32">
        <f>'Yard'!$K$127</f>
        <v>0</v>
      </c>
      <c r="E863" s="9"/>
      <c r="F863" s="32">
        <f>'Reactive'!$K$82</f>
        <v>0</v>
      </c>
      <c r="G863" s="31">
        <f>IF(G$850&lt;&gt;0,(($B863*B$850+$C863*C$850+$D863*D$850+$F863*F$850))/G$850,0)</f>
        <v>0</v>
      </c>
      <c r="H863" s="17">
        <f>0.01*'Input'!$F$58*(E863*$E$850)+10*(B863*$B$850+C863*$C$850+D863*$D$850+F863*$F$850)</f>
        <v>0</v>
      </c>
      <c r="I863" s="31">
        <f>IF($G$850&lt;&gt;0,0.1*H863/$G$850,"")</f>
        <v>0</v>
      </c>
      <c r="J863" s="39">
        <f>IF($E$850&lt;&gt;0,H863/$E$850,"")</f>
        <v>0</v>
      </c>
      <c r="K863" s="10"/>
    </row>
    <row r="864" spans="1:11">
      <c r="A864" s="3" t="s">
        <v>1743</v>
      </c>
      <c r="B864" s="32">
        <f>'Yard'!$L$82</f>
        <v>0</v>
      </c>
      <c r="C864" s="32">
        <f>'Yard'!$L$107</f>
        <v>0</v>
      </c>
      <c r="D864" s="32">
        <f>'Yard'!$L$127</f>
        <v>0</v>
      </c>
      <c r="E864" s="9"/>
      <c r="F864" s="32">
        <f>'Reactive'!$L$82</f>
        <v>0</v>
      </c>
      <c r="G864" s="31">
        <f>IF(G$850&lt;&gt;0,(($B864*B$850+$C864*C$850+$D864*D$850+$F864*F$850))/G$850,0)</f>
        <v>0</v>
      </c>
      <c r="H864" s="17">
        <f>0.01*'Input'!$F$58*(E864*$E$850)+10*(B864*$B$850+C864*$C$850+D864*$D$850+F864*$F$850)</f>
        <v>0</v>
      </c>
      <c r="I864" s="31">
        <f>IF($G$850&lt;&gt;0,0.1*H864/$G$850,"")</f>
        <v>0</v>
      </c>
      <c r="J864" s="39">
        <f>IF($E$850&lt;&gt;0,H864/$E$850,"")</f>
        <v>0</v>
      </c>
      <c r="K864" s="10"/>
    </row>
    <row r="865" spans="1:11">
      <c r="A865" s="3" t="s">
        <v>1744</v>
      </c>
      <c r="B865" s="32">
        <f>'Yard'!$M$82</f>
        <v>0</v>
      </c>
      <c r="C865" s="32">
        <f>'Yard'!$M$107</f>
        <v>0</v>
      </c>
      <c r="D865" s="32">
        <f>'Yard'!$M$127</f>
        <v>0</v>
      </c>
      <c r="E865" s="9"/>
      <c r="F865" s="32">
        <f>'Reactive'!$M$82</f>
        <v>0</v>
      </c>
      <c r="G865" s="31">
        <f>IF(G$850&lt;&gt;0,(($B865*B$850+$C865*C$850+$D865*D$850+$F865*F$850))/G$850,0)</f>
        <v>0</v>
      </c>
      <c r="H865" s="17">
        <f>0.01*'Input'!$F$58*(E865*$E$850)+10*(B865*$B$850+C865*$C$850+D865*$D$850+F865*$F$850)</f>
        <v>0</v>
      </c>
      <c r="I865" s="31">
        <f>IF($G$850&lt;&gt;0,0.1*H865/$G$850,"")</f>
        <v>0</v>
      </c>
      <c r="J865" s="39">
        <f>IF($E$850&lt;&gt;0,H865/$E$850,"")</f>
        <v>0</v>
      </c>
      <c r="K865" s="10"/>
    </row>
    <row r="866" spans="1:11">
      <c r="A866" s="3" t="s">
        <v>1745</v>
      </c>
      <c r="B866" s="32">
        <f>'Yard'!$N$82</f>
        <v>0</v>
      </c>
      <c r="C866" s="32">
        <f>'Yard'!$N$107</f>
        <v>0</v>
      </c>
      <c r="D866" s="32">
        <f>'Yard'!$N$127</f>
        <v>0</v>
      </c>
      <c r="E866" s="9"/>
      <c r="F866" s="32">
        <f>'Reactive'!$N$82</f>
        <v>0</v>
      </c>
      <c r="G866" s="31">
        <f>IF(G$850&lt;&gt;0,(($B866*B$850+$C866*C$850+$D866*D$850+$F866*F$850))/G$850,0)</f>
        <v>0</v>
      </c>
      <c r="H866" s="17">
        <f>0.01*'Input'!$F$58*(E866*$E$850)+10*(B866*$B$850+C866*$C$850+D866*$D$850+F866*$F$850)</f>
        <v>0</v>
      </c>
      <c r="I866" s="31">
        <f>IF($G$850&lt;&gt;0,0.1*H866/$G$850,"")</f>
        <v>0</v>
      </c>
      <c r="J866" s="39">
        <f>IF($E$850&lt;&gt;0,H866/$E$850,"")</f>
        <v>0</v>
      </c>
      <c r="K866" s="10"/>
    </row>
    <row r="867" spans="1:11">
      <c r="A867" s="3" t="s">
        <v>1746</v>
      </c>
      <c r="B867" s="32">
        <f>'Yard'!$O$82</f>
        <v>0</v>
      </c>
      <c r="C867" s="32">
        <f>'Yard'!$O$107</f>
        <v>0</v>
      </c>
      <c r="D867" s="32">
        <f>'Yard'!$O$127</f>
        <v>0</v>
      </c>
      <c r="E867" s="9"/>
      <c r="F867" s="32">
        <f>'Reactive'!$O$82</f>
        <v>0</v>
      </c>
      <c r="G867" s="31">
        <f>IF(G$850&lt;&gt;0,(($B867*B$850+$C867*C$850+$D867*D$850+$F867*F$850))/G$850,0)</f>
        <v>0</v>
      </c>
      <c r="H867" s="17">
        <f>0.01*'Input'!$F$58*(E867*$E$850)+10*(B867*$B$850+C867*$C$850+D867*$D$850+F867*$F$850)</f>
        <v>0</v>
      </c>
      <c r="I867" s="31">
        <f>IF($G$850&lt;&gt;0,0.1*H867/$G$850,"")</f>
        <v>0</v>
      </c>
      <c r="J867" s="39">
        <f>IF($E$850&lt;&gt;0,H867/$E$850,"")</f>
        <v>0</v>
      </c>
      <c r="K867" s="10"/>
    </row>
    <row r="868" spans="1:11">
      <c r="A868" s="3" t="s">
        <v>1747</v>
      </c>
      <c r="B868" s="32">
        <f>'Yard'!$P$82</f>
        <v>0</v>
      </c>
      <c r="C868" s="32">
        <f>'Yard'!$P$107</f>
        <v>0</v>
      </c>
      <c r="D868" s="32">
        <f>'Yard'!$P$127</f>
        <v>0</v>
      </c>
      <c r="E868" s="9"/>
      <c r="F868" s="32">
        <f>'Reactive'!$P$82</f>
        <v>0</v>
      </c>
      <c r="G868" s="31">
        <f>IF(G$850&lt;&gt;0,(($B868*B$850+$C868*C$850+$D868*D$850+$F868*F$850))/G$850,0)</f>
        <v>0</v>
      </c>
      <c r="H868" s="17">
        <f>0.01*'Input'!$F$58*(E868*$E$850)+10*(B868*$B$850+C868*$C$850+D868*$D$850+F868*$F$850)</f>
        <v>0</v>
      </c>
      <c r="I868" s="31">
        <f>IF($G$850&lt;&gt;0,0.1*H868/$G$850,"")</f>
        <v>0</v>
      </c>
      <c r="J868" s="39">
        <f>IF($E$850&lt;&gt;0,H868/$E$850,"")</f>
        <v>0</v>
      </c>
      <c r="K868" s="10"/>
    </row>
    <row r="869" spans="1:11">
      <c r="A869" s="3" t="s">
        <v>1748</v>
      </c>
      <c r="B869" s="32">
        <f>'Yard'!$Q$82</f>
        <v>0</v>
      </c>
      <c r="C869" s="32">
        <f>'Yard'!$Q$107</f>
        <v>0</v>
      </c>
      <c r="D869" s="32">
        <f>'Yard'!$Q$127</f>
        <v>0</v>
      </c>
      <c r="E869" s="9"/>
      <c r="F869" s="32">
        <f>'Reactive'!$Q$82</f>
        <v>0</v>
      </c>
      <c r="G869" s="31">
        <f>IF(G$850&lt;&gt;0,(($B869*B$850+$C869*C$850+$D869*D$850+$F869*F$850))/G$850,0)</f>
        <v>0</v>
      </c>
      <c r="H869" s="17">
        <f>0.01*'Input'!$F$58*(E869*$E$850)+10*(B869*$B$850+C869*$C$850+D869*$D$850+F869*$F$850)</f>
        <v>0</v>
      </c>
      <c r="I869" s="31">
        <f>IF($G$850&lt;&gt;0,0.1*H869/$G$850,"")</f>
        <v>0</v>
      </c>
      <c r="J869" s="39">
        <f>IF($E$850&lt;&gt;0,H869/$E$850,"")</f>
        <v>0</v>
      </c>
      <c r="K869" s="10"/>
    </row>
    <row r="870" spans="1:11">
      <c r="A870" s="3" t="s">
        <v>1749</v>
      </c>
      <c r="B870" s="32">
        <f>'Yard'!$R$82</f>
        <v>0</v>
      </c>
      <c r="C870" s="32">
        <f>'Yard'!$R$107</f>
        <v>0</v>
      </c>
      <c r="D870" s="32">
        <f>'Yard'!$R$127</f>
        <v>0</v>
      </c>
      <c r="E870" s="9"/>
      <c r="F870" s="32">
        <f>'Reactive'!$R$82</f>
        <v>0</v>
      </c>
      <c r="G870" s="31">
        <f>IF(G$850&lt;&gt;0,(($B870*B$850+$C870*C$850+$D870*D$850+$F870*F$850))/G$850,0)</f>
        <v>0</v>
      </c>
      <c r="H870" s="17">
        <f>0.01*'Input'!$F$58*(E870*$E$850)+10*(B870*$B$850+C870*$C$850+D870*$D$850+F870*$F$850)</f>
        <v>0</v>
      </c>
      <c r="I870" s="31">
        <f>IF($G$850&lt;&gt;0,0.1*H870/$G$850,"")</f>
        <v>0</v>
      </c>
      <c r="J870" s="39">
        <f>IF($E$850&lt;&gt;0,H870/$E$850,"")</f>
        <v>0</v>
      </c>
      <c r="K870" s="10"/>
    </row>
    <row r="871" spans="1:11">
      <c r="A871" s="3" t="s">
        <v>1750</v>
      </c>
      <c r="B871" s="32">
        <f>'Yard'!$S$82</f>
        <v>0</v>
      </c>
      <c r="C871" s="32">
        <f>'Yard'!$S$107</f>
        <v>0</v>
      </c>
      <c r="D871" s="32">
        <f>'Yard'!$S$127</f>
        <v>0</v>
      </c>
      <c r="E871" s="9"/>
      <c r="F871" s="32">
        <f>'Reactive'!$S$82</f>
        <v>0</v>
      </c>
      <c r="G871" s="31">
        <f>IF(G$850&lt;&gt;0,(($B871*B$850+$C871*C$850+$D871*D$850+$F871*F$850))/G$850,0)</f>
        <v>0</v>
      </c>
      <c r="H871" s="17">
        <f>0.01*'Input'!$F$58*(E871*$E$850)+10*(B871*$B$850+C871*$C$850+D871*$D$850+F871*$F$850)</f>
        <v>0</v>
      </c>
      <c r="I871" s="31">
        <f>IF($G$850&lt;&gt;0,0.1*H871/$G$850,"")</f>
        <v>0</v>
      </c>
      <c r="J871" s="39">
        <f>IF($E$850&lt;&gt;0,H871/$E$850,"")</f>
        <v>0</v>
      </c>
      <c r="K871" s="10"/>
    </row>
    <row r="872" spans="1:11">
      <c r="A872" s="3" t="s">
        <v>1751</v>
      </c>
      <c r="B872" s="9"/>
      <c r="C872" s="9"/>
      <c r="D872" s="9"/>
      <c r="E872" s="40">
        <f>'Otex'!$B$147</f>
        <v>0</v>
      </c>
      <c r="F872" s="9"/>
      <c r="G872" s="31">
        <f>IF(G$850&lt;&gt;0,(($B872*B$850+$C872*C$850+$D872*D$850+$F872*F$850))/G$850,0)</f>
        <v>0</v>
      </c>
      <c r="H872" s="17">
        <f>0.01*'Input'!$F$58*(E872*$E$850)+10*(B872*$B$850+C872*$C$850+D872*$D$850+F872*$F$850)</f>
        <v>0</v>
      </c>
      <c r="I872" s="31">
        <f>IF($G$850&lt;&gt;0,0.1*H872/$G$850,"")</f>
        <v>0</v>
      </c>
      <c r="J872" s="39">
        <f>IF($E$850&lt;&gt;0,H872/$E$850,"")</f>
        <v>0</v>
      </c>
      <c r="K872" s="10"/>
    </row>
    <row r="873" spans="1:11">
      <c r="A873" s="3" t="s">
        <v>1752</v>
      </c>
      <c r="B873" s="9"/>
      <c r="C873" s="9"/>
      <c r="D873" s="9"/>
      <c r="E873" s="40">
        <f>'Otex'!$C$147</f>
        <v>0</v>
      </c>
      <c r="F873" s="9"/>
      <c r="G873" s="31">
        <f>IF(G$850&lt;&gt;0,(($B873*B$850+$C873*C$850+$D873*D$850+$F873*F$850))/G$850,0)</f>
        <v>0</v>
      </c>
      <c r="H873" s="17">
        <f>0.01*'Input'!$F$58*(E873*$E$850)+10*(B873*$B$850+C873*$C$850+D873*$D$850+F873*$F$850)</f>
        <v>0</v>
      </c>
      <c r="I873" s="31">
        <f>IF($G$850&lt;&gt;0,0.1*H873/$G$850,"")</f>
        <v>0</v>
      </c>
      <c r="J873" s="39">
        <f>IF($E$850&lt;&gt;0,H873/$E$850,"")</f>
        <v>0</v>
      </c>
      <c r="K873" s="10"/>
    </row>
    <row r="874" spans="1:11">
      <c r="A874" s="3" t="s">
        <v>1753</v>
      </c>
      <c r="B874" s="32">
        <f>'Scaler'!$B$481</f>
        <v>0</v>
      </c>
      <c r="C874" s="32">
        <f>'Scaler'!$C$481</f>
        <v>0</v>
      </c>
      <c r="D874" s="32">
        <f>'Scaler'!$D$481</f>
        <v>0</v>
      </c>
      <c r="E874" s="40">
        <f>'Scaler'!$E$481</f>
        <v>0</v>
      </c>
      <c r="F874" s="32">
        <f>'Scaler'!$H$481</f>
        <v>0</v>
      </c>
      <c r="G874" s="31">
        <f>IF(G$850&lt;&gt;0,(($B874*B$850+$C874*C$850+$D874*D$850+$F874*F$850))/G$850,0)</f>
        <v>0</v>
      </c>
      <c r="H874" s="17">
        <f>0.01*'Input'!$F$58*(E874*$E$850)+10*(B874*$B$850+C874*$C$850+D874*$D$850+F874*$F$850)</f>
        <v>0</v>
      </c>
      <c r="I874" s="31">
        <f>IF($G$850&lt;&gt;0,0.1*H874/$G$850,"")</f>
        <v>0</v>
      </c>
      <c r="J874" s="39">
        <f>IF($E$850&lt;&gt;0,H874/$E$850,"")</f>
        <v>0</v>
      </c>
      <c r="K874" s="10"/>
    </row>
    <row r="875" spans="1:11">
      <c r="A875" s="3" t="s">
        <v>1754</v>
      </c>
      <c r="B875" s="32">
        <f>'Adjust'!$B$102</f>
        <v>0</v>
      </c>
      <c r="C875" s="32">
        <f>'Adjust'!$C$102</f>
        <v>0</v>
      </c>
      <c r="D875" s="32">
        <f>'Adjust'!$D$102</f>
        <v>0</v>
      </c>
      <c r="E875" s="40">
        <f>'Adjust'!$E$102</f>
        <v>0</v>
      </c>
      <c r="F875" s="32">
        <f>'Adjust'!$H$102</f>
        <v>0</v>
      </c>
      <c r="G875" s="31">
        <f>IF(G$850&lt;&gt;0,(($B875*B$850+$C875*C$850+$D875*D$850+$F875*F$850))/G$850,0)</f>
        <v>0</v>
      </c>
      <c r="H875" s="17">
        <f>0.01*'Input'!$F$58*(E875*$E$850)+10*(B875*$B$850+C875*$C$850+D875*$D$850+F875*$F$850)</f>
        <v>0</v>
      </c>
      <c r="I875" s="31">
        <f>IF($G$850&lt;&gt;0,0.1*H875/$G$850,"")</f>
        <v>0</v>
      </c>
      <c r="J875" s="39">
        <f>IF($E$850&lt;&gt;0,H875/$E$850,"")</f>
        <v>0</v>
      </c>
      <c r="K875" s="10"/>
    </row>
    <row r="877" spans="1:11">
      <c r="A877" s="3" t="s">
        <v>1755</v>
      </c>
      <c r="B877" s="31">
        <f>SUM($B$853:$B$875)</f>
        <v>0</v>
      </c>
      <c r="C877" s="31">
        <f>SUM($C$853:$C$875)</f>
        <v>0</v>
      </c>
      <c r="D877" s="31">
        <f>SUM($D$853:$D$875)</f>
        <v>0</v>
      </c>
      <c r="E877" s="39">
        <f>SUM($E$853:$E$875)</f>
        <v>0</v>
      </c>
      <c r="F877" s="31">
        <f>SUM($F$853:$F$875)</f>
        <v>0</v>
      </c>
      <c r="G877" s="31">
        <f>SUM(G$853:G$875)</f>
        <v>0</v>
      </c>
      <c r="H877" s="17">
        <f>SUM($H$853:$H$875)</f>
        <v>0</v>
      </c>
      <c r="I877" s="31">
        <f>SUM($I$853:$I$875)</f>
        <v>0</v>
      </c>
      <c r="J877" s="39">
        <f>SUM($J$853:$J$875)</f>
        <v>0</v>
      </c>
    </row>
  </sheetData>
  <sheetProtection sheet="1" objects="1" scenarios="1"/>
  <hyperlinks>
    <hyperlink ref="A4" location="'M-ATW'!B35" display="Domestic Unrestricted"/>
    <hyperlink ref="A5" location="'M-ATW'!B67" display="Domestic Two Rate"/>
    <hyperlink ref="A6" location="'M-ATW'!B99" display="Domestic Off Peak (related MPAN)"/>
    <hyperlink ref="A7" location="'M-ATW'!B127" display="Small Non Domestic Unrestricted"/>
    <hyperlink ref="A8" location="'M-ATW'!B159" display="Small Non Domestic Two Rate"/>
    <hyperlink ref="A9" location="'M-ATW'!B191" display="Small Non Domestic Off Peak (related MPAN)"/>
    <hyperlink ref="A10" location="'M-ATW'!B219" display="LV Medium Non-Domestic"/>
    <hyperlink ref="A11" location="'M-ATW'!B251" display="LV Sub Medium Non-Domestic"/>
    <hyperlink ref="A12" location="'M-ATW'!B283" display="HV Medium Non-Domestic"/>
    <hyperlink ref="A13" location="'M-ATW'!B315" display="LV Network Domestic"/>
    <hyperlink ref="A14" location="'M-ATW'!B347" display="LV Network Non-Domestic Non-CT"/>
    <hyperlink ref="A15" location="'M-ATW'!B379" display="LV HH Metered"/>
    <hyperlink ref="A16" location="'M-ATW'!B411" display="LV Sub HH Metered"/>
    <hyperlink ref="A17" location="'M-ATW'!B443" display="HV HH Metered"/>
    <hyperlink ref="A18" location="'M-ATW'!B475" display="NHH UMS category A"/>
    <hyperlink ref="A19" location="'M-ATW'!B505" display="NHH UMS category B"/>
    <hyperlink ref="A20" location="'M-ATW'!B535" display="NHH UMS category C"/>
    <hyperlink ref="A21" location="'M-ATW'!B565" display="NHH UMS category D"/>
    <hyperlink ref="A22" location="'M-ATW'!B595" display="LV UMS (Pseudo HH Metered)"/>
    <hyperlink ref="A23" location="'M-ATW'!B625" display="LV Generation NHH or Aggregate HH"/>
    <hyperlink ref="A24" location="'M-ATW'!B657" display="LV Sub Generation NHH"/>
    <hyperlink ref="A25" location="'M-ATW'!B689" display="LV Generation Intermittent"/>
    <hyperlink ref="A26" location="'M-ATW'!B721" display="LV Generation Non-Intermittent"/>
    <hyperlink ref="A27" location="'M-ATW'!B753" display="LV Sub Generation Intermittent"/>
    <hyperlink ref="A28" location="'M-ATW'!B785" display="LV Sub Generation Non-Intermittent"/>
    <hyperlink ref="A29" location="'M-ATW'!B817" display="HV Generation Intermittent"/>
    <hyperlink ref="A30" location="'M-ATW'!B849" display="HV Generation Non-Intermittent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  <rowBreaks count="27" manualBreakCount="27">
    <brk id="31" max="16383" man="1"/>
    <brk id="63" max="16383" man="1"/>
    <brk id="95" max="16383" man="1"/>
    <brk id="123" max="16383" man="1"/>
    <brk id="155" max="16383" man="1"/>
    <brk id="187" max="16383" man="1"/>
    <brk id="215" max="16383" man="1"/>
    <brk id="247" max="16383" man="1"/>
    <brk id="279" max="16383" man="1"/>
    <brk id="311" max="16383" man="1"/>
    <brk id="343" max="16383" man="1"/>
    <brk id="375" max="16383" man="1"/>
    <brk id="407" max="16383" man="1"/>
    <brk id="439" max="16383" man="1"/>
    <brk id="471" max="16383" man="1"/>
    <brk id="501" max="16383" man="1"/>
    <brk id="531" max="16383" man="1"/>
    <brk id="561" max="16383" man="1"/>
    <brk id="591" max="16383" man="1"/>
    <brk id="621" max="16383" man="1"/>
    <brk id="653" max="16383" man="1"/>
    <brk id="685" max="16383" man="1"/>
    <brk id="717" max="16383" man="1"/>
    <brk id="749" max="16383" man="1"/>
    <brk id="781" max="16383" man="1"/>
    <brk id="813" max="16383" man="1"/>
    <brk id="845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 ht="21" customHeight="1">
      <c r="A1" s="1">
        <f>"Revenue matrix for "&amp;'Input'!B7&amp;" in "&amp;'Input'!C7&amp;" ("&amp;'Input'!D7&amp;")"</f>
        <v>0</v>
      </c>
    </row>
    <row r="2" spans="1:26">
      <c r="A2" s="2" t="s">
        <v>1652</v>
      </c>
    </row>
    <row r="4" spans="1:26" ht="21" customHeight="1">
      <c r="A4" s="1" t="s">
        <v>1759</v>
      </c>
    </row>
    <row r="6" spans="1:26">
      <c r="B6" s="29" t="s">
        <v>1760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</row>
    <row r="7" spans="1:26">
      <c r="B7" s="12" t="s">
        <v>315</v>
      </c>
      <c r="C7" s="12" t="s">
        <v>316</v>
      </c>
      <c r="D7" s="12" t="s">
        <v>317</v>
      </c>
      <c r="E7" s="12" t="s">
        <v>318</v>
      </c>
      <c r="F7" s="12" t="s">
        <v>319</v>
      </c>
      <c r="G7" s="12" t="s">
        <v>320</v>
      </c>
      <c r="H7" s="12" t="s">
        <v>321</v>
      </c>
      <c r="I7" s="12" t="s">
        <v>322</v>
      </c>
      <c r="J7" s="12" t="s">
        <v>473</v>
      </c>
      <c r="K7" s="12" t="s">
        <v>485</v>
      </c>
      <c r="L7" s="12" t="s">
        <v>303</v>
      </c>
      <c r="M7" s="12" t="s">
        <v>893</v>
      </c>
      <c r="N7" s="12" t="s">
        <v>894</v>
      </c>
      <c r="O7" s="12" t="s">
        <v>895</v>
      </c>
      <c r="P7" s="12" t="s">
        <v>896</v>
      </c>
      <c r="Q7" s="12" t="s">
        <v>897</v>
      </c>
      <c r="R7" s="12" t="s">
        <v>898</v>
      </c>
      <c r="S7" s="12" t="s">
        <v>899</v>
      </c>
      <c r="T7" s="12" t="s">
        <v>900</v>
      </c>
      <c r="U7" s="12" t="s">
        <v>901</v>
      </c>
      <c r="V7" s="12" t="s">
        <v>902</v>
      </c>
      <c r="W7" s="12" t="s">
        <v>1753</v>
      </c>
      <c r="X7" s="12" t="s">
        <v>1754</v>
      </c>
      <c r="Y7" s="12" t="s">
        <v>1761</v>
      </c>
    </row>
    <row r="8" spans="1:26">
      <c r="A8" s="3" t="s">
        <v>174</v>
      </c>
      <c r="B8" s="37">
        <f>'M-ATW'!$D$39</f>
        <v>0</v>
      </c>
      <c r="C8" s="37">
        <f>'M-ATW'!$D$40</f>
        <v>0</v>
      </c>
      <c r="D8" s="37">
        <f>'M-ATW'!$D$41</f>
        <v>0</v>
      </c>
      <c r="E8" s="37">
        <f>'M-ATW'!$D$42</f>
        <v>0</v>
      </c>
      <c r="F8" s="37">
        <f>'M-ATW'!$D$43</f>
        <v>0</v>
      </c>
      <c r="G8" s="37">
        <f>'M-ATW'!$D$44</f>
        <v>0</v>
      </c>
      <c r="H8" s="37">
        <f>'M-ATW'!$D$45</f>
        <v>0</v>
      </c>
      <c r="I8" s="37">
        <f>'M-ATW'!$D$46</f>
        <v>0</v>
      </c>
      <c r="J8" s="37">
        <f>'M-ATW'!$D$47</f>
        <v>0</v>
      </c>
      <c r="K8" s="37">
        <f>'M-ATW'!$D$48</f>
        <v>0</v>
      </c>
      <c r="L8" s="37">
        <f>'M-ATW'!$D$49</f>
        <v>0</v>
      </c>
      <c r="M8" s="37">
        <f>'M-ATW'!$D$50</f>
        <v>0</v>
      </c>
      <c r="N8" s="37">
        <f>'M-ATW'!$D$51</f>
        <v>0</v>
      </c>
      <c r="O8" s="37">
        <f>'M-ATW'!$D$52</f>
        <v>0</v>
      </c>
      <c r="P8" s="37">
        <f>'M-ATW'!$D$53</f>
        <v>0</v>
      </c>
      <c r="Q8" s="37">
        <f>'M-ATW'!$D$54</f>
        <v>0</v>
      </c>
      <c r="R8" s="37">
        <f>'M-ATW'!$D$55</f>
        <v>0</v>
      </c>
      <c r="S8" s="37">
        <f>'M-ATW'!$D$56</f>
        <v>0</v>
      </c>
      <c r="T8" s="37">
        <f>'M-ATW'!$D$57</f>
        <v>0</v>
      </c>
      <c r="U8" s="37">
        <f>'M-ATW'!$D$58</f>
        <v>0</v>
      </c>
      <c r="V8" s="37">
        <f>'M-ATW'!$D$59</f>
        <v>0</v>
      </c>
      <c r="W8" s="37">
        <f>'M-ATW'!$D$60</f>
        <v>0</v>
      </c>
      <c r="X8" s="37">
        <f>'M-ATW'!$D$61</f>
        <v>0</v>
      </c>
      <c r="Y8" s="17">
        <f>SUM($B8:$X8)</f>
        <v>0</v>
      </c>
      <c r="Z8" s="10"/>
    </row>
    <row r="9" spans="1:26">
      <c r="A9" s="3" t="s">
        <v>175</v>
      </c>
      <c r="B9" s="37">
        <f>'M-ATW'!$F$71</f>
        <v>0</v>
      </c>
      <c r="C9" s="37">
        <f>'M-ATW'!$F$72</f>
        <v>0</v>
      </c>
      <c r="D9" s="37">
        <f>'M-ATW'!$F$73</f>
        <v>0</v>
      </c>
      <c r="E9" s="37">
        <f>'M-ATW'!$F$74</f>
        <v>0</v>
      </c>
      <c r="F9" s="37">
        <f>'M-ATW'!$F$75</f>
        <v>0</v>
      </c>
      <c r="G9" s="37">
        <f>'M-ATW'!$F$76</f>
        <v>0</v>
      </c>
      <c r="H9" s="37">
        <f>'M-ATW'!$F$77</f>
        <v>0</v>
      </c>
      <c r="I9" s="37">
        <f>'M-ATW'!$F$78</f>
        <v>0</v>
      </c>
      <c r="J9" s="37">
        <f>'M-ATW'!$F$79</f>
        <v>0</v>
      </c>
      <c r="K9" s="37">
        <f>'M-ATW'!$F$80</f>
        <v>0</v>
      </c>
      <c r="L9" s="37">
        <f>'M-ATW'!$F$81</f>
        <v>0</v>
      </c>
      <c r="M9" s="37">
        <f>'M-ATW'!$F$82</f>
        <v>0</v>
      </c>
      <c r="N9" s="37">
        <f>'M-ATW'!$F$83</f>
        <v>0</v>
      </c>
      <c r="O9" s="37">
        <f>'M-ATW'!$F$84</f>
        <v>0</v>
      </c>
      <c r="P9" s="37">
        <f>'M-ATW'!$F$85</f>
        <v>0</v>
      </c>
      <c r="Q9" s="37">
        <f>'M-ATW'!$F$86</f>
        <v>0</v>
      </c>
      <c r="R9" s="37">
        <f>'M-ATW'!$F$87</f>
        <v>0</v>
      </c>
      <c r="S9" s="37">
        <f>'M-ATW'!$F$88</f>
        <v>0</v>
      </c>
      <c r="T9" s="37">
        <f>'M-ATW'!$F$89</f>
        <v>0</v>
      </c>
      <c r="U9" s="37">
        <f>'M-ATW'!$F$90</f>
        <v>0</v>
      </c>
      <c r="V9" s="37">
        <f>'M-ATW'!$F$91</f>
        <v>0</v>
      </c>
      <c r="W9" s="37">
        <f>'M-ATW'!$F$92</f>
        <v>0</v>
      </c>
      <c r="X9" s="37">
        <f>'M-ATW'!$F$93</f>
        <v>0</v>
      </c>
      <c r="Y9" s="17">
        <f>SUM($B9:$X9)</f>
        <v>0</v>
      </c>
      <c r="Z9" s="10"/>
    </row>
    <row r="10" spans="1:26">
      <c r="A10" s="3" t="s">
        <v>214</v>
      </c>
      <c r="B10" s="37">
        <f>'M-ATW'!$C$103</f>
        <v>0</v>
      </c>
      <c r="C10" s="37">
        <f>'M-ATW'!$C$104</f>
        <v>0</v>
      </c>
      <c r="D10" s="37">
        <f>'M-ATW'!$C$105</f>
        <v>0</v>
      </c>
      <c r="E10" s="37">
        <f>'M-ATW'!$C$106</f>
        <v>0</v>
      </c>
      <c r="F10" s="37">
        <f>'M-ATW'!$C$107</f>
        <v>0</v>
      </c>
      <c r="G10" s="37">
        <f>'M-ATW'!$C$108</f>
        <v>0</v>
      </c>
      <c r="H10" s="37">
        <f>'M-ATW'!$C$109</f>
        <v>0</v>
      </c>
      <c r="I10" s="37">
        <f>'M-ATW'!$C$110</f>
        <v>0</v>
      </c>
      <c r="J10" s="9"/>
      <c r="K10" s="9"/>
      <c r="L10" s="37">
        <f>'M-ATW'!$C$111</f>
        <v>0</v>
      </c>
      <c r="M10" s="37">
        <f>'M-ATW'!$C$112</f>
        <v>0</v>
      </c>
      <c r="N10" s="37">
        <f>'M-ATW'!$C$113</f>
        <v>0</v>
      </c>
      <c r="O10" s="37">
        <f>'M-ATW'!$C$114</f>
        <v>0</v>
      </c>
      <c r="P10" s="37">
        <f>'M-ATW'!$C$115</f>
        <v>0</v>
      </c>
      <c r="Q10" s="37">
        <f>'M-ATW'!$C$116</f>
        <v>0</v>
      </c>
      <c r="R10" s="37">
        <f>'M-ATW'!$C$117</f>
        <v>0</v>
      </c>
      <c r="S10" s="37">
        <f>'M-ATW'!$C$118</f>
        <v>0</v>
      </c>
      <c r="T10" s="37">
        <f>'M-ATW'!$C$119</f>
        <v>0</v>
      </c>
      <c r="U10" s="9"/>
      <c r="V10" s="9"/>
      <c r="W10" s="37">
        <f>'M-ATW'!$C$120</f>
        <v>0</v>
      </c>
      <c r="X10" s="37">
        <f>'M-ATW'!$C$121</f>
        <v>0</v>
      </c>
      <c r="Y10" s="17">
        <f>SUM($B10:$X10)</f>
        <v>0</v>
      </c>
      <c r="Z10" s="10"/>
    </row>
    <row r="11" spans="1:26">
      <c r="A11" s="3" t="s">
        <v>176</v>
      </c>
      <c r="B11" s="37">
        <f>'M-ATW'!$D$131</f>
        <v>0</v>
      </c>
      <c r="C11" s="37">
        <f>'M-ATW'!$D$132</f>
        <v>0</v>
      </c>
      <c r="D11" s="37">
        <f>'M-ATW'!$D$133</f>
        <v>0</v>
      </c>
      <c r="E11" s="37">
        <f>'M-ATW'!$D$134</f>
        <v>0</v>
      </c>
      <c r="F11" s="37">
        <f>'M-ATW'!$D$135</f>
        <v>0</v>
      </c>
      <c r="G11" s="37">
        <f>'M-ATW'!$D$136</f>
        <v>0</v>
      </c>
      <c r="H11" s="37">
        <f>'M-ATW'!$D$137</f>
        <v>0</v>
      </c>
      <c r="I11" s="37">
        <f>'M-ATW'!$D$138</f>
        <v>0</v>
      </c>
      <c r="J11" s="37">
        <f>'M-ATW'!$D$139</f>
        <v>0</v>
      </c>
      <c r="K11" s="37">
        <f>'M-ATW'!$D$140</f>
        <v>0</v>
      </c>
      <c r="L11" s="37">
        <f>'M-ATW'!$D$141</f>
        <v>0</v>
      </c>
      <c r="M11" s="37">
        <f>'M-ATW'!$D$142</f>
        <v>0</v>
      </c>
      <c r="N11" s="37">
        <f>'M-ATW'!$D$143</f>
        <v>0</v>
      </c>
      <c r="O11" s="37">
        <f>'M-ATW'!$D$144</f>
        <v>0</v>
      </c>
      <c r="P11" s="37">
        <f>'M-ATW'!$D$145</f>
        <v>0</v>
      </c>
      <c r="Q11" s="37">
        <f>'M-ATW'!$D$146</f>
        <v>0</v>
      </c>
      <c r="R11" s="37">
        <f>'M-ATW'!$D$147</f>
        <v>0</v>
      </c>
      <c r="S11" s="37">
        <f>'M-ATW'!$D$148</f>
        <v>0</v>
      </c>
      <c r="T11" s="37">
        <f>'M-ATW'!$D$149</f>
        <v>0</v>
      </c>
      <c r="U11" s="37">
        <f>'M-ATW'!$D$150</f>
        <v>0</v>
      </c>
      <c r="V11" s="37">
        <f>'M-ATW'!$D$151</f>
        <v>0</v>
      </c>
      <c r="W11" s="37">
        <f>'M-ATW'!$D$152</f>
        <v>0</v>
      </c>
      <c r="X11" s="37">
        <f>'M-ATW'!$D$153</f>
        <v>0</v>
      </c>
      <c r="Y11" s="17">
        <f>SUM($B11:$X11)</f>
        <v>0</v>
      </c>
      <c r="Z11" s="10"/>
    </row>
    <row r="12" spans="1:26">
      <c r="A12" s="3" t="s">
        <v>177</v>
      </c>
      <c r="B12" s="37">
        <f>'M-ATW'!$F$163</f>
        <v>0</v>
      </c>
      <c r="C12" s="37">
        <f>'M-ATW'!$F$164</f>
        <v>0</v>
      </c>
      <c r="D12" s="37">
        <f>'M-ATW'!$F$165</f>
        <v>0</v>
      </c>
      <c r="E12" s="37">
        <f>'M-ATW'!$F$166</f>
        <v>0</v>
      </c>
      <c r="F12" s="37">
        <f>'M-ATW'!$F$167</f>
        <v>0</v>
      </c>
      <c r="G12" s="37">
        <f>'M-ATW'!$F$168</f>
        <v>0</v>
      </c>
      <c r="H12" s="37">
        <f>'M-ATW'!$F$169</f>
        <v>0</v>
      </c>
      <c r="I12" s="37">
        <f>'M-ATW'!$F$170</f>
        <v>0</v>
      </c>
      <c r="J12" s="37">
        <f>'M-ATW'!$F$171</f>
        <v>0</v>
      </c>
      <c r="K12" s="37">
        <f>'M-ATW'!$F$172</f>
        <v>0</v>
      </c>
      <c r="L12" s="37">
        <f>'M-ATW'!$F$173</f>
        <v>0</v>
      </c>
      <c r="M12" s="37">
        <f>'M-ATW'!$F$174</f>
        <v>0</v>
      </c>
      <c r="N12" s="37">
        <f>'M-ATW'!$F$175</f>
        <v>0</v>
      </c>
      <c r="O12" s="37">
        <f>'M-ATW'!$F$176</f>
        <v>0</v>
      </c>
      <c r="P12" s="37">
        <f>'M-ATW'!$F$177</f>
        <v>0</v>
      </c>
      <c r="Q12" s="37">
        <f>'M-ATW'!$F$178</f>
        <v>0</v>
      </c>
      <c r="R12" s="37">
        <f>'M-ATW'!$F$179</f>
        <v>0</v>
      </c>
      <c r="S12" s="37">
        <f>'M-ATW'!$F$180</f>
        <v>0</v>
      </c>
      <c r="T12" s="37">
        <f>'M-ATW'!$F$181</f>
        <v>0</v>
      </c>
      <c r="U12" s="37">
        <f>'M-ATW'!$F$182</f>
        <v>0</v>
      </c>
      <c r="V12" s="37">
        <f>'M-ATW'!$F$183</f>
        <v>0</v>
      </c>
      <c r="W12" s="37">
        <f>'M-ATW'!$F$184</f>
        <v>0</v>
      </c>
      <c r="X12" s="37">
        <f>'M-ATW'!$F$185</f>
        <v>0</v>
      </c>
      <c r="Y12" s="17">
        <f>SUM($B12:$X12)</f>
        <v>0</v>
      </c>
      <c r="Z12" s="10"/>
    </row>
    <row r="13" spans="1:26">
      <c r="A13" s="3" t="s">
        <v>215</v>
      </c>
      <c r="B13" s="37">
        <f>'M-ATW'!$C$195</f>
        <v>0</v>
      </c>
      <c r="C13" s="37">
        <f>'M-ATW'!$C$196</f>
        <v>0</v>
      </c>
      <c r="D13" s="37">
        <f>'M-ATW'!$C$197</f>
        <v>0</v>
      </c>
      <c r="E13" s="37">
        <f>'M-ATW'!$C$198</f>
        <v>0</v>
      </c>
      <c r="F13" s="37">
        <f>'M-ATW'!$C$199</f>
        <v>0</v>
      </c>
      <c r="G13" s="37">
        <f>'M-ATW'!$C$200</f>
        <v>0</v>
      </c>
      <c r="H13" s="37">
        <f>'M-ATW'!$C$201</f>
        <v>0</v>
      </c>
      <c r="I13" s="37">
        <f>'M-ATW'!$C$202</f>
        <v>0</v>
      </c>
      <c r="J13" s="9"/>
      <c r="K13" s="9"/>
      <c r="L13" s="37">
        <f>'M-ATW'!$C$203</f>
        <v>0</v>
      </c>
      <c r="M13" s="37">
        <f>'M-ATW'!$C$204</f>
        <v>0</v>
      </c>
      <c r="N13" s="37">
        <f>'M-ATW'!$C$205</f>
        <v>0</v>
      </c>
      <c r="O13" s="37">
        <f>'M-ATW'!$C$206</f>
        <v>0</v>
      </c>
      <c r="P13" s="37">
        <f>'M-ATW'!$C$207</f>
        <v>0</v>
      </c>
      <c r="Q13" s="37">
        <f>'M-ATW'!$C$208</f>
        <v>0</v>
      </c>
      <c r="R13" s="37">
        <f>'M-ATW'!$C$209</f>
        <v>0</v>
      </c>
      <c r="S13" s="37">
        <f>'M-ATW'!$C$210</f>
        <v>0</v>
      </c>
      <c r="T13" s="37">
        <f>'M-ATW'!$C$211</f>
        <v>0</v>
      </c>
      <c r="U13" s="9"/>
      <c r="V13" s="9"/>
      <c r="W13" s="37">
        <f>'M-ATW'!$C$212</f>
        <v>0</v>
      </c>
      <c r="X13" s="37">
        <f>'M-ATW'!$C$213</f>
        <v>0</v>
      </c>
      <c r="Y13" s="17">
        <f>SUM($B13:$X13)</f>
        <v>0</v>
      </c>
      <c r="Z13" s="10"/>
    </row>
    <row r="14" spans="1:26">
      <c r="A14" s="3" t="s">
        <v>178</v>
      </c>
      <c r="B14" s="37">
        <f>'M-ATW'!$F$223</f>
        <v>0</v>
      </c>
      <c r="C14" s="37">
        <f>'M-ATW'!$F$224</f>
        <v>0</v>
      </c>
      <c r="D14" s="37">
        <f>'M-ATW'!$F$225</f>
        <v>0</v>
      </c>
      <c r="E14" s="37">
        <f>'M-ATW'!$F$226</f>
        <v>0</v>
      </c>
      <c r="F14" s="37">
        <f>'M-ATW'!$F$227</f>
        <v>0</v>
      </c>
      <c r="G14" s="37">
        <f>'M-ATW'!$F$228</f>
        <v>0</v>
      </c>
      <c r="H14" s="37">
        <f>'M-ATW'!$F$229</f>
        <v>0</v>
      </c>
      <c r="I14" s="37">
        <f>'M-ATW'!$F$230</f>
        <v>0</v>
      </c>
      <c r="J14" s="37">
        <f>'M-ATW'!$F$231</f>
        <v>0</v>
      </c>
      <c r="K14" s="37">
        <f>'M-ATW'!$F$232</f>
        <v>0</v>
      </c>
      <c r="L14" s="37">
        <f>'M-ATW'!$F$233</f>
        <v>0</v>
      </c>
      <c r="M14" s="37">
        <f>'M-ATW'!$F$234</f>
        <v>0</v>
      </c>
      <c r="N14" s="37">
        <f>'M-ATW'!$F$235</f>
        <v>0</v>
      </c>
      <c r="O14" s="37">
        <f>'M-ATW'!$F$236</f>
        <v>0</v>
      </c>
      <c r="P14" s="37">
        <f>'M-ATW'!$F$237</f>
        <v>0</v>
      </c>
      <c r="Q14" s="37">
        <f>'M-ATW'!$F$238</f>
        <v>0</v>
      </c>
      <c r="R14" s="37">
        <f>'M-ATW'!$F$239</f>
        <v>0</v>
      </c>
      <c r="S14" s="37">
        <f>'M-ATW'!$F$240</f>
        <v>0</v>
      </c>
      <c r="T14" s="37">
        <f>'M-ATW'!$F$241</f>
        <v>0</v>
      </c>
      <c r="U14" s="37">
        <f>'M-ATW'!$F$242</f>
        <v>0</v>
      </c>
      <c r="V14" s="37">
        <f>'M-ATW'!$F$243</f>
        <v>0</v>
      </c>
      <c r="W14" s="37">
        <f>'M-ATW'!$F$244</f>
        <v>0</v>
      </c>
      <c r="X14" s="37">
        <f>'M-ATW'!$F$245</f>
        <v>0</v>
      </c>
      <c r="Y14" s="17">
        <f>SUM($B14:$X14)</f>
        <v>0</v>
      </c>
      <c r="Z14" s="10"/>
    </row>
    <row r="15" spans="1:26">
      <c r="A15" s="3" t="s">
        <v>179</v>
      </c>
      <c r="B15" s="37">
        <f>'M-ATW'!$F$255</f>
        <v>0</v>
      </c>
      <c r="C15" s="37">
        <f>'M-ATW'!$F$256</f>
        <v>0</v>
      </c>
      <c r="D15" s="37">
        <f>'M-ATW'!$F$257</f>
        <v>0</v>
      </c>
      <c r="E15" s="37">
        <f>'M-ATW'!$F$258</f>
        <v>0</v>
      </c>
      <c r="F15" s="37">
        <f>'M-ATW'!$F$259</f>
        <v>0</v>
      </c>
      <c r="G15" s="37">
        <f>'M-ATW'!$F$260</f>
        <v>0</v>
      </c>
      <c r="H15" s="37">
        <f>'M-ATW'!$F$261</f>
        <v>0</v>
      </c>
      <c r="I15" s="37">
        <f>'M-ATW'!$F$262</f>
        <v>0</v>
      </c>
      <c r="J15" s="37">
        <f>'M-ATW'!$F$263</f>
        <v>0</v>
      </c>
      <c r="K15" s="37">
        <f>'M-ATW'!$F$264</f>
        <v>0</v>
      </c>
      <c r="L15" s="37">
        <f>'M-ATW'!$F$265</f>
        <v>0</v>
      </c>
      <c r="M15" s="37">
        <f>'M-ATW'!$F$266</f>
        <v>0</v>
      </c>
      <c r="N15" s="37">
        <f>'M-ATW'!$F$267</f>
        <v>0</v>
      </c>
      <c r="O15" s="37">
        <f>'M-ATW'!$F$268</f>
        <v>0</v>
      </c>
      <c r="P15" s="37">
        <f>'M-ATW'!$F$269</f>
        <v>0</v>
      </c>
      <c r="Q15" s="37">
        <f>'M-ATW'!$F$270</f>
        <v>0</v>
      </c>
      <c r="R15" s="37">
        <f>'M-ATW'!$F$271</f>
        <v>0</v>
      </c>
      <c r="S15" s="37">
        <f>'M-ATW'!$F$272</f>
        <v>0</v>
      </c>
      <c r="T15" s="37">
        <f>'M-ATW'!$F$273</f>
        <v>0</v>
      </c>
      <c r="U15" s="37">
        <f>'M-ATW'!$F$274</f>
        <v>0</v>
      </c>
      <c r="V15" s="37">
        <f>'M-ATW'!$F$275</f>
        <v>0</v>
      </c>
      <c r="W15" s="37">
        <f>'M-ATW'!$F$276</f>
        <v>0</v>
      </c>
      <c r="X15" s="37">
        <f>'M-ATW'!$F$277</f>
        <v>0</v>
      </c>
      <c r="Y15" s="17">
        <f>SUM($B15:$X15)</f>
        <v>0</v>
      </c>
      <c r="Z15" s="10"/>
    </row>
    <row r="16" spans="1:26">
      <c r="A16" s="3" t="s">
        <v>195</v>
      </c>
      <c r="B16" s="37">
        <f>'M-ATW'!$F$287</f>
        <v>0</v>
      </c>
      <c r="C16" s="37">
        <f>'M-ATW'!$F$288</f>
        <v>0</v>
      </c>
      <c r="D16" s="37">
        <f>'M-ATW'!$F$289</f>
        <v>0</v>
      </c>
      <c r="E16" s="37">
        <f>'M-ATW'!$F$290</f>
        <v>0</v>
      </c>
      <c r="F16" s="37">
        <f>'M-ATW'!$F$291</f>
        <v>0</v>
      </c>
      <c r="G16" s="37">
        <f>'M-ATW'!$F$292</f>
        <v>0</v>
      </c>
      <c r="H16" s="37">
        <f>'M-ATW'!$F$293</f>
        <v>0</v>
      </c>
      <c r="I16" s="37">
        <f>'M-ATW'!$F$294</f>
        <v>0</v>
      </c>
      <c r="J16" s="37">
        <f>'M-ATW'!$F$295</f>
        <v>0</v>
      </c>
      <c r="K16" s="37">
        <f>'M-ATW'!$F$296</f>
        <v>0</v>
      </c>
      <c r="L16" s="37">
        <f>'M-ATW'!$F$297</f>
        <v>0</v>
      </c>
      <c r="M16" s="37">
        <f>'M-ATW'!$F$298</f>
        <v>0</v>
      </c>
      <c r="N16" s="37">
        <f>'M-ATW'!$F$299</f>
        <v>0</v>
      </c>
      <c r="O16" s="37">
        <f>'M-ATW'!$F$300</f>
        <v>0</v>
      </c>
      <c r="P16" s="37">
        <f>'M-ATW'!$F$301</f>
        <v>0</v>
      </c>
      <c r="Q16" s="37">
        <f>'M-ATW'!$F$302</f>
        <v>0</v>
      </c>
      <c r="R16" s="37">
        <f>'M-ATW'!$F$303</f>
        <v>0</v>
      </c>
      <c r="S16" s="37">
        <f>'M-ATW'!$F$304</f>
        <v>0</v>
      </c>
      <c r="T16" s="37">
        <f>'M-ATW'!$F$305</f>
        <v>0</v>
      </c>
      <c r="U16" s="37">
        <f>'M-ATW'!$F$306</f>
        <v>0</v>
      </c>
      <c r="V16" s="37">
        <f>'M-ATW'!$F$307</f>
        <v>0</v>
      </c>
      <c r="W16" s="37">
        <f>'M-ATW'!$F$308</f>
        <v>0</v>
      </c>
      <c r="X16" s="37">
        <f>'M-ATW'!$F$309</f>
        <v>0</v>
      </c>
      <c r="Y16" s="17">
        <f>SUM($B16:$X16)</f>
        <v>0</v>
      </c>
      <c r="Z16" s="10"/>
    </row>
    <row r="17" spans="1:26">
      <c r="A17" s="3" t="s">
        <v>180</v>
      </c>
      <c r="B17" s="37">
        <f>'M-ATW'!$G$319</f>
        <v>0</v>
      </c>
      <c r="C17" s="37">
        <f>'M-ATW'!$G$320</f>
        <v>0</v>
      </c>
      <c r="D17" s="37">
        <f>'M-ATW'!$G$321</f>
        <v>0</v>
      </c>
      <c r="E17" s="37">
        <f>'M-ATW'!$G$322</f>
        <v>0</v>
      </c>
      <c r="F17" s="37">
        <f>'M-ATW'!$G$323</f>
        <v>0</v>
      </c>
      <c r="G17" s="37">
        <f>'M-ATW'!$G$324</f>
        <v>0</v>
      </c>
      <c r="H17" s="37">
        <f>'M-ATW'!$G$325</f>
        <v>0</v>
      </c>
      <c r="I17" s="37">
        <f>'M-ATW'!$G$326</f>
        <v>0</v>
      </c>
      <c r="J17" s="37">
        <f>'M-ATW'!$G$327</f>
        <v>0</v>
      </c>
      <c r="K17" s="37">
        <f>'M-ATW'!$G$328</f>
        <v>0</v>
      </c>
      <c r="L17" s="37">
        <f>'M-ATW'!$G$329</f>
        <v>0</v>
      </c>
      <c r="M17" s="37">
        <f>'M-ATW'!$G$330</f>
        <v>0</v>
      </c>
      <c r="N17" s="37">
        <f>'M-ATW'!$G$331</f>
        <v>0</v>
      </c>
      <c r="O17" s="37">
        <f>'M-ATW'!$G$332</f>
        <v>0</v>
      </c>
      <c r="P17" s="37">
        <f>'M-ATW'!$G$333</f>
        <v>0</v>
      </c>
      <c r="Q17" s="37">
        <f>'M-ATW'!$G$334</f>
        <v>0</v>
      </c>
      <c r="R17" s="37">
        <f>'M-ATW'!$G$335</f>
        <v>0</v>
      </c>
      <c r="S17" s="37">
        <f>'M-ATW'!$G$336</f>
        <v>0</v>
      </c>
      <c r="T17" s="37">
        <f>'M-ATW'!$G$337</f>
        <v>0</v>
      </c>
      <c r="U17" s="37">
        <f>'M-ATW'!$G$338</f>
        <v>0</v>
      </c>
      <c r="V17" s="37">
        <f>'M-ATW'!$G$339</f>
        <v>0</v>
      </c>
      <c r="W17" s="37">
        <f>'M-ATW'!$G$340</f>
        <v>0</v>
      </c>
      <c r="X17" s="37">
        <f>'M-ATW'!$G$341</f>
        <v>0</v>
      </c>
      <c r="Y17" s="17">
        <f>SUM($B17:$X17)</f>
        <v>0</v>
      </c>
      <c r="Z17" s="10"/>
    </row>
    <row r="18" spans="1:26">
      <c r="A18" s="3" t="s">
        <v>181</v>
      </c>
      <c r="B18" s="37">
        <f>'M-ATW'!$G$351</f>
        <v>0</v>
      </c>
      <c r="C18" s="37">
        <f>'M-ATW'!$G$352</f>
        <v>0</v>
      </c>
      <c r="D18" s="37">
        <f>'M-ATW'!$G$353</f>
        <v>0</v>
      </c>
      <c r="E18" s="37">
        <f>'M-ATW'!$G$354</f>
        <v>0</v>
      </c>
      <c r="F18" s="37">
        <f>'M-ATW'!$G$355</f>
        <v>0</v>
      </c>
      <c r="G18" s="37">
        <f>'M-ATW'!$G$356</f>
        <v>0</v>
      </c>
      <c r="H18" s="37">
        <f>'M-ATW'!$G$357</f>
        <v>0</v>
      </c>
      <c r="I18" s="37">
        <f>'M-ATW'!$G$358</f>
        <v>0</v>
      </c>
      <c r="J18" s="37">
        <f>'M-ATW'!$G$359</f>
        <v>0</v>
      </c>
      <c r="K18" s="37">
        <f>'M-ATW'!$G$360</f>
        <v>0</v>
      </c>
      <c r="L18" s="37">
        <f>'M-ATW'!$G$361</f>
        <v>0</v>
      </c>
      <c r="M18" s="37">
        <f>'M-ATW'!$G$362</f>
        <v>0</v>
      </c>
      <c r="N18" s="37">
        <f>'M-ATW'!$G$363</f>
        <v>0</v>
      </c>
      <c r="O18" s="37">
        <f>'M-ATW'!$G$364</f>
        <v>0</v>
      </c>
      <c r="P18" s="37">
        <f>'M-ATW'!$G$365</f>
        <v>0</v>
      </c>
      <c r="Q18" s="37">
        <f>'M-ATW'!$G$366</f>
        <v>0</v>
      </c>
      <c r="R18" s="37">
        <f>'M-ATW'!$G$367</f>
        <v>0</v>
      </c>
      <c r="S18" s="37">
        <f>'M-ATW'!$G$368</f>
        <v>0</v>
      </c>
      <c r="T18" s="37">
        <f>'M-ATW'!$G$369</f>
        <v>0</v>
      </c>
      <c r="U18" s="37">
        <f>'M-ATW'!$G$370</f>
        <v>0</v>
      </c>
      <c r="V18" s="37">
        <f>'M-ATW'!$G$371</f>
        <v>0</v>
      </c>
      <c r="W18" s="37">
        <f>'M-ATW'!$G$372</f>
        <v>0</v>
      </c>
      <c r="X18" s="37">
        <f>'M-ATW'!$G$373</f>
        <v>0</v>
      </c>
      <c r="Y18" s="17">
        <f>SUM($B18:$X18)</f>
        <v>0</v>
      </c>
      <c r="Z18" s="10"/>
    </row>
    <row r="19" spans="1:26">
      <c r="A19" s="3" t="s">
        <v>182</v>
      </c>
      <c r="B19" s="37">
        <f>'M-ATW'!$J$383</f>
        <v>0</v>
      </c>
      <c r="C19" s="37">
        <f>'M-ATW'!$J$384</f>
        <v>0</v>
      </c>
      <c r="D19" s="37">
        <f>'M-ATW'!$J$385</f>
        <v>0</v>
      </c>
      <c r="E19" s="37">
        <f>'M-ATW'!$J$386</f>
        <v>0</v>
      </c>
      <c r="F19" s="37">
        <f>'M-ATW'!$J$387</f>
        <v>0</v>
      </c>
      <c r="G19" s="37">
        <f>'M-ATW'!$J$388</f>
        <v>0</v>
      </c>
      <c r="H19" s="37">
        <f>'M-ATW'!$J$389</f>
        <v>0</v>
      </c>
      <c r="I19" s="37">
        <f>'M-ATW'!$J$390</f>
        <v>0</v>
      </c>
      <c r="J19" s="37">
        <f>'M-ATW'!$J$391</f>
        <v>0</v>
      </c>
      <c r="K19" s="37">
        <f>'M-ATW'!$J$392</f>
        <v>0</v>
      </c>
      <c r="L19" s="37">
        <f>'M-ATW'!$J$393</f>
        <v>0</v>
      </c>
      <c r="M19" s="37">
        <f>'M-ATW'!$J$394</f>
        <v>0</v>
      </c>
      <c r="N19" s="37">
        <f>'M-ATW'!$J$395</f>
        <v>0</v>
      </c>
      <c r="O19" s="37">
        <f>'M-ATW'!$J$396</f>
        <v>0</v>
      </c>
      <c r="P19" s="37">
        <f>'M-ATW'!$J$397</f>
        <v>0</v>
      </c>
      <c r="Q19" s="37">
        <f>'M-ATW'!$J$398</f>
        <v>0</v>
      </c>
      <c r="R19" s="37">
        <f>'M-ATW'!$J$399</f>
        <v>0</v>
      </c>
      <c r="S19" s="37">
        <f>'M-ATW'!$J$400</f>
        <v>0</v>
      </c>
      <c r="T19" s="37">
        <f>'M-ATW'!$J$401</f>
        <v>0</v>
      </c>
      <c r="U19" s="37">
        <f>'M-ATW'!$J$402</f>
        <v>0</v>
      </c>
      <c r="V19" s="37">
        <f>'M-ATW'!$J$403</f>
        <v>0</v>
      </c>
      <c r="W19" s="37">
        <f>'M-ATW'!$J$404</f>
        <v>0</v>
      </c>
      <c r="X19" s="37">
        <f>'M-ATW'!$J$405</f>
        <v>0</v>
      </c>
      <c r="Y19" s="17">
        <f>SUM($B19:$X19)</f>
        <v>0</v>
      </c>
      <c r="Z19" s="10"/>
    </row>
    <row r="20" spans="1:26">
      <c r="A20" s="3" t="s">
        <v>183</v>
      </c>
      <c r="B20" s="37">
        <f>'M-ATW'!$J$415</f>
        <v>0</v>
      </c>
      <c r="C20" s="37">
        <f>'M-ATW'!$J$416</f>
        <v>0</v>
      </c>
      <c r="D20" s="37">
        <f>'M-ATW'!$J$417</f>
        <v>0</v>
      </c>
      <c r="E20" s="37">
        <f>'M-ATW'!$J$418</f>
        <v>0</v>
      </c>
      <c r="F20" s="37">
        <f>'M-ATW'!$J$419</f>
        <v>0</v>
      </c>
      <c r="G20" s="37">
        <f>'M-ATW'!$J$420</f>
        <v>0</v>
      </c>
      <c r="H20" s="37">
        <f>'M-ATW'!$J$421</f>
        <v>0</v>
      </c>
      <c r="I20" s="37">
        <f>'M-ATW'!$J$422</f>
        <v>0</v>
      </c>
      <c r="J20" s="37">
        <f>'M-ATW'!$J$423</f>
        <v>0</v>
      </c>
      <c r="K20" s="37">
        <f>'M-ATW'!$J$424</f>
        <v>0</v>
      </c>
      <c r="L20" s="37">
        <f>'M-ATW'!$J$425</f>
        <v>0</v>
      </c>
      <c r="M20" s="37">
        <f>'M-ATW'!$J$426</f>
        <v>0</v>
      </c>
      <c r="N20" s="37">
        <f>'M-ATW'!$J$427</f>
        <v>0</v>
      </c>
      <c r="O20" s="37">
        <f>'M-ATW'!$J$428</f>
        <v>0</v>
      </c>
      <c r="P20" s="37">
        <f>'M-ATW'!$J$429</f>
        <v>0</v>
      </c>
      <c r="Q20" s="37">
        <f>'M-ATW'!$J$430</f>
        <v>0</v>
      </c>
      <c r="R20" s="37">
        <f>'M-ATW'!$J$431</f>
        <v>0</v>
      </c>
      <c r="S20" s="37">
        <f>'M-ATW'!$J$432</f>
        <v>0</v>
      </c>
      <c r="T20" s="37">
        <f>'M-ATW'!$J$433</f>
        <v>0</v>
      </c>
      <c r="U20" s="37">
        <f>'M-ATW'!$J$434</f>
        <v>0</v>
      </c>
      <c r="V20" s="37">
        <f>'M-ATW'!$J$435</f>
        <v>0</v>
      </c>
      <c r="W20" s="37">
        <f>'M-ATW'!$J$436</f>
        <v>0</v>
      </c>
      <c r="X20" s="37">
        <f>'M-ATW'!$J$437</f>
        <v>0</v>
      </c>
      <c r="Y20" s="17">
        <f>SUM($B20:$X20)</f>
        <v>0</v>
      </c>
      <c r="Z20" s="10"/>
    </row>
    <row r="21" spans="1:26">
      <c r="A21" s="3" t="s">
        <v>196</v>
      </c>
      <c r="B21" s="37">
        <f>'M-ATW'!$J$447</f>
        <v>0</v>
      </c>
      <c r="C21" s="37">
        <f>'M-ATW'!$J$448</f>
        <v>0</v>
      </c>
      <c r="D21" s="37">
        <f>'M-ATW'!$J$449</f>
        <v>0</v>
      </c>
      <c r="E21" s="37">
        <f>'M-ATW'!$J$450</f>
        <v>0</v>
      </c>
      <c r="F21" s="37">
        <f>'M-ATW'!$J$451</f>
        <v>0</v>
      </c>
      <c r="G21" s="37">
        <f>'M-ATW'!$J$452</f>
        <v>0</v>
      </c>
      <c r="H21" s="37">
        <f>'M-ATW'!$J$453</f>
        <v>0</v>
      </c>
      <c r="I21" s="37">
        <f>'M-ATW'!$J$454</f>
        <v>0</v>
      </c>
      <c r="J21" s="37">
        <f>'M-ATW'!$J$455</f>
        <v>0</v>
      </c>
      <c r="K21" s="37">
        <f>'M-ATW'!$J$456</f>
        <v>0</v>
      </c>
      <c r="L21" s="37">
        <f>'M-ATW'!$J$457</f>
        <v>0</v>
      </c>
      <c r="M21" s="37">
        <f>'M-ATW'!$J$458</f>
        <v>0</v>
      </c>
      <c r="N21" s="37">
        <f>'M-ATW'!$J$459</f>
        <v>0</v>
      </c>
      <c r="O21" s="37">
        <f>'M-ATW'!$J$460</f>
        <v>0</v>
      </c>
      <c r="P21" s="37">
        <f>'M-ATW'!$J$461</f>
        <v>0</v>
      </c>
      <c r="Q21" s="37">
        <f>'M-ATW'!$J$462</f>
        <v>0</v>
      </c>
      <c r="R21" s="37">
        <f>'M-ATW'!$J$463</f>
        <v>0</v>
      </c>
      <c r="S21" s="37">
        <f>'M-ATW'!$J$464</f>
        <v>0</v>
      </c>
      <c r="T21" s="37">
        <f>'M-ATW'!$J$465</f>
        <v>0</v>
      </c>
      <c r="U21" s="37">
        <f>'M-ATW'!$J$466</f>
        <v>0</v>
      </c>
      <c r="V21" s="37">
        <f>'M-ATW'!$J$467</f>
        <v>0</v>
      </c>
      <c r="W21" s="37">
        <f>'M-ATW'!$J$468</f>
        <v>0</v>
      </c>
      <c r="X21" s="37">
        <f>'M-ATW'!$J$469</f>
        <v>0</v>
      </c>
      <c r="Y21" s="17">
        <f>SUM($B21:$X21)</f>
        <v>0</v>
      </c>
      <c r="Z21" s="10"/>
    </row>
    <row r="22" spans="1:26">
      <c r="A22" s="3" t="s">
        <v>216</v>
      </c>
      <c r="B22" s="37">
        <f>'M-ATW'!$C$479</f>
        <v>0</v>
      </c>
      <c r="C22" s="37">
        <f>'M-ATW'!$C$480</f>
        <v>0</v>
      </c>
      <c r="D22" s="37">
        <f>'M-ATW'!$C$481</f>
        <v>0</v>
      </c>
      <c r="E22" s="37">
        <f>'M-ATW'!$C$482</f>
        <v>0</v>
      </c>
      <c r="F22" s="37">
        <f>'M-ATW'!$C$483</f>
        <v>0</v>
      </c>
      <c r="G22" s="37">
        <f>'M-ATW'!$C$484</f>
        <v>0</v>
      </c>
      <c r="H22" s="37">
        <f>'M-ATW'!$C$485</f>
        <v>0</v>
      </c>
      <c r="I22" s="37">
        <f>'M-ATW'!$C$486</f>
        <v>0</v>
      </c>
      <c r="J22" s="37">
        <f>'M-ATW'!$C$487</f>
        <v>0</v>
      </c>
      <c r="K22" s="9"/>
      <c r="L22" s="37">
        <f>'M-ATW'!$C$488</f>
        <v>0</v>
      </c>
      <c r="M22" s="37">
        <f>'M-ATW'!$C$489</f>
        <v>0</v>
      </c>
      <c r="N22" s="37">
        <f>'M-ATW'!$C$490</f>
        <v>0</v>
      </c>
      <c r="O22" s="37">
        <f>'M-ATW'!$C$491</f>
        <v>0</v>
      </c>
      <c r="P22" s="37">
        <f>'M-ATW'!$C$492</f>
        <v>0</v>
      </c>
      <c r="Q22" s="37">
        <f>'M-ATW'!$C$493</f>
        <v>0</v>
      </c>
      <c r="R22" s="37">
        <f>'M-ATW'!$C$494</f>
        <v>0</v>
      </c>
      <c r="S22" s="37">
        <f>'M-ATW'!$C$495</f>
        <v>0</v>
      </c>
      <c r="T22" s="37">
        <f>'M-ATW'!$C$496</f>
        <v>0</v>
      </c>
      <c r="U22" s="37">
        <f>'M-ATW'!$C$497</f>
        <v>0</v>
      </c>
      <c r="V22" s="9"/>
      <c r="W22" s="37">
        <f>'M-ATW'!$C$498</f>
        <v>0</v>
      </c>
      <c r="X22" s="37">
        <f>'M-ATW'!$C$499</f>
        <v>0</v>
      </c>
      <c r="Y22" s="17">
        <f>SUM($B22:$X22)</f>
        <v>0</v>
      </c>
      <c r="Z22" s="10"/>
    </row>
    <row r="23" spans="1:26">
      <c r="A23" s="3" t="s">
        <v>217</v>
      </c>
      <c r="B23" s="37">
        <f>'M-ATW'!$C$509</f>
        <v>0</v>
      </c>
      <c r="C23" s="37">
        <f>'M-ATW'!$C$510</f>
        <v>0</v>
      </c>
      <c r="D23" s="37">
        <f>'M-ATW'!$C$511</f>
        <v>0</v>
      </c>
      <c r="E23" s="37">
        <f>'M-ATW'!$C$512</f>
        <v>0</v>
      </c>
      <c r="F23" s="37">
        <f>'M-ATW'!$C$513</f>
        <v>0</v>
      </c>
      <c r="G23" s="37">
        <f>'M-ATW'!$C$514</f>
        <v>0</v>
      </c>
      <c r="H23" s="37">
        <f>'M-ATW'!$C$515</f>
        <v>0</v>
      </c>
      <c r="I23" s="37">
        <f>'M-ATW'!$C$516</f>
        <v>0</v>
      </c>
      <c r="J23" s="37">
        <f>'M-ATW'!$C$517</f>
        <v>0</v>
      </c>
      <c r="K23" s="9"/>
      <c r="L23" s="37">
        <f>'M-ATW'!$C$518</f>
        <v>0</v>
      </c>
      <c r="M23" s="37">
        <f>'M-ATW'!$C$519</f>
        <v>0</v>
      </c>
      <c r="N23" s="37">
        <f>'M-ATW'!$C$520</f>
        <v>0</v>
      </c>
      <c r="O23" s="37">
        <f>'M-ATW'!$C$521</f>
        <v>0</v>
      </c>
      <c r="P23" s="37">
        <f>'M-ATW'!$C$522</f>
        <v>0</v>
      </c>
      <c r="Q23" s="37">
        <f>'M-ATW'!$C$523</f>
        <v>0</v>
      </c>
      <c r="R23" s="37">
        <f>'M-ATW'!$C$524</f>
        <v>0</v>
      </c>
      <c r="S23" s="37">
        <f>'M-ATW'!$C$525</f>
        <v>0</v>
      </c>
      <c r="T23" s="37">
        <f>'M-ATW'!$C$526</f>
        <v>0</v>
      </c>
      <c r="U23" s="37">
        <f>'M-ATW'!$C$527</f>
        <v>0</v>
      </c>
      <c r="V23" s="9"/>
      <c r="W23" s="37">
        <f>'M-ATW'!$C$528</f>
        <v>0</v>
      </c>
      <c r="X23" s="37">
        <f>'M-ATW'!$C$529</f>
        <v>0</v>
      </c>
      <c r="Y23" s="17">
        <f>SUM($B23:$X23)</f>
        <v>0</v>
      </c>
      <c r="Z23" s="10"/>
    </row>
    <row r="24" spans="1:26">
      <c r="A24" s="3" t="s">
        <v>218</v>
      </c>
      <c r="B24" s="37">
        <f>'M-ATW'!$C$539</f>
        <v>0</v>
      </c>
      <c r="C24" s="37">
        <f>'M-ATW'!$C$540</f>
        <v>0</v>
      </c>
      <c r="D24" s="37">
        <f>'M-ATW'!$C$541</f>
        <v>0</v>
      </c>
      <c r="E24" s="37">
        <f>'M-ATW'!$C$542</f>
        <v>0</v>
      </c>
      <c r="F24" s="37">
        <f>'M-ATW'!$C$543</f>
        <v>0</v>
      </c>
      <c r="G24" s="37">
        <f>'M-ATW'!$C$544</f>
        <v>0</v>
      </c>
      <c r="H24" s="37">
        <f>'M-ATW'!$C$545</f>
        <v>0</v>
      </c>
      <c r="I24" s="37">
        <f>'M-ATW'!$C$546</f>
        <v>0</v>
      </c>
      <c r="J24" s="37">
        <f>'M-ATW'!$C$547</f>
        <v>0</v>
      </c>
      <c r="K24" s="9"/>
      <c r="L24" s="37">
        <f>'M-ATW'!$C$548</f>
        <v>0</v>
      </c>
      <c r="M24" s="37">
        <f>'M-ATW'!$C$549</f>
        <v>0</v>
      </c>
      <c r="N24" s="37">
        <f>'M-ATW'!$C$550</f>
        <v>0</v>
      </c>
      <c r="O24" s="37">
        <f>'M-ATW'!$C$551</f>
        <v>0</v>
      </c>
      <c r="P24" s="37">
        <f>'M-ATW'!$C$552</f>
        <v>0</v>
      </c>
      <c r="Q24" s="37">
        <f>'M-ATW'!$C$553</f>
        <v>0</v>
      </c>
      <c r="R24" s="37">
        <f>'M-ATW'!$C$554</f>
        <v>0</v>
      </c>
      <c r="S24" s="37">
        <f>'M-ATW'!$C$555</f>
        <v>0</v>
      </c>
      <c r="T24" s="37">
        <f>'M-ATW'!$C$556</f>
        <v>0</v>
      </c>
      <c r="U24" s="37">
        <f>'M-ATW'!$C$557</f>
        <v>0</v>
      </c>
      <c r="V24" s="9"/>
      <c r="W24" s="37">
        <f>'M-ATW'!$C$558</f>
        <v>0</v>
      </c>
      <c r="X24" s="37">
        <f>'M-ATW'!$C$559</f>
        <v>0</v>
      </c>
      <c r="Y24" s="17">
        <f>SUM($B24:$X24)</f>
        <v>0</v>
      </c>
      <c r="Z24" s="10"/>
    </row>
    <row r="25" spans="1:26">
      <c r="A25" s="3" t="s">
        <v>219</v>
      </c>
      <c r="B25" s="37">
        <f>'M-ATW'!$C$569</f>
        <v>0</v>
      </c>
      <c r="C25" s="37">
        <f>'M-ATW'!$C$570</f>
        <v>0</v>
      </c>
      <c r="D25" s="37">
        <f>'M-ATW'!$C$571</f>
        <v>0</v>
      </c>
      <c r="E25" s="37">
        <f>'M-ATW'!$C$572</f>
        <v>0</v>
      </c>
      <c r="F25" s="37">
        <f>'M-ATW'!$C$573</f>
        <v>0</v>
      </c>
      <c r="G25" s="37">
        <f>'M-ATW'!$C$574</f>
        <v>0</v>
      </c>
      <c r="H25" s="37">
        <f>'M-ATW'!$C$575</f>
        <v>0</v>
      </c>
      <c r="I25" s="37">
        <f>'M-ATW'!$C$576</f>
        <v>0</v>
      </c>
      <c r="J25" s="37">
        <f>'M-ATW'!$C$577</f>
        <v>0</v>
      </c>
      <c r="K25" s="9"/>
      <c r="L25" s="37">
        <f>'M-ATW'!$C$578</f>
        <v>0</v>
      </c>
      <c r="M25" s="37">
        <f>'M-ATW'!$C$579</f>
        <v>0</v>
      </c>
      <c r="N25" s="37">
        <f>'M-ATW'!$C$580</f>
        <v>0</v>
      </c>
      <c r="O25" s="37">
        <f>'M-ATW'!$C$581</f>
        <v>0</v>
      </c>
      <c r="P25" s="37">
        <f>'M-ATW'!$C$582</f>
        <v>0</v>
      </c>
      <c r="Q25" s="37">
        <f>'M-ATW'!$C$583</f>
        <v>0</v>
      </c>
      <c r="R25" s="37">
        <f>'M-ATW'!$C$584</f>
        <v>0</v>
      </c>
      <c r="S25" s="37">
        <f>'M-ATW'!$C$585</f>
        <v>0</v>
      </c>
      <c r="T25" s="37">
        <f>'M-ATW'!$C$586</f>
        <v>0</v>
      </c>
      <c r="U25" s="37">
        <f>'M-ATW'!$C$587</f>
        <v>0</v>
      </c>
      <c r="V25" s="9"/>
      <c r="W25" s="37">
        <f>'M-ATW'!$C$588</f>
        <v>0</v>
      </c>
      <c r="X25" s="37">
        <f>'M-ATW'!$C$589</f>
        <v>0</v>
      </c>
      <c r="Y25" s="17">
        <f>SUM($B25:$X25)</f>
        <v>0</v>
      </c>
      <c r="Z25" s="10"/>
    </row>
    <row r="26" spans="1:26">
      <c r="A26" s="3" t="s">
        <v>220</v>
      </c>
      <c r="B26" s="37">
        <f>'M-ATW'!$F$599</f>
        <v>0</v>
      </c>
      <c r="C26" s="37">
        <f>'M-ATW'!$F$600</f>
        <v>0</v>
      </c>
      <c r="D26" s="37">
        <f>'M-ATW'!$F$601</f>
        <v>0</v>
      </c>
      <c r="E26" s="37">
        <f>'M-ATW'!$F$602</f>
        <v>0</v>
      </c>
      <c r="F26" s="37">
        <f>'M-ATW'!$F$603</f>
        <v>0</v>
      </c>
      <c r="G26" s="37">
        <f>'M-ATW'!$F$604</f>
        <v>0</v>
      </c>
      <c r="H26" s="37">
        <f>'M-ATW'!$F$605</f>
        <v>0</v>
      </c>
      <c r="I26" s="37">
        <f>'M-ATW'!$F$606</f>
        <v>0</v>
      </c>
      <c r="J26" s="37">
        <f>'M-ATW'!$F$607</f>
        <v>0</v>
      </c>
      <c r="K26" s="9"/>
      <c r="L26" s="37">
        <f>'M-ATW'!$F$608</f>
        <v>0</v>
      </c>
      <c r="M26" s="37">
        <f>'M-ATW'!$F$609</f>
        <v>0</v>
      </c>
      <c r="N26" s="37">
        <f>'M-ATW'!$F$610</f>
        <v>0</v>
      </c>
      <c r="O26" s="37">
        <f>'M-ATW'!$F$611</f>
        <v>0</v>
      </c>
      <c r="P26" s="37">
        <f>'M-ATW'!$F$612</f>
        <v>0</v>
      </c>
      <c r="Q26" s="37">
        <f>'M-ATW'!$F$613</f>
        <v>0</v>
      </c>
      <c r="R26" s="37">
        <f>'M-ATW'!$F$614</f>
        <v>0</v>
      </c>
      <c r="S26" s="37">
        <f>'M-ATW'!$F$615</f>
        <v>0</v>
      </c>
      <c r="T26" s="37">
        <f>'M-ATW'!$F$616</f>
        <v>0</v>
      </c>
      <c r="U26" s="37">
        <f>'M-ATW'!$F$617</f>
        <v>0</v>
      </c>
      <c r="V26" s="9"/>
      <c r="W26" s="37">
        <f>'M-ATW'!$F$618</f>
        <v>0</v>
      </c>
      <c r="X26" s="37">
        <f>'M-ATW'!$F$619</f>
        <v>0</v>
      </c>
      <c r="Y26" s="17">
        <f>SUM($B26:$X26)</f>
        <v>0</v>
      </c>
      <c r="Z26" s="10"/>
    </row>
    <row r="27" spans="1:26">
      <c r="A27" s="3" t="s">
        <v>184</v>
      </c>
      <c r="B27" s="37">
        <f>'M-ATW'!$D$629</f>
        <v>0</v>
      </c>
      <c r="C27" s="37">
        <f>'M-ATW'!$D$630</f>
        <v>0</v>
      </c>
      <c r="D27" s="37">
        <f>'M-ATW'!$D$631</f>
        <v>0</v>
      </c>
      <c r="E27" s="37">
        <f>'M-ATW'!$D$632</f>
        <v>0</v>
      </c>
      <c r="F27" s="37">
        <f>'M-ATW'!$D$633</f>
        <v>0</v>
      </c>
      <c r="G27" s="37">
        <f>'M-ATW'!$D$634</f>
        <v>0</v>
      </c>
      <c r="H27" s="37">
        <f>'M-ATW'!$D$635</f>
        <v>0</v>
      </c>
      <c r="I27" s="37">
        <f>'M-ATW'!$D$636</f>
        <v>0</v>
      </c>
      <c r="J27" s="37">
        <f>'M-ATW'!$D$637</f>
        <v>0</v>
      </c>
      <c r="K27" s="37">
        <f>'M-ATW'!$D$638</f>
        <v>0</v>
      </c>
      <c r="L27" s="37">
        <f>'M-ATW'!$D$639</f>
        <v>0</v>
      </c>
      <c r="M27" s="37">
        <f>'M-ATW'!$D$640</f>
        <v>0</v>
      </c>
      <c r="N27" s="37">
        <f>'M-ATW'!$D$641</f>
        <v>0</v>
      </c>
      <c r="O27" s="37">
        <f>'M-ATW'!$D$642</f>
        <v>0</v>
      </c>
      <c r="P27" s="37">
        <f>'M-ATW'!$D$643</f>
        <v>0</v>
      </c>
      <c r="Q27" s="37">
        <f>'M-ATW'!$D$644</f>
        <v>0</v>
      </c>
      <c r="R27" s="37">
        <f>'M-ATW'!$D$645</f>
        <v>0</v>
      </c>
      <c r="S27" s="37">
        <f>'M-ATW'!$D$646</f>
        <v>0</v>
      </c>
      <c r="T27" s="37">
        <f>'M-ATW'!$D$647</f>
        <v>0</v>
      </c>
      <c r="U27" s="37">
        <f>'M-ATW'!$D$648</f>
        <v>0</v>
      </c>
      <c r="V27" s="37">
        <f>'M-ATW'!$D$649</f>
        <v>0</v>
      </c>
      <c r="W27" s="37">
        <f>'M-ATW'!$D$650</f>
        <v>0</v>
      </c>
      <c r="X27" s="37">
        <f>'M-ATW'!$D$651</f>
        <v>0</v>
      </c>
      <c r="Y27" s="17">
        <f>SUM($B27:$X27)</f>
        <v>0</v>
      </c>
      <c r="Z27" s="10"/>
    </row>
    <row r="28" spans="1:26">
      <c r="A28" s="3" t="s">
        <v>185</v>
      </c>
      <c r="B28" s="37">
        <f>'M-ATW'!$D$661</f>
        <v>0</v>
      </c>
      <c r="C28" s="37">
        <f>'M-ATW'!$D$662</f>
        <v>0</v>
      </c>
      <c r="D28" s="37">
        <f>'M-ATW'!$D$663</f>
        <v>0</v>
      </c>
      <c r="E28" s="37">
        <f>'M-ATW'!$D$664</f>
        <v>0</v>
      </c>
      <c r="F28" s="37">
        <f>'M-ATW'!$D$665</f>
        <v>0</v>
      </c>
      <c r="G28" s="37">
        <f>'M-ATW'!$D$666</f>
        <v>0</v>
      </c>
      <c r="H28" s="37">
        <f>'M-ATW'!$D$667</f>
        <v>0</v>
      </c>
      <c r="I28" s="37">
        <f>'M-ATW'!$D$668</f>
        <v>0</v>
      </c>
      <c r="J28" s="37">
        <f>'M-ATW'!$D$669</f>
        <v>0</v>
      </c>
      <c r="K28" s="37">
        <f>'M-ATW'!$D$670</f>
        <v>0</v>
      </c>
      <c r="L28" s="37">
        <f>'M-ATW'!$D$671</f>
        <v>0</v>
      </c>
      <c r="M28" s="37">
        <f>'M-ATW'!$D$672</f>
        <v>0</v>
      </c>
      <c r="N28" s="37">
        <f>'M-ATW'!$D$673</f>
        <v>0</v>
      </c>
      <c r="O28" s="37">
        <f>'M-ATW'!$D$674</f>
        <v>0</v>
      </c>
      <c r="P28" s="37">
        <f>'M-ATW'!$D$675</f>
        <v>0</v>
      </c>
      <c r="Q28" s="37">
        <f>'M-ATW'!$D$676</f>
        <v>0</v>
      </c>
      <c r="R28" s="37">
        <f>'M-ATW'!$D$677</f>
        <v>0</v>
      </c>
      <c r="S28" s="37">
        <f>'M-ATW'!$D$678</f>
        <v>0</v>
      </c>
      <c r="T28" s="37">
        <f>'M-ATW'!$D$679</f>
        <v>0</v>
      </c>
      <c r="U28" s="37">
        <f>'M-ATW'!$D$680</f>
        <v>0</v>
      </c>
      <c r="V28" s="37">
        <f>'M-ATW'!$D$681</f>
        <v>0</v>
      </c>
      <c r="W28" s="37">
        <f>'M-ATW'!$D$682</f>
        <v>0</v>
      </c>
      <c r="X28" s="37">
        <f>'M-ATW'!$D$683</f>
        <v>0</v>
      </c>
      <c r="Y28" s="17">
        <f>SUM($B28:$X28)</f>
        <v>0</v>
      </c>
      <c r="Z28" s="10"/>
    </row>
    <row r="29" spans="1:26">
      <c r="A29" s="3" t="s">
        <v>186</v>
      </c>
      <c r="B29" s="37">
        <f>'M-ATW'!$E$693</f>
        <v>0</v>
      </c>
      <c r="C29" s="37">
        <f>'M-ATW'!$E$694</f>
        <v>0</v>
      </c>
      <c r="D29" s="37">
        <f>'M-ATW'!$E$695</f>
        <v>0</v>
      </c>
      <c r="E29" s="37">
        <f>'M-ATW'!$E$696</f>
        <v>0</v>
      </c>
      <c r="F29" s="37">
        <f>'M-ATW'!$E$697</f>
        <v>0</v>
      </c>
      <c r="G29" s="37">
        <f>'M-ATW'!$E$698</f>
        <v>0</v>
      </c>
      <c r="H29" s="37">
        <f>'M-ATW'!$E$699</f>
        <v>0</v>
      </c>
      <c r="I29" s="37">
        <f>'M-ATW'!$E$700</f>
        <v>0</v>
      </c>
      <c r="J29" s="37">
        <f>'M-ATW'!$E$701</f>
        <v>0</v>
      </c>
      <c r="K29" s="37">
        <f>'M-ATW'!$E$702</f>
        <v>0</v>
      </c>
      <c r="L29" s="37">
        <f>'M-ATW'!$E$703</f>
        <v>0</v>
      </c>
      <c r="M29" s="37">
        <f>'M-ATW'!$E$704</f>
        <v>0</v>
      </c>
      <c r="N29" s="37">
        <f>'M-ATW'!$E$705</f>
        <v>0</v>
      </c>
      <c r="O29" s="37">
        <f>'M-ATW'!$E$706</f>
        <v>0</v>
      </c>
      <c r="P29" s="37">
        <f>'M-ATW'!$E$707</f>
        <v>0</v>
      </c>
      <c r="Q29" s="37">
        <f>'M-ATW'!$E$708</f>
        <v>0</v>
      </c>
      <c r="R29" s="37">
        <f>'M-ATW'!$E$709</f>
        <v>0</v>
      </c>
      <c r="S29" s="37">
        <f>'M-ATW'!$E$710</f>
        <v>0</v>
      </c>
      <c r="T29" s="37">
        <f>'M-ATW'!$E$711</f>
        <v>0</v>
      </c>
      <c r="U29" s="37">
        <f>'M-ATW'!$E$712</f>
        <v>0</v>
      </c>
      <c r="V29" s="37">
        <f>'M-ATW'!$E$713</f>
        <v>0</v>
      </c>
      <c r="W29" s="37">
        <f>'M-ATW'!$E$714</f>
        <v>0</v>
      </c>
      <c r="X29" s="37">
        <f>'M-ATW'!$E$715</f>
        <v>0</v>
      </c>
      <c r="Y29" s="17">
        <f>SUM($B29:$X29)</f>
        <v>0</v>
      </c>
      <c r="Z29" s="10"/>
    </row>
    <row r="30" spans="1:26">
      <c r="A30" s="3" t="s">
        <v>187</v>
      </c>
      <c r="B30" s="37">
        <f>'M-ATW'!$H$725</f>
        <v>0</v>
      </c>
      <c r="C30" s="37">
        <f>'M-ATW'!$H$726</f>
        <v>0</v>
      </c>
      <c r="D30" s="37">
        <f>'M-ATW'!$H$727</f>
        <v>0</v>
      </c>
      <c r="E30" s="37">
        <f>'M-ATW'!$H$728</f>
        <v>0</v>
      </c>
      <c r="F30" s="37">
        <f>'M-ATW'!$H$729</f>
        <v>0</v>
      </c>
      <c r="G30" s="37">
        <f>'M-ATW'!$H$730</f>
        <v>0</v>
      </c>
      <c r="H30" s="37">
        <f>'M-ATW'!$H$731</f>
        <v>0</v>
      </c>
      <c r="I30" s="37">
        <f>'M-ATW'!$H$732</f>
        <v>0</v>
      </c>
      <c r="J30" s="37">
        <f>'M-ATW'!$H$733</f>
        <v>0</v>
      </c>
      <c r="K30" s="37">
        <f>'M-ATW'!$H$734</f>
        <v>0</v>
      </c>
      <c r="L30" s="37">
        <f>'M-ATW'!$H$735</f>
        <v>0</v>
      </c>
      <c r="M30" s="37">
        <f>'M-ATW'!$H$736</f>
        <v>0</v>
      </c>
      <c r="N30" s="37">
        <f>'M-ATW'!$H$737</f>
        <v>0</v>
      </c>
      <c r="O30" s="37">
        <f>'M-ATW'!$H$738</f>
        <v>0</v>
      </c>
      <c r="P30" s="37">
        <f>'M-ATW'!$H$739</f>
        <v>0</v>
      </c>
      <c r="Q30" s="37">
        <f>'M-ATW'!$H$740</f>
        <v>0</v>
      </c>
      <c r="R30" s="37">
        <f>'M-ATW'!$H$741</f>
        <v>0</v>
      </c>
      <c r="S30" s="37">
        <f>'M-ATW'!$H$742</f>
        <v>0</v>
      </c>
      <c r="T30" s="37">
        <f>'M-ATW'!$H$743</f>
        <v>0</v>
      </c>
      <c r="U30" s="37">
        <f>'M-ATW'!$H$744</f>
        <v>0</v>
      </c>
      <c r="V30" s="37">
        <f>'M-ATW'!$H$745</f>
        <v>0</v>
      </c>
      <c r="W30" s="37">
        <f>'M-ATW'!$H$746</f>
        <v>0</v>
      </c>
      <c r="X30" s="37">
        <f>'M-ATW'!$H$747</f>
        <v>0</v>
      </c>
      <c r="Y30" s="17">
        <f>SUM($B30:$X30)</f>
        <v>0</v>
      </c>
      <c r="Z30" s="10"/>
    </row>
    <row r="31" spans="1:26">
      <c r="A31" s="3" t="s">
        <v>188</v>
      </c>
      <c r="B31" s="37">
        <f>'M-ATW'!$E$757</f>
        <v>0</v>
      </c>
      <c r="C31" s="37">
        <f>'M-ATW'!$E$758</f>
        <v>0</v>
      </c>
      <c r="D31" s="37">
        <f>'M-ATW'!$E$759</f>
        <v>0</v>
      </c>
      <c r="E31" s="37">
        <f>'M-ATW'!$E$760</f>
        <v>0</v>
      </c>
      <c r="F31" s="37">
        <f>'M-ATW'!$E$761</f>
        <v>0</v>
      </c>
      <c r="G31" s="37">
        <f>'M-ATW'!$E$762</f>
        <v>0</v>
      </c>
      <c r="H31" s="37">
        <f>'M-ATW'!$E$763</f>
        <v>0</v>
      </c>
      <c r="I31" s="37">
        <f>'M-ATW'!$E$764</f>
        <v>0</v>
      </c>
      <c r="J31" s="37">
        <f>'M-ATW'!$E$765</f>
        <v>0</v>
      </c>
      <c r="K31" s="37">
        <f>'M-ATW'!$E$766</f>
        <v>0</v>
      </c>
      <c r="L31" s="37">
        <f>'M-ATW'!$E$767</f>
        <v>0</v>
      </c>
      <c r="M31" s="37">
        <f>'M-ATW'!$E$768</f>
        <v>0</v>
      </c>
      <c r="N31" s="37">
        <f>'M-ATW'!$E$769</f>
        <v>0</v>
      </c>
      <c r="O31" s="37">
        <f>'M-ATW'!$E$770</f>
        <v>0</v>
      </c>
      <c r="P31" s="37">
        <f>'M-ATW'!$E$771</f>
        <v>0</v>
      </c>
      <c r="Q31" s="37">
        <f>'M-ATW'!$E$772</f>
        <v>0</v>
      </c>
      <c r="R31" s="37">
        <f>'M-ATW'!$E$773</f>
        <v>0</v>
      </c>
      <c r="S31" s="37">
        <f>'M-ATW'!$E$774</f>
        <v>0</v>
      </c>
      <c r="T31" s="37">
        <f>'M-ATW'!$E$775</f>
        <v>0</v>
      </c>
      <c r="U31" s="37">
        <f>'M-ATW'!$E$776</f>
        <v>0</v>
      </c>
      <c r="V31" s="37">
        <f>'M-ATW'!$E$777</f>
        <v>0</v>
      </c>
      <c r="W31" s="37">
        <f>'M-ATW'!$E$778</f>
        <v>0</v>
      </c>
      <c r="X31" s="37">
        <f>'M-ATW'!$E$779</f>
        <v>0</v>
      </c>
      <c r="Y31" s="17">
        <f>SUM($B31:$X31)</f>
        <v>0</v>
      </c>
      <c r="Z31" s="10"/>
    </row>
    <row r="32" spans="1:26">
      <c r="A32" s="3" t="s">
        <v>189</v>
      </c>
      <c r="B32" s="37">
        <f>'M-ATW'!$H$789</f>
        <v>0</v>
      </c>
      <c r="C32" s="37">
        <f>'M-ATW'!$H$790</f>
        <v>0</v>
      </c>
      <c r="D32" s="37">
        <f>'M-ATW'!$H$791</f>
        <v>0</v>
      </c>
      <c r="E32" s="37">
        <f>'M-ATW'!$H$792</f>
        <v>0</v>
      </c>
      <c r="F32" s="37">
        <f>'M-ATW'!$H$793</f>
        <v>0</v>
      </c>
      <c r="G32" s="37">
        <f>'M-ATW'!$H$794</f>
        <v>0</v>
      </c>
      <c r="H32" s="37">
        <f>'M-ATW'!$H$795</f>
        <v>0</v>
      </c>
      <c r="I32" s="37">
        <f>'M-ATW'!$H$796</f>
        <v>0</v>
      </c>
      <c r="J32" s="37">
        <f>'M-ATW'!$H$797</f>
        <v>0</v>
      </c>
      <c r="K32" s="37">
        <f>'M-ATW'!$H$798</f>
        <v>0</v>
      </c>
      <c r="L32" s="37">
        <f>'M-ATW'!$H$799</f>
        <v>0</v>
      </c>
      <c r="M32" s="37">
        <f>'M-ATW'!$H$800</f>
        <v>0</v>
      </c>
      <c r="N32" s="37">
        <f>'M-ATW'!$H$801</f>
        <v>0</v>
      </c>
      <c r="O32" s="37">
        <f>'M-ATW'!$H$802</f>
        <v>0</v>
      </c>
      <c r="P32" s="37">
        <f>'M-ATW'!$H$803</f>
        <v>0</v>
      </c>
      <c r="Q32" s="37">
        <f>'M-ATW'!$H$804</f>
        <v>0</v>
      </c>
      <c r="R32" s="37">
        <f>'M-ATW'!$H$805</f>
        <v>0</v>
      </c>
      <c r="S32" s="37">
        <f>'M-ATW'!$H$806</f>
        <v>0</v>
      </c>
      <c r="T32" s="37">
        <f>'M-ATW'!$H$807</f>
        <v>0</v>
      </c>
      <c r="U32" s="37">
        <f>'M-ATW'!$H$808</f>
        <v>0</v>
      </c>
      <c r="V32" s="37">
        <f>'M-ATW'!$H$809</f>
        <v>0</v>
      </c>
      <c r="W32" s="37">
        <f>'M-ATW'!$H$810</f>
        <v>0</v>
      </c>
      <c r="X32" s="37">
        <f>'M-ATW'!$H$811</f>
        <v>0</v>
      </c>
      <c r="Y32" s="17">
        <f>SUM($B32:$X32)</f>
        <v>0</v>
      </c>
      <c r="Z32" s="10"/>
    </row>
    <row r="33" spans="1:26">
      <c r="A33" s="3" t="s">
        <v>197</v>
      </c>
      <c r="B33" s="37">
        <f>'M-ATW'!$E$821</f>
        <v>0</v>
      </c>
      <c r="C33" s="37">
        <f>'M-ATW'!$E$822</f>
        <v>0</v>
      </c>
      <c r="D33" s="37">
        <f>'M-ATW'!$E$823</f>
        <v>0</v>
      </c>
      <c r="E33" s="37">
        <f>'M-ATW'!$E$824</f>
        <v>0</v>
      </c>
      <c r="F33" s="37">
        <f>'M-ATW'!$E$825</f>
        <v>0</v>
      </c>
      <c r="G33" s="37">
        <f>'M-ATW'!$E$826</f>
        <v>0</v>
      </c>
      <c r="H33" s="37">
        <f>'M-ATW'!$E$827</f>
        <v>0</v>
      </c>
      <c r="I33" s="37">
        <f>'M-ATW'!$E$828</f>
        <v>0</v>
      </c>
      <c r="J33" s="37">
        <f>'M-ATW'!$E$829</f>
        <v>0</v>
      </c>
      <c r="K33" s="37">
        <f>'M-ATW'!$E$830</f>
        <v>0</v>
      </c>
      <c r="L33" s="37">
        <f>'M-ATW'!$E$831</f>
        <v>0</v>
      </c>
      <c r="M33" s="37">
        <f>'M-ATW'!$E$832</f>
        <v>0</v>
      </c>
      <c r="N33" s="37">
        <f>'M-ATW'!$E$833</f>
        <v>0</v>
      </c>
      <c r="O33" s="37">
        <f>'M-ATW'!$E$834</f>
        <v>0</v>
      </c>
      <c r="P33" s="37">
        <f>'M-ATW'!$E$835</f>
        <v>0</v>
      </c>
      <c r="Q33" s="37">
        <f>'M-ATW'!$E$836</f>
        <v>0</v>
      </c>
      <c r="R33" s="37">
        <f>'M-ATW'!$E$837</f>
        <v>0</v>
      </c>
      <c r="S33" s="37">
        <f>'M-ATW'!$E$838</f>
        <v>0</v>
      </c>
      <c r="T33" s="37">
        <f>'M-ATW'!$E$839</f>
        <v>0</v>
      </c>
      <c r="U33" s="37">
        <f>'M-ATW'!$E$840</f>
        <v>0</v>
      </c>
      <c r="V33" s="37">
        <f>'M-ATW'!$E$841</f>
        <v>0</v>
      </c>
      <c r="W33" s="37">
        <f>'M-ATW'!$E$842</f>
        <v>0</v>
      </c>
      <c r="X33" s="37">
        <f>'M-ATW'!$E$843</f>
        <v>0</v>
      </c>
      <c r="Y33" s="17">
        <f>SUM($B33:$X33)</f>
        <v>0</v>
      </c>
      <c r="Z33" s="10"/>
    </row>
    <row r="34" spans="1:26">
      <c r="A34" s="3" t="s">
        <v>198</v>
      </c>
      <c r="B34" s="37">
        <f>'M-ATW'!$H$853</f>
        <v>0</v>
      </c>
      <c r="C34" s="37">
        <f>'M-ATW'!$H$854</f>
        <v>0</v>
      </c>
      <c r="D34" s="37">
        <f>'M-ATW'!$H$855</f>
        <v>0</v>
      </c>
      <c r="E34" s="37">
        <f>'M-ATW'!$H$856</f>
        <v>0</v>
      </c>
      <c r="F34" s="37">
        <f>'M-ATW'!$H$857</f>
        <v>0</v>
      </c>
      <c r="G34" s="37">
        <f>'M-ATW'!$H$858</f>
        <v>0</v>
      </c>
      <c r="H34" s="37">
        <f>'M-ATW'!$H$859</f>
        <v>0</v>
      </c>
      <c r="I34" s="37">
        <f>'M-ATW'!$H$860</f>
        <v>0</v>
      </c>
      <c r="J34" s="37">
        <f>'M-ATW'!$H$861</f>
        <v>0</v>
      </c>
      <c r="K34" s="37">
        <f>'M-ATW'!$H$862</f>
        <v>0</v>
      </c>
      <c r="L34" s="37">
        <f>'M-ATW'!$H$863</f>
        <v>0</v>
      </c>
      <c r="M34" s="37">
        <f>'M-ATW'!$H$864</f>
        <v>0</v>
      </c>
      <c r="N34" s="37">
        <f>'M-ATW'!$H$865</f>
        <v>0</v>
      </c>
      <c r="O34" s="37">
        <f>'M-ATW'!$H$866</f>
        <v>0</v>
      </c>
      <c r="P34" s="37">
        <f>'M-ATW'!$H$867</f>
        <v>0</v>
      </c>
      <c r="Q34" s="37">
        <f>'M-ATW'!$H$868</f>
        <v>0</v>
      </c>
      <c r="R34" s="37">
        <f>'M-ATW'!$H$869</f>
        <v>0</v>
      </c>
      <c r="S34" s="37">
        <f>'M-ATW'!$H$870</f>
        <v>0</v>
      </c>
      <c r="T34" s="37">
        <f>'M-ATW'!$H$871</f>
        <v>0</v>
      </c>
      <c r="U34" s="37">
        <f>'M-ATW'!$H$872</f>
        <v>0</v>
      </c>
      <c r="V34" s="37">
        <f>'M-ATW'!$H$873</f>
        <v>0</v>
      </c>
      <c r="W34" s="37">
        <f>'M-ATW'!$H$874</f>
        <v>0</v>
      </c>
      <c r="X34" s="37">
        <f>'M-ATW'!$H$875</f>
        <v>0</v>
      </c>
      <c r="Y34" s="17">
        <f>SUM($B34:$X34)</f>
        <v>0</v>
      </c>
      <c r="Z34" s="10"/>
    </row>
    <row r="36" spans="1:26" ht="21" customHeight="1">
      <c r="A36" s="1" t="s">
        <v>1762</v>
      </c>
    </row>
    <row r="38" spans="1:26">
      <c r="B38" s="29" t="s">
        <v>1763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</row>
    <row r="39" spans="1:26">
      <c r="B39" s="12" t="s">
        <v>315</v>
      </c>
      <c r="C39" s="12" t="s">
        <v>316</v>
      </c>
      <c r="D39" s="12" t="s">
        <v>317</v>
      </c>
      <c r="E39" s="12" t="s">
        <v>318</v>
      </c>
      <c r="F39" s="12" t="s">
        <v>319</v>
      </c>
      <c r="G39" s="12" t="s">
        <v>320</v>
      </c>
      <c r="H39" s="12" t="s">
        <v>321</v>
      </c>
      <c r="I39" s="12" t="s">
        <v>322</v>
      </c>
      <c r="J39" s="12" t="s">
        <v>473</v>
      </c>
      <c r="K39" s="12" t="s">
        <v>485</v>
      </c>
      <c r="L39" s="12" t="s">
        <v>303</v>
      </c>
      <c r="M39" s="12" t="s">
        <v>893</v>
      </c>
      <c r="N39" s="12" t="s">
        <v>894</v>
      </c>
      <c r="O39" s="12" t="s">
        <v>895</v>
      </c>
      <c r="P39" s="12" t="s">
        <v>896</v>
      </c>
      <c r="Q39" s="12" t="s">
        <v>897</v>
      </c>
      <c r="R39" s="12" t="s">
        <v>898</v>
      </c>
      <c r="S39" s="12" t="s">
        <v>899</v>
      </c>
      <c r="T39" s="12" t="s">
        <v>900</v>
      </c>
      <c r="U39" s="12" t="s">
        <v>901</v>
      </c>
      <c r="V39" s="12" t="s">
        <v>902</v>
      </c>
      <c r="W39" s="12" t="s">
        <v>1753</v>
      </c>
      <c r="X39" s="12" t="s">
        <v>1754</v>
      </c>
      <c r="Y39" s="12" t="s">
        <v>1764</v>
      </c>
    </row>
    <row r="40" spans="1:26">
      <c r="A40" s="3" t="s">
        <v>1765</v>
      </c>
      <c r="B40" s="17">
        <f>SUM(B$8:B$34)</f>
        <v>0</v>
      </c>
      <c r="C40" s="17">
        <f>SUM(C$8:C$34)</f>
        <v>0</v>
      </c>
      <c r="D40" s="17">
        <f>SUM(D$8:D$34)</f>
        <v>0</v>
      </c>
      <c r="E40" s="17">
        <f>SUM(E$8:E$34)</f>
        <v>0</v>
      </c>
      <c r="F40" s="17">
        <f>SUM(F$8:F$34)</f>
        <v>0</v>
      </c>
      <c r="G40" s="17">
        <f>SUM(G$8:G$34)</f>
        <v>0</v>
      </c>
      <c r="H40" s="17">
        <f>SUM(H$8:H$34)</f>
        <v>0</v>
      </c>
      <c r="I40" s="17">
        <f>SUM(I$8:I$34)</f>
        <v>0</v>
      </c>
      <c r="J40" s="17">
        <f>SUM(J$8:J$34)</f>
        <v>0</v>
      </c>
      <c r="K40" s="17">
        <f>SUM(K$8:K$34)</f>
        <v>0</v>
      </c>
      <c r="L40" s="17">
        <f>SUM(L$8:L$34)</f>
        <v>0</v>
      </c>
      <c r="M40" s="17">
        <f>SUM(M$8:M$34)</f>
        <v>0</v>
      </c>
      <c r="N40" s="17">
        <f>SUM(N$8:N$34)</f>
        <v>0</v>
      </c>
      <c r="O40" s="17">
        <f>SUM(O$8:O$34)</f>
        <v>0</v>
      </c>
      <c r="P40" s="17">
        <f>SUM(P$8:P$34)</f>
        <v>0</v>
      </c>
      <c r="Q40" s="17">
        <f>SUM(Q$8:Q$34)</f>
        <v>0</v>
      </c>
      <c r="R40" s="17">
        <f>SUM(R$8:R$34)</f>
        <v>0</v>
      </c>
      <c r="S40" s="17">
        <f>SUM(S$8:S$34)</f>
        <v>0</v>
      </c>
      <c r="T40" s="17">
        <f>SUM(T$8:T$34)</f>
        <v>0</v>
      </c>
      <c r="U40" s="17">
        <f>SUM(U$8:U$34)</f>
        <v>0</v>
      </c>
      <c r="V40" s="17">
        <f>SUM(V$8:V$34)</f>
        <v>0</v>
      </c>
      <c r="W40" s="17">
        <f>SUM(W$8:W$34)</f>
        <v>0</v>
      </c>
      <c r="X40" s="17">
        <f>SUM(X$8:X$34)</f>
        <v>0</v>
      </c>
      <c r="Y40" s="17">
        <f>SUM($B$8:$X$34)</f>
        <v>0</v>
      </c>
      <c r="Z40" s="10"/>
    </row>
  </sheetData>
  <sheetProtection sheet="1" objects="1" scenarios="1"/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"Additional calculations for tariff comparisons for "&amp;'Input'!B7&amp;" in "&amp;'Input'!C7&amp;" ("&amp;'Input'!D7&amp;")"</f>
        <v>0</v>
      </c>
    </row>
    <row r="2" spans="1:1">
      <c r="A2" s="2" t="s">
        <v>1652</v>
      </c>
    </row>
    <row r="4" spans="1:1" ht="21" customHeight="1">
      <c r="A4" s="1" t="s">
        <v>1766</v>
      </c>
    </row>
    <row r="5" spans="1:1">
      <c r="A5" s="2" t="s">
        <v>361</v>
      </c>
    </row>
    <row r="6" spans="1:1">
      <c r="A6" s="11" t="s">
        <v>1767</v>
      </c>
    </row>
    <row r="7" spans="1:1">
      <c r="A7" s="11" t="s">
        <v>556</v>
      </c>
    </row>
    <row r="8" spans="1:1">
      <c r="A8" s="11" t="s">
        <v>1768</v>
      </c>
    </row>
    <row r="9" spans="1:1">
      <c r="A9" s="11" t="s">
        <v>1657</v>
      </c>
    </row>
    <row r="10" spans="1:1">
      <c r="A10" s="11" t="s">
        <v>1769</v>
      </c>
    </row>
    <row r="11" spans="1:1">
      <c r="A11" s="11" t="s">
        <v>1770</v>
      </c>
    </row>
    <row r="12" spans="1:1">
      <c r="A12" s="11" t="s">
        <v>1771</v>
      </c>
    </row>
    <row r="13" spans="1:1">
      <c r="A13" s="11" t="s">
        <v>1772</v>
      </c>
    </row>
    <row r="14" spans="1:1">
      <c r="A14" s="11" t="s">
        <v>1773</v>
      </c>
    </row>
    <row r="15" spans="1:1">
      <c r="A15" s="11" t="s">
        <v>1774</v>
      </c>
    </row>
    <row r="16" spans="1:1">
      <c r="A16" s="11" t="s">
        <v>1775</v>
      </c>
    </row>
    <row r="17" spans="1:3">
      <c r="A17" s="11" t="s">
        <v>1776</v>
      </c>
    </row>
    <row r="18" spans="1:3">
      <c r="A18" s="11" t="s">
        <v>1777</v>
      </c>
    </row>
    <row r="19" spans="1:3">
      <c r="A19" s="11" t="s">
        <v>1778</v>
      </c>
    </row>
    <row r="20" spans="1:3">
      <c r="A20" s="11" t="s">
        <v>1779</v>
      </c>
    </row>
    <row r="21" spans="1:3">
      <c r="A21" s="11" t="s">
        <v>1780</v>
      </c>
    </row>
    <row r="22" spans="1:3">
      <c r="A22" s="2" t="s">
        <v>1781</v>
      </c>
    </row>
    <row r="24" spans="1:3">
      <c r="B24" s="12" t="s">
        <v>1782</v>
      </c>
    </row>
    <row r="25" spans="1:3">
      <c r="A25" s="3" t="s">
        <v>174</v>
      </c>
      <c r="B25" s="17">
        <f>IF('Input'!B375,'Input'!B375,0.01*'Input'!F$58*('Input'!F375*'Input'!E$187+'Input'!G375*'Input'!F$187+'Input'!H375*'Input'!G$187)+10*('Input'!C375*'Input'!B$187+'Input'!D375*'Input'!C$187+'Input'!E375*'Input'!D$187+'Input'!I375*'Input'!H$187))</f>
        <v>0</v>
      </c>
      <c r="C25" s="10"/>
    </row>
    <row r="26" spans="1:3">
      <c r="A26" s="3" t="s">
        <v>175</v>
      </c>
      <c r="B26" s="17">
        <f>IF('Input'!B376,'Input'!B376,0.01*'Input'!F$58*('Input'!F376*'Input'!E$191+'Input'!G376*'Input'!F$191+'Input'!H376*'Input'!G$191)+10*('Input'!C376*'Input'!B$191+'Input'!D376*'Input'!C$191+'Input'!E376*'Input'!D$191+'Input'!I376*'Input'!H$191))</f>
        <v>0</v>
      </c>
      <c r="C26" s="10"/>
    </row>
    <row r="27" spans="1:3">
      <c r="A27" s="3" t="s">
        <v>214</v>
      </c>
      <c r="B27" s="17">
        <f>IF('Input'!B377,'Input'!B377,0.01*'Input'!F$58*('Input'!F377*'Input'!E$195+'Input'!G377*'Input'!F$195+'Input'!H377*'Input'!G$195)+10*('Input'!C377*'Input'!B$195+'Input'!D377*'Input'!C$195+'Input'!E377*'Input'!D$195+'Input'!I377*'Input'!H$195))</f>
        <v>0</v>
      </c>
      <c r="C27" s="10"/>
    </row>
    <row r="28" spans="1:3">
      <c r="A28" s="3" t="s">
        <v>176</v>
      </c>
      <c r="B28" s="17">
        <f>IF('Input'!B378,'Input'!B378,0.01*'Input'!F$58*('Input'!F378*'Input'!E$199+'Input'!G378*'Input'!F$199+'Input'!H378*'Input'!G$199)+10*('Input'!C378*'Input'!B$199+'Input'!D378*'Input'!C$199+'Input'!E378*'Input'!D$199+'Input'!I378*'Input'!H$199))</f>
        <v>0</v>
      </c>
      <c r="C28" s="10"/>
    </row>
    <row r="29" spans="1:3">
      <c r="A29" s="3" t="s">
        <v>177</v>
      </c>
      <c r="B29" s="17">
        <f>IF('Input'!B379,'Input'!B379,0.01*'Input'!F$58*('Input'!F379*'Input'!E$203+'Input'!G379*'Input'!F$203+'Input'!H379*'Input'!G$203)+10*('Input'!C379*'Input'!B$203+'Input'!D379*'Input'!C$203+'Input'!E379*'Input'!D$203+'Input'!I379*'Input'!H$203))</f>
        <v>0</v>
      </c>
      <c r="C29" s="10"/>
    </row>
    <row r="30" spans="1:3">
      <c r="A30" s="3" t="s">
        <v>215</v>
      </c>
      <c r="B30" s="17">
        <f>IF('Input'!B380,'Input'!B380,0.01*'Input'!F$58*('Input'!F380*'Input'!E$207+'Input'!G380*'Input'!F$207+'Input'!H380*'Input'!G$207)+10*('Input'!C380*'Input'!B$207+'Input'!D380*'Input'!C$207+'Input'!E380*'Input'!D$207+'Input'!I380*'Input'!H$207))</f>
        <v>0</v>
      </c>
      <c r="C30" s="10"/>
    </row>
    <row r="31" spans="1:3">
      <c r="A31" s="3" t="s">
        <v>178</v>
      </c>
      <c r="B31" s="17">
        <f>IF('Input'!B381,'Input'!B381,0.01*'Input'!F$58*('Input'!F381*'Input'!E$211+'Input'!G381*'Input'!F$211+'Input'!H381*'Input'!G$211)+10*('Input'!C381*'Input'!B$211+'Input'!D381*'Input'!C$211+'Input'!E381*'Input'!D$211+'Input'!I381*'Input'!H$211))</f>
        <v>0</v>
      </c>
      <c r="C31" s="10"/>
    </row>
    <row r="32" spans="1:3">
      <c r="A32" s="3" t="s">
        <v>179</v>
      </c>
      <c r="B32" s="17">
        <f>IF('Input'!B382,'Input'!B382,0.01*'Input'!F$58*('Input'!F382*'Input'!E$215+'Input'!G382*'Input'!F$215+'Input'!H382*'Input'!G$215)+10*('Input'!C382*'Input'!B$215+'Input'!D382*'Input'!C$215+'Input'!E382*'Input'!D$215+'Input'!I382*'Input'!H$215))</f>
        <v>0</v>
      </c>
      <c r="C32" s="10"/>
    </row>
    <row r="33" spans="1:3">
      <c r="A33" s="3" t="s">
        <v>195</v>
      </c>
      <c r="B33" s="17">
        <f>IF('Input'!B383,'Input'!B383,0.01*'Input'!F$58*('Input'!F383*'Input'!E$217+'Input'!G383*'Input'!F$217+'Input'!H383*'Input'!G$217)+10*('Input'!C383*'Input'!B$217+'Input'!D383*'Input'!C$217+'Input'!E383*'Input'!D$217+'Input'!I383*'Input'!H$217))</f>
        <v>0</v>
      </c>
      <c r="C33" s="10"/>
    </row>
    <row r="34" spans="1:3">
      <c r="A34" s="3" t="s">
        <v>180</v>
      </c>
      <c r="B34" s="17">
        <f>IF('Input'!B384,'Input'!B384,0.01*'Input'!F$58*('Input'!F384*'Input'!E$219+'Input'!G384*'Input'!F$219+'Input'!H384*'Input'!G$219)+10*('Input'!C384*'Input'!B$219+'Input'!D384*'Input'!C$219+'Input'!E384*'Input'!D$219+'Input'!I384*'Input'!H$219))</f>
        <v>0</v>
      </c>
      <c r="C34" s="10"/>
    </row>
    <row r="35" spans="1:3">
      <c r="A35" s="3" t="s">
        <v>181</v>
      </c>
      <c r="B35" s="17">
        <f>IF('Input'!B385,'Input'!B385,0.01*'Input'!F$58*('Input'!F385*'Input'!E$223+'Input'!G385*'Input'!F$223+'Input'!H385*'Input'!G$223)+10*('Input'!C385*'Input'!B$223+'Input'!D385*'Input'!C$223+'Input'!E385*'Input'!D$223+'Input'!I385*'Input'!H$223))</f>
        <v>0</v>
      </c>
      <c r="C35" s="10"/>
    </row>
    <row r="36" spans="1:3">
      <c r="A36" s="3" t="s">
        <v>182</v>
      </c>
      <c r="B36" s="17">
        <f>IF('Input'!B386,'Input'!B386,0.01*'Input'!F$58*('Input'!F386*'Input'!E$227+'Input'!G386*'Input'!F$227+'Input'!H386*'Input'!G$227)+10*('Input'!C386*'Input'!B$227+'Input'!D386*'Input'!C$227+'Input'!E386*'Input'!D$227+'Input'!I386*'Input'!H$227))</f>
        <v>0</v>
      </c>
      <c r="C36" s="10"/>
    </row>
    <row r="37" spans="1:3">
      <c r="A37" s="3" t="s">
        <v>183</v>
      </c>
      <c r="B37" s="17">
        <f>IF('Input'!B387,'Input'!B387,0.01*'Input'!F$58*('Input'!F387*'Input'!E$231+'Input'!G387*'Input'!F$231+'Input'!H387*'Input'!G$231)+10*('Input'!C387*'Input'!B$231+'Input'!D387*'Input'!C$231+'Input'!E387*'Input'!D$231+'Input'!I387*'Input'!H$231))</f>
        <v>0</v>
      </c>
      <c r="C37" s="10"/>
    </row>
    <row r="38" spans="1:3">
      <c r="A38" s="3" t="s">
        <v>196</v>
      </c>
      <c r="B38" s="17">
        <f>IF('Input'!B388,'Input'!B388,0.01*'Input'!F$58*('Input'!F388*'Input'!E$234+'Input'!G388*'Input'!F$234+'Input'!H388*'Input'!G$234)+10*('Input'!C388*'Input'!B$234+'Input'!D388*'Input'!C$234+'Input'!E388*'Input'!D$234+'Input'!I388*'Input'!H$234))</f>
        <v>0</v>
      </c>
      <c r="C38" s="10"/>
    </row>
    <row r="39" spans="1:3">
      <c r="A39" s="3" t="s">
        <v>216</v>
      </c>
      <c r="B39" s="17">
        <f>IF('Input'!B389,'Input'!B389,0.01*'Input'!F$58*('Input'!F389*'Input'!E$237+'Input'!G389*'Input'!F$237+'Input'!H389*'Input'!G$237)+10*('Input'!C389*'Input'!B$237+'Input'!D389*'Input'!C$237+'Input'!E389*'Input'!D$237+'Input'!I389*'Input'!H$237))</f>
        <v>0</v>
      </c>
      <c r="C39" s="10"/>
    </row>
    <row r="40" spans="1:3">
      <c r="A40" s="3" t="s">
        <v>217</v>
      </c>
      <c r="B40" s="17">
        <f>IF('Input'!B390,'Input'!B390,0.01*'Input'!F$58*('Input'!F390*'Input'!E$241+'Input'!G390*'Input'!F$241+'Input'!H390*'Input'!G$241)+10*('Input'!C390*'Input'!B$241+'Input'!D390*'Input'!C$241+'Input'!E390*'Input'!D$241+'Input'!I390*'Input'!H$241))</f>
        <v>0</v>
      </c>
      <c r="C40" s="10"/>
    </row>
    <row r="41" spans="1:3">
      <c r="A41" s="3" t="s">
        <v>218</v>
      </c>
      <c r="B41" s="17">
        <f>IF('Input'!B391,'Input'!B391,0.01*'Input'!F$58*('Input'!F391*'Input'!E$245+'Input'!G391*'Input'!F$245+'Input'!H391*'Input'!G$245)+10*('Input'!C391*'Input'!B$245+'Input'!D391*'Input'!C$245+'Input'!E391*'Input'!D$245+'Input'!I391*'Input'!H$245))</f>
        <v>0</v>
      </c>
      <c r="C41" s="10"/>
    </row>
    <row r="42" spans="1:3">
      <c r="A42" s="3" t="s">
        <v>219</v>
      </c>
      <c r="B42" s="17">
        <f>IF('Input'!B392,'Input'!B392,0.01*'Input'!F$58*('Input'!F392*'Input'!E$249+'Input'!G392*'Input'!F$249+'Input'!H392*'Input'!G$249)+10*('Input'!C392*'Input'!B$249+'Input'!D392*'Input'!C$249+'Input'!E392*'Input'!D$249+'Input'!I392*'Input'!H$249))</f>
        <v>0</v>
      </c>
      <c r="C42" s="10"/>
    </row>
    <row r="43" spans="1:3">
      <c r="A43" s="3" t="s">
        <v>220</v>
      </c>
      <c r="B43" s="17">
        <f>IF('Input'!B393,'Input'!B393,0.01*'Input'!F$58*('Input'!F393*'Input'!E$253+'Input'!G393*'Input'!F$253+'Input'!H393*'Input'!G$253)+10*('Input'!C393*'Input'!B$253+'Input'!D393*'Input'!C$253+'Input'!E393*'Input'!D$253+'Input'!I393*'Input'!H$253))</f>
        <v>0</v>
      </c>
      <c r="C43" s="10"/>
    </row>
    <row r="45" spans="1:3" ht="21" customHeight="1">
      <c r="A45" s="1" t="s">
        <v>1783</v>
      </c>
    </row>
    <row r="46" spans="1:3">
      <c r="A46" s="2" t="s">
        <v>361</v>
      </c>
    </row>
    <row r="47" spans="1:3">
      <c r="A47" s="11" t="s">
        <v>1654</v>
      </c>
    </row>
    <row r="48" spans="1:3">
      <c r="A48" s="11" t="s">
        <v>1655</v>
      </c>
    </row>
    <row r="49" spans="1:10">
      <c r="A49" s="11" t="s">
        <v>1656</v>
      </c>
    </row>
    <row r="50" spans="1:10">
      <c r="A50" s="11" t="s">
        <v>1657</v>
      </c>
    </row>
    <row r="51" spans="1:10">
      <c r="A51" s="11" t="s">
        <v>1784</v>
      </c>
    </row>
    <row r="52" spans="1:10">
      <c r="A52" s="11" t="s">
        <v>1785</v>
      </c>
    </row>
    <row r="53" spans="1:10">
      <c r="A53" s="11" t="s">
        <v>1786</v>
      </c>
    </row>
    <row r="54" spans="1:10">
      <c r="A54" s="11" t="s">
        <v>1787</v>
      </c>
    </row>
    <row r="55" spans="1:10">
      <c r="A55" s="28" t="s">
        <v>364</v>
      </c>
      <c r="B55" s="28" t="s">
        <v>423</v>
      </c>
      <c r="C55" s="28" t="s">
        <v>423</v>
      </c>
      <c r="D55" s="28" t="s">
        <v>423</v>
      </c>
      <c r="E55" s="28" t="s">
        <v>423</v>
      </c>
      <c r="F55" s="28" t="s">
        <v>423</v>
      </c>
      <c r="G55" s="28" t="s">
        <v>423</v>
      </c>
      <c r="H55" s="28" t="s">
        <v>423</v>
      </c>
      <c r="I55" s="28" t="s">
        <v>423</v>
      </c>
    </row>
    <row r="56" spans="1:10">
      <c r="A56" s="28" t="s">
        <v>367</v>
      </c>
      <c r="B56" s="28" t="s">
        <v>1643</v>
      </c>
      <c r="C56" s="28" t="s">
        <v>426</v>
      </c>
      <c r="D56" s="28" t="s">
        <v>1644</v>
      </c>
      <c r="E56" s="28" t="s">
        <v>1032</v>
      </c>
      <c r="F56" s="28" t="s">
        <v>923</v>
      </c>
      <c r="G56" s="28" t="s">
        <v>1645</v>
      </c>
      <c r="H56" s="28" t="s">
        <v>1646</v>
      </c>
      <c r="I56" s="28" t="s">
        <v>1788</v>
      </c>
    </row>
    <row r="58" spans="1:10">
      <c r="B58" s="12" t="s">
        <v>225</v>
      </c>
      <c r="C58" s="12" t="s">
        <v>226</v>
      </c>
      <c r="D58" s="12" t="s">
        <v>227</v>
      </c>
      <c r="E58" s="12" t="s">
        <v>228</v>
      </c>
      <c r="F58" s="12" t="s">
        <v>229</v>
      </c>
      <c r="G58" s="12" t="s">
        <v>230</v>
      </c>
      <c r="H58" s="12" t="s">
        <v>231</v>
      </c>
      <c r="I58" s="12" t="s">
        <v>586</v>
      </c>
    </row>
    <row r="59" spans="1:10">
      <c r="A59" s="3" t="s">
        <v>174</v>
      </c>
      <c r="B59" s="32">
        <f>'Input'!B$187</f>
        <v>0</v>
      </c>
      <c r="C59" s="32">
        <f>'Input'!C$187</f>
        <v>0</v>
      </c>
      <c r="D59" s="32">
        <f>'Input'!D$187</f>
        <v>0</v>
      </c>
      <c r="E59" s="37">
        <f>'Input'!E$187</f>
        <v>0</v>
      </c>
      <c r="F59" s="37">
        <f>'Input'!F$187</f>
        <v>0</v>
      </c>
      <c r="G59" s="37">
        <f>'Input'!G$187</f>
        <v>0</v>
      </c>
      <c r="H59" s="32">
        <f>'Input'!H$187</f>
        <v>0</v>
      </c>
      <c r="I59" s="37">
        <f>'Summary'!B$37</f>
        <v>0</v>
      </c>
      <c r="J59" s="10"/>
    </row>
    <row r="60" spans="1:10">
      <c r="A60" s="3" t="s">
        <v>175</v>
      </c>
      <c r="B60" s="32">
        <f>'Input'!B$191</f>
        <v>0</v>
      </c>
      <c r="C60" s="32">
        <f>'Input'!C$191</f>
        <v>0</v>
      </c>
      <c r="D60" s="32">
        <f>'Input'!D$191</f>
        <v>0</v>
      </c>
      <c r="E60" s="37">
        <f>'Input'!E$191</f>
        <v>0</v>
      </c>
      <c r="F60" s="37">
        <f>'Input'!F$191</f>
        <v>0</v>
      </c>
      <c r="G60" s="37">
        <f>'Input'!G$191</f>
        <v>0</v>
      </c>
      <c r="H60" s="32">
        <f>'Input'!H$191</f>
        <v>0</v>
      </c>
      <c r="I60" s="37">
        <f>'Summary'!B$41</f>
        <v>0</v>
      </c>
      <c r="J60" s="10"/>
    </row>
    <row r="61" spans="1:10">
      <c r="A61" s="3" t="s">
        <v>214</v>
      </c>
      <c r="B61" s="32">
        <f>'Input'!B$195</f>
        <v>0</v>
      </c>
      <c r="C61" s="32">
        <f>'Input'!C$195</f>
        <v>0</v>
      </c>
      <c r="D61" s="32">
        <f>'Input'!D$195</f>
        <v>0</v>
      </c>
      <c r="E61" s="37">
        <f>'Input'!E$195</f>
        <v>0</v>
      </c>
      <c r="F61" s="37">
        <f>'Input'!F$195</f>
        <v>0</v>
      </c>
      <c r="G61" s="37">
        <f>'Input'!G$195</f>
        <v>0</v>
      </c>
      <c r="H61" s="32">
        <f>'Input'!H$195</f>
        <v>0</v>
      </c>
      <c r="I61" s="37">
        <f>'Summary'!B$45</f>
        <v>0</v>
      </c>
      <c r="J61" s="10"/>
    </row>
    <row r="62" spans="1:10">
      <c r="A62" s="3" t="s">
        <v>176</v>
      </c>
      <c r="B62" s="32">
        <f>'Input'!B$199</f>
        <v>0</v>
      </c>
      <c r="C62" s="32">
        <f>'Input'!C$199</f>
        <v>0</v>
      </c>
      <c r="D62" s="32">
        <f>'Input'!D$199</f>
        <v>0</v>
      </c>
      <c r="E62" s="37">
        <f>'Input'!E$199</f>
        <v>0</v>
      </c>
      <c r="F62" s="37">
        <f>'Input'!F$199</f>
        <v>0</v>
      </c>
      <c r="G62" s="37">
        <f>'Input'!G$199</f>
        <v>0</v>
      </c>
      <c r="H62" s="32">
        <f>'Input'!H$199</f>
        <v>0</v>
      </c>
      <c r="I62" s="37">
        <f>'Summary'!B$49</f>
        <v>0</v>
      </c>
      <c r="J62" s="10"/>
    </row>
    <row r="63" spans="1:10">
      <c r="A63" s="3" t="s">
        <v>177</v>
      </c>
      <c r="B63" s="32">
        <f>'Input'!B$203</f>
        <v>0</v>
      </c>
      <c r="C63" s="32">
        <f>'Input'!C$203</f>
        <v>0</v>
      </c>
      <c r="D63" s="32">
        <f>'Input'!D$203</f>
        <v>0</v>
      </c>
      <c r="E63" s="37">
        <f>'Input'!E$203</f>
        <v>0</v>
      </c>
      <c r="F63" s="37">
        <f>'Input'!F$203</f>
        <v>0</v>
      </c>
      <c r="G63" s="37">
        <f>'Input'!G$203</f>
        <v>0</v>
      </c>
      <c r="H63" s="32">
        <f>'Input'!H$203</f>
        <v>0</v>
      </c>
      <c r="I63" s="37">
        <f>'Summary'!B$53</f>
        <v>0</v>
      </c>
      <c r="J63" s="10"/>
    </row>
    <row r="64" spans="1:10">
      <c r="A64" s="3" t="s">
        <v>215</v>
      </c>
      <c r="B64" s="32">
        <f>'Input'!B$207</f>
        <v>0</v>
      </c>
      <c r="C64" s="32">
        <f>'Input'!C$207</f>
        <v>0</v>
      </c>
      <c r="D64" s="32">
        <f>'Input'!D$207</f>
        <v>0</v>
      </c>
      <c r="E64" s="37">
        <f>'Input'!E$207</f>
        <v>0</v>
      </c>
      <c r="F64" s="37">
        <f>'Input'!F$207</f>
        <v>0</v>
      </c>
      <c r="G64" s="37">
        <f>'Input'!G$207</f>
        <v>0</v>
      </c>
      <c r="H64" s="32">
        <f>'Input'!H$207</f>
        <v>0</v>
      </c>
      <c r="I64" s="37">
        <f>'Summary'!B$57</f>
        <v>0</v>
      </c>
      <c r="J64" s="10"/>
    </row>
    <row r="65" spans="1:10">
      <c r="A65" s="3" t="s">
        <v>178</v>
      </c>
      <c r="B65" s="32">
        <f>'Input'!B$211</f>
        <v>0</v>
      </c>
      <c r="C65" s="32">
        <f>'Input'!C$211</f>
        <v>0</v>
      </c>
      <c r="D65" s="32">
        <f>'Input'!D$211</f>
        <v>0</v>
      </c>
      <c r="E65" s="37">
        <f>'Input'!E$211</f>
        <v>0</v>
      </c>
      <c r="F65" s="37">
        <f>'Input'!F$211</f>
        <v>0</v>
      </c>
      <c r="G65" s="37">
        <f>'Input'!G$211</f>
        <v>0</v>
      </c>
      <c r="H65" s="32">
        <f>'Input'!H$211</f>
        <v>0</v>
      </c>
      <c r="I65" s="37">
        <f>'Summary'!B$61</f>
        <v>0</v>
      </c>
      <c r="J65" s="10"/>
    </row>
    <row r="66" spans="1:10">
      <c r="A66" s="3" t="s">
        <v>179</v>
      </c>
      <c r="B66" s="32">
        <f>'Input'!B$215</f>
        <v>0</v>
      </c>
      <c r="C66" s="32">
        <f>'Input'!C$215</f>
        <v>0</v>
      </c>
      <c r="D66" s="32">
        <f>'Input'!D$215</f>
        <v>0</v>
      </c>
      <c r="E66" s="37">
        <f>'Input'!E$215</f>
        <v>0</v>
      </c>
      <c r="F66" s="37">
        <f>'Input'!F$215</f>
        <v>0</v>
      </c>
      <c r="G66" s="37">
        <f>'Input'!G$215</f>
        <v>0</v>
      </c>
      <c r="H66" s="32">
        <f>'Input'!H$215</f>
        <v>0</v>
      </c>
      <c r="I66" s="37">
        <f>'Summary'!B$65</f>
        <v>0</v>
      </c>
      <c r="J66" s="10"/>
    </row>
    <row r="67" spans="1:10">
      <c r="A67" s="3" t="s">
        <v>195</v>
      </c>
      <c r="B67" s="32">
        <f>'Input'!B$217</f>
        <v>0</v>
      </c>
      <c r="C67" s="32">
        <f>'Input'!C$217</f>
        <v>0</v>
      </c>
      <c r="D67" s="32">
        <f>'Input'!D$217</f>
        <v>0</v>
      </c>
      <c r="E67" s="37">
        <f>'Input'!E$217</f>
        <v>0</v>
      </c>
      <c r="F67" s="37">
        <f>'Input'!F$217</f>
        <v>0</v>
      </c>
      <c r="G67" s="37">
        <f>'Input'!G$217</f>
        <v>0</v>
      </c>
      <c r="H67" s="32">
        <f>'Input'!H$217</f>
        <v>0</v>
      </c>
      <c r="I67" s="37">
        <f>'Summary'!B$67</f>
        <v>0</v>
      </c>
      <c r="J67" s="10"/>
    </row>
    <row r="68" spans="1:10">
      <c r="A68" s="3" t="s">
        <v>180</v>
      </c>
      <c r="B68" s="32">
        <f>'Input'!B$219</f>
        <v>0</v>
      </c>
      <c r="C68" s="32">
        <f>'Input'!C$219</f>
        <v>0</v>
      </c>
      <c r="D68" s="32">
        <f>'Input'!D$219</f>
        <v>0</v>
      </c>
      <c r="E68" s="37">
        <f>'Input'!E$219</f>
        <v>0</v>
      </c>
      <c r="F68" s="37">
        <f>'Input'!F$219</f>
        <v>0</v>
      </c>
      <c r="G68" s="37">
        <f>'Input'!G$219</f>
        <v>0</v>
      </c>
      <c r="H68" s="32">
        <f>'Input'!H$219</f>
        <v>0</v>
      </c>
      <c r="I68" s="37">
        <f>'Summary'!B$69</f>
        <v>0</v>
      </c>
      <c r="J68" s="10"/>
    </row>
    <row r="69" spans="1:10">
      <c r="A69" s="3" t="s">
        <v>181</v>
      </c>
      <c r="B69" s="32">
        <f>'Input'!B$223</f>
        <v>0</v>
      </c>
      <c r="C69" s="32">
        <f>'Input'!C$223</f>
        <v>0</v>
      </c>
      <c r="D69" s="32">
        <f>'Input'!D$223</f>
        <v>0</v>
      </c>
      <c r="E69" s="37">
        <f>'Input'!E$223</f>
        <v>0</v>
      </c>
      <c r="F69" s="37">
        <f>'Input'!F$223</f>
        <v>0</v>
      </c>
      <c r="G69" s="37">
        <f>'Input'!G$223</f>
        <v>0</v>
      </c>
      <c r="H69" s="32">
        <f>'Input'!H$223</f>
        <v>0</v>
      </c>
      <c r="I69" s="37">
        <f>'Summary'!B$73</f>
        <v>0</v>
      </c>
      <c r="J69" s="10"/>
    </row>
    <row r="70" spans="1:10">
      <c r="A70" s="3" t="s">
        <v>182</v>
      </c>
      <c r="B70" s="32">
        <f>'Input'!B$227</f>
        <v>0</v>
      </c>
      <c r="C70" s="32">
        <f>'Input'!C$227</f>
        <v>0</v>
      </c>
      <c r="D70" s="32">
        <f>'Input'!D$227</f>
        <v>0</v>
      </c>
      <c r="E70" s="37">
        <f>'Input'!E$227</f>
        <v>0</v>
      </c>
      <c r="F70" s="37">
        <f>'Input'!F$227</f>
        <v>0</v>
      </c>
      <c r="G70" s="37">
        <f>'Input'!G$227</f>
        <v>0</v>
      </c>
      <c r="H70" s="32">
        <f>'Input'!H$227</f>
        <v>0</v>
      </c>
      <c r="I70" s="37">
        <f>'Summary'!B$77</f>
        <v>0</v>
      </c>
      <c r="J70" s="10"/>
    </row>
    <row r="71" spans="1:10">
      <c r="A71" s="3" t="s">
        <v>183</v>
      </c>
      <c r="B71" s="32">
        <f>'Input'!B$231</f>
        <v>0</v>
      </c>
      <c r="C71" s="32">
        <f>'Input'!C$231</f>
        <v>0</v>
      </c>
      <c r="D71" s="32">
        <f>'Input'!D$231</f>
        <v>0</v>
      </c>
      <c r="E71" s="37">
        <f>'Input'!E$231</f>
        <v>0</v>
      </c>
      <c r="F71" s="37">
        <f>'Input'!F$231</f>
        <v>0</v>
      </c>
      <c r="G71" s="37">
        <f>'Input'!G$231</f>
        <v>0</v>
      </c>
      <c r="H71" s="32">
        <f>'Input'!H$231</f>
        <v>0</v>
      </c>
      <c r="I71" s="37">
        <f>'Summary'!B$81</f>
        <v>0</v>
      </c>
      <c r="J71" s="10"/>
    </row>
    <row r="72" spans="1:10">
      <c r="A72" s="3" t="s">
        <v>196</v>
      </c>
      <c r="B72" s="32">
        <f>'Input'!B$234</f>
        <v>0</v>
      </c>
      <c r="C72" s="32">
        <f>'Input'!C$234</f>
        <v>0</v>
      </c>
      <c r="D72" s="32">
        <f>'Input'!D$234</f>
        <v>0</v>
      </c>
      <c r="E72" s="37">
        <f>'Input'!E$234</f>
        <v>0</v>
      </c>
      <c r="F72" s="37">
        <f>'Input'!F$234</f>
        <v>0</v>
      </c>
      <c r="G72" s="37">
        <f>'Input'!G$234</f>
        <v>0</v>
      </c>
      <c r="H72" s="32">
        <f>'Input'!H$234</f>
        <v>0</v>
      </c>
      <c r="I72" s="37">
        <f>'Summary'!B$84</f>
        <v>0</v>
      </c>
      <c r="J72" s="10"/>
    </row>
    <row r="73" spans="1:10">
      <c r="A73" s="3" t="s">
        <v>216</v>
      </c>
      <c r="B73" s="32">
        <f>'Input'!B$237</f>
        <v>0</v>
      </c>
      <c r="C73" s="32">
        <f>'Input'!C$237</f>
        <v>0</v>
      </c>
      <c r="D73" s="32">
        <f>'Input'!D$237</f>
        <v>0</v>
      </c>
      <c r="E73" s="37">
        <f>'Input'!E$237</f>
        <v>0</v>
      </c>
      <c r="F73" s="37">
        <f>'Input'!F$237</f>
        <v>0</v>
      </c>
      <c r="G73" s="37">
        <f>'Input'!G$237</f>
        <v>0</v>
      </c>
      <c r="H73" s="32">
        <f>'Input'!H$237</f>
        <v>0</v>
      </c>
      <c r="I73" s="37">
        <f>'Summary'!B$87</f>
        <v>0</v>
      </c>
      <c r="J73" s="10"/>
    </row>
    <row r="74" spans="1:10">
      <c r="A74" s="3" t="s">
        <v>217</v>
      </c>
      <c r="B74" s="32">
        <f>'Input'!B$241</f>
        <v>0</v>
      </c>
      <c r="C74" s="32">
        <f>'Input'!C$241</f>
        <v>0</v>
      </c>
      <c r="D74" s="32">
        <f>'Input'!D$241</f>
        <v>0</v>
      </c>
      <c r="E74" s="37">
        <f>'Input'!E$241</f>
        <v>0</v>
      </c>
      <c r="F74" s="37">
        <f>'Input'!F$241</f>
        <v>0</v>
      </c>
      <c r="G74" s="37">
        <f>'Input'!G$241</f>
        <v>0</v>
      </c>
      <c r="H74" s="32">
        <f>'Input'!H$241</f>
        <v>0</v>
      </c>
      <c r="I74" s="37">
        <f>'Summary'!B$91</f>
        <v>0</v>
      </c>
      <c r="J74" s="10"/>
    </row>
    <row r="75" spans="1:10">
      <c r="A75" s="3" t="s">
        <v>218</v>
      </c>
      <c r="B75" s="32">
        <f>'Input'!B$245</f>
        <v>0</v>
      </c>
      <c r="C75" s="32">
        <f>'Input'!C$245</f>
        <v>0</v>
      </c>
      <c r="D75" s="32">
        <f>'Input'!D$245</f>
        <v>0</v>
      </c>
      <c r="E75" s="37">
        <f>'Input'!E$245</f>
        <v>0</v>
      </c>
      <c r="F75" s="37">
        <f>'Input'!F$245</f>
        <v>0</v>
      </c>
      <c r="G75" s="37">
        <f>'Input'!G$245</f>
        <v>0</v>
      </c>
      <c r="H75" s="32">
        <f>'Input'!H$245</f>
        <v>0</v>
      </c>
      <c r="I75" s="37">
        <f>'Summary'!B$95</f>
        <v>0</v>
      </c>
      <c r="J75" s="10"/>
    </row>
    <row r="76" spans="1:10">
      <c r="A76" s="3" t="s">
        <v>219</v>
      </c>
      <c r="B76" s="32">
        <f>'Input'!B$249</f>
        <v>0</v>
      </c>
      <c r="C76" s="32">
        <f>'Input'!C$249</f>
        <v>0</v>
      </c>
      <c r="D76" s="32">
        <f>'Input'!D$249</f>
        <v>0</v>
      </c>
      <c r="E76" s="37">
        <f>'Input'!E$249</f>
        <v>0</v>
      </c>
      <c r="F76" s="37">
        <f>'Input'!F$249</f>
        <v>0</v>
      </c>
      <c r="G76" s="37">
        <f>'Input'!G$249</f>
        <v>0</v>
      </c>
      <c r="H76" s="32">
        <f>'Input'!H$249</f>
        <v>0</v>
      </c>
      <c r="I76" s="37">
        <f>'Summary'!B$99</f>
        <v>0</v>
      </c>
      <c r="J76" s="10"/>
    </row>
    <row r="77" spans="1:10">
      <c r="A77" s="3" t="s">
        <v>220</v>
      </c>
      <c r="B77" s="32">
        <f>'Input'!B$253</f>
        <v>0</v>
      </c>
      <c r="C77" s="32">
        <f>'Input'!C$253</f>
        <v>0</v>
      </c>
      <c r="D77" s="32">
        <f>'Input'!D$253</f>
        <v>0</v>
      </c>
      <c r="E77" s="37">
        <f>'Input'!E$253</f>
        <v>0</v>
      </c>
      <c r="F77" s="37">
        <f>'Input'!F$253</f>
        <v>0</v>
      </c>
      <c r="G77" s="37">
        <f>'Input'!G$253</f>
        <v>0</v>
      </c>
      <c r="H77" s="32">
        <f>'Input'!H$253</f>
        <v>0</v>
      </c>
      <c r="I77" s="37">
        <f>'Summary'!B$103</f>
        <v>0</v>
      </c>
      <c r="J77" s="10"/>
    </row>
    <row r="78" spans="1:10">
      <c r="A78" s="3" t="s">
        <v>184</v>
      </c>
      <c r="B78" s="32">
        <f>'Input'!B$257</f>
        <v>0</v>
      </c>
      <c r="C78" s="32">
        <f>'Input'!C$257</f>
        <v>0</v>
      </c>
      <c r="D78" s="32">
        <f>'Input'!D$257</f>
        <v>0</v>
      </c>
      <c r="E78" s="37">
        <f>'Input'!E$257</f>
        <v>0</v>
      </c>
      <c r="F78" s="37">
        <f>'Input'!F$257</f>
        <v>0</v>
      </c>
      <c r="G78" s="37">
        <f>'Input'!G$257</f>
        <v>0</v>
      </c>
      <c r="H78" s="32">
        <f>'Input'!H$257</f>
        <v>0</v>
      </c>
      <c r="I78" s="37">
        <f>'Summary'!B$107</f>
        <v>0</v>
      </c>
      <c r="J78" s="10"/>
    </row>
    <row r="79" spans="1:10">
      <c r="A79" s="3" t="s">
        <v>185</v>
      </c>
      <c r="B79" s="32">
        <f>'Input'!B$261</f>
        <v>0</v>
      </c>
      <c r="C79" s="32">
        <f>'Input'!C$261</f>
        <v>0</v>
      </c>
      <c r="D79" s="32">
        <f>'Input'!D$261</f>
        <v>0</v>
      </c>
      <c r="E79" s="37">
        <f>'Input'!E$261</f>
        <v>0</v>
      </c>
      <c r="F79" s="37">
        <f>'Input'!F$261</f>
        <v>0</v>
      </c>
      <c r="G79" s="37">
        <f>'Input'!G$261</f>
        <v>0</v>
      </c>
      <c r="H79" s="32">
        <f>'Input'!H$261</f>
        <v>0</v>
      </c>
      <c r="I79" s="37">
        <f>'Summary'!B$111</f>
        <v>0</v>
      </c>
      <c r="J79" s="10"/>
    </row>
    <row r="80" spans="1:10">
      <c r="A80" s="3" t="s">
        <v>186</v>
      </c>
      <c r="B80" s="32">
        <f>'Input'!B$264</f>
        <v>0</v>
      </c>
      <c r="C80" s="32">
        <f>'Input'!C$264</f>
        <v>0</v>
      </c>
      <c r="D80" s="32">
        <f>'Input'!D$264</f>
        <v>0</v>
      </c>
      <c r="E80" s="37">
        <f>'Input'!E$264</f>
        <v>0</v>
      </c>
      <c r="F80" s="37">
        <f>'Input'!F$264</f>
        <v>0</v>
      </c>
      <c r="G80" s="37">
        <f>'Input'!G$264</f>
        <v>0</v>
      </c>
      <c r="H80" s="32">
        <f>'Input'!H$264</f>
        <v>0</v>
      </c>
      <c r="I80" s="37">
        <f>'Summary'!B$114</f>
        <v>0</v>
      </c>
      <c r="J80" s="10"/>
    </row>
    <row r="81" spans="1:10">
      <c r="A81" s="3" t="s">
        <v>187</v>
      </c>
      <c r="B81" s="32">
        <f>'Input'!B$268</f>
        <v>0</v>
      </c>
      <c r="C81" s="32">
        <f>'Input'!C$268</f>
        <v>0</v>
      </c>
      <c r="D81" s="32">
        <f>'Input'!D$268</f>
        <v>0</v>
      </c>
      <c r="E81" s="37">
        <f>'Input'!E$268</f>
        <v>0</v>
      </c>
      <c r="F81" s="37">
        <f>'Input'!F$268</f>
        <v>0</v>
      </c>
      <c r="G81" s="37">
        <f>'Input'!G$268</f>
        <v>0</v>
      </c>
      <c r="H81" s="32">
        <f>'Input'!H$268</f>
        <v>0</v>
      </c>
      <c r="I81" s="37">
        <f>'Summary'!B$118</f>
        <v>0</v>
      </c>
      <c r="J81" s="10"/>
    </row>
    <row r="82" spans="1:10">
      <c r="A82" s="3" t="s">
        <v>188</v>
      </c>
      <c r="B82" s="32">
        <f>'Input'!B$272</f>
        <v>0</v>
      </c>
      <c r="C82" s="32">
        <f>'Input'!C$272</f>
        <v>0</v>
      </c>
      <c r="D82" s="32">
        <f>'Input'!D$272</f>
        <v>0</v>
      </c>
      <c r="E82" s="37">
        <f>'Input'!E$272</f>
        <v>0</v>
      </c>
      <c r="F82" s="37">
        <f>'Input'!F$272</f>
        <v>0</v>
      </c>
      <c r="G82" s="37">
        <f>'Input'!G$272</f>
        <v>0</v>
      </c>
      <c r="H82" s="32">
        <f>'Input'!H$272</f>
        <v>0</v>
      </c>
      <c r="I82" s="37">
        <f>'Summary'!B$122</f>
        <v>0</v>
      </c>
      <c r="J82" s="10"/>
    </row>
    <row r="83" spans="1:10">
      <c r="A83" s="3" t="s">
        <v>189</v>
      </c>
      <c r="B83" s="32">
        <f>'Input'!B$275</f>
        <v>0</v>
      </c>
      <c r="C83" s="32">
        <f>'Input'!C$275</f>
        <v>0</v>
      </c>
      <c r="D83" s="32">
        <f>'Input'!D$275</f>
        <v>0</v>
      </c>
      <c r="E83" s="37">
        <f>'Input'!E$275</f>
        <v>0</v>
      </c>
      <c r="F83" s="37">
        <f>'Input'!F$275</f>
        <v>0</v>
      </c>
      <c r="G83" s="37">
        <f>'Input'!G$275</f>
        <v>0</v>
      </c>
      <c r="H83" s="32">
        <f>'Input'!H$275</f>
        <v>0</v>
      </c>
      <c r="I83" s="37">
        <f>'Summary'!B$125</f>
        <v>0</v>
      </c>
      <c r="J83" s="10"/>
    </row>
    <row r="84" spans="1:10">
      <c r="A84" s="3" t="s">
        <v>197</v>
      </c>
      <c r="B84" s="32">
        <f>'Input'!B$278</f>
        <v>0</v>
      </c>
      <c r="C84" s="32">
        <f>'Input'!C$278</f>
        <v>0</v>
      </c>
      <c r="D84" s="32">
        <f>'Input'!D$278</f>
        <v>0</v>
      </c>
      <c r="E84" s="37">
        <f>'Input'!E$278</f>
        <v>0</v>
      </c>
      <c r="F84" s="37">
        <f>'Input'!F$278</f>
        <v>0</v>
      </c>
      <c r="G84" s="37">
        <f>'Input'!G$278</f>
        <v>0</v>
      </c>
      <c r="H84" s="32">
        <f>'Input'!H$278</f>
        <v>0</v>
      </c>
      <c r="I84" s="37">
        <f>'Summary'!B$128</f>
        <v>0</v>
      </c>
      <c r="J84" s="10"/>
    </row>
    <row r="85" spans="1:10">
      <c r="A85" s="3" t="s">
        <v>198</v>
      </c>
      <c r="B85" s="32">
        <f>'Input'!B$281</f>
        <v>0</v>
      </c>
      <c r="C85" s="32">
        <f>'Input'!C$281</f>
        <v>0</v>
      </c>
      <c r="D85" s="32">
        <f>'Input'!D$281</f>
        <v>0</v>
      </c>
      <c r="E85" s="37">
        <f>'Input'!E$281</f>
        <v>0</v>
      </c>
      <c r="F85" s="37">
        <f>'Input'!F$281</f>
        <v>0</v>
      </c>
      <c r="G85" s="37">
        <f>'Input'!G$281</f>
        <v>0</v>
      </c>
      <c r="H85" s="32">
        <f>'Input'!H$281</f>
        <v>0</v>
      </c>
      <c r="I85" s="37">
        <f>'Summary'!B$131</f>
        <v>0</v>
      </c>
      <c r="J85" s="10"/>
    </row>
    <row r="87" spans="1:10" ht="21" customHeight="1">
      <c r="A87" s="1" t="s">
        <v>1789</v>
      </c>
    </row>
    <row r="89" spans="1:10">
      <c r="B89" s="12" t="s">
        <v>1790</v>
      </c>
    </row>
    <row r="90" spans="1:10">
      <c r="A90" s="3" t="s">
        <v>174</v>
      </c>
      <c r="B90" s="23" t="s">
        <v>1791</v>
      </c>
      <c r="C90" s="10"/>
    </row>
    <row r="91" spans="1:10">
      <c r="A91" s="3" t="s">
        <v>175</v>
      </c>
      <c r="B91" s="23" t="s">
        <v>1791</v>
      </c>
      <c r="C91" s="10"/>
    </row>
    <row r="92" spans="1:10">
      <c r="A92" s="3" t="s">
        <v>214</v>
      </c>
      <c r="B92" s="23" t="s">
        <v>1791</v>
      </c>
      <c r="C92" s="10"/>
    </row>
    <row r="93" spans="1:10">
      <c r="A93" s="3" t="s">
        <v>176</v>
      </c>
      <c r="B93" s="23" t="s">
        <v>1791</v>
      </c>
      <c r="C93" s="10"/>
    </row>
    <row r="94" spans="1:10">
      <c r="A94" s="3" t="s">
        <v>177</v>
      </c>
      <c r="B94" s="23" t="s">
        <v>1791</v>
      </c>
      <c r="C94" s="10"/>
    </row>
    <row r="95" spans="1:10">
      <c r="A95" s="3" t="s">
        <v>215</v>
      </c>
      <c r="B95" s="23" t="s">
        <v>1791</v>
      </c>
      <c r="C95" s="10"/>
    </row>
    <row r="96" spans="1:10">
      <c r="A96" s="3" t="s">
        <v>178</v>
      </c>
      <c r="B96" s="23" t="s">
        <v>1791</v>
      </c>
      <c r="C96" s="10"/>
    </row>
    <row r="97" spans="1:3">
      <c r="A97" s="3" t="s">
        <v>179</v>
      </c>
      <c r="B97" s="23" t="s">
        <v>1791</v>
      </c>
      <c r="C97" s="10"/>
    </row>
    <row r="98" spans="1:3">
      <c r="A98" s="3" t="s">
        <v>195</v>
      </c>
      <c r="B98" s="23" t="s">
        <v>1791</v>
      </c>
      <c r="C98" s="10"/>
    </row>
    <row r="99" spans="1:3">
      <c r="A99" s="3" t="s">
        <v>180</v>
      </c>
      <c r="B99" s="23" t="s">
        <v>1791</v>
      </c>
      <c r="C99" s="10"/>
    </row>
    <row r="100" spans="1:3">
      <c r="A100" s="3" t="s">
        <v>181</v>
      </c>
      <c r="B100" s="23" t="s">
        <v>1791</v>
      </c>
      <c r="C100" s="10"/>
    </row>
    <row r="101" spans="1:3">
      <c r="A101" s="3" t="s">
        <v>182</v>
      </c>
      <c r="B101" s="23" t="s">
        <v>1792</v>
      </c>
      <c r="C101" s="10"/>
    </row>
    <row r="102" spans="1:3">
      <c r="A102" s="3" t="s">
        <v>183</v>
      </c>
      <c r="B102" s="23" t="s">
        <v>1792</v>
      </c>
      <c r="C102" s="10"/>
    </row>
    <row r="103" spans="1:3">
      <c r="A103" s="3" t="s">
        <v>196</v>
      </c>
      <c r="B103" s="23" t="s">
        <v>1792</v>
      </c>
      <c r="C103" s="10"/>
    </row>
    <row r="104" spans="1:3">
      <c r="A104" s="3" t="s">
        <v>216</v>
      </c>
      <c r="B104" s="23" t="s">
        <v>1793</v>
      </c>
      <c r="C104" s="10"/>
    </row>
    <row r="105" spans="1:3">
      <c r="A105" s="3" t="s">
        <v>217</v>
      </c>
      <c r="B105" s="23" t="s">
        <v>1793</v>
      </c>
      <c r="C105" s="10"/>
    </row>
    <row r="106" spans="1:3">
      <c r="A106" s="3" t="s">
        <v>218</v>
      </c>
      <c r="B106" s="23" t="s">
        <v>1793</v>
      </c>
      <c r="C106" s="10"/>
    </row>
    <row r="107" spans="1:3">
      <c r="A107" s="3" t="s">
        <v>219</v>
      </c>
      <c r="B107" s="23" t="s">
        <v>1793</v>
      </c>
      <c r="C107" s="10"/>
    </row>
    <row r="108" spans="1:3">
      <c r="A108" s="3" t="s">
        <v>220</v>
      </c>
      <c r="B108" s="23" t="s">
        <v>1793</v>
      </c>
      <c r="C108" s="10"/>
    </row>
    <row r="109" spans="1:3">
      <c r="A109" s="3" t="s">
        <v>184</v>
      </c>
      <c r="B109" s="23" t="s">
        <v>1793</v>
      </c>
      <c r="C109" s="10"/>
    </row>
    <row r="110" spans="1:3">
      <c r="A110" s="3" t="s">
        <v>185</v>
      </c>
      <c r="B110" s="23" t="s">
        <v>1793</v>
      </c>
      <c r="C110" s="10"/>
    </row>
    <row r="111" spans="1:3">
      <c r="A111" s="3" t="s">
        <v>186</v>
      </c>
      <c r="B111" s="23" t="s">
        <v>1793</v>
      </c>
      <c r="C111" s="10"/>
    </row>
    <row r="112" spans="1:3">
      <c r="A112" s="3" t="s">
        <v>187</v>
      </c>
      <c r="B112" s="23" t="s">
        <v>1793</v>
      </c>
      <c r="C112" s="10"/>
    </row>
    <row r="113" spans="1:3">
      <c r="A113" s="3" t="s">
        <v>188</v>
      </c>
      <c r="B113" s="23" t="s">
        <v>1793</v>
      </c>
      <c r="C113" s="10"/>
    </row>
    <row r="114" spans="1:3">
      <c r="A114" s="3" t="s">
        <v>189</v>
      </c>
      <c r="B114" s="23" t="s">
        <v>1793</v>
      </c>
      <c r="C114" s="10"/>
    </row>
    <row r="115" spans="1:3">
      <c r="A115" s="3" t="s">
        <v>197</v>
      </c>
      <c r="B115" s="23" t="s">
        <v>1793</v>
      </c>
      <c r="C115" s="10"/>
    </row>
    <row r="116" spans="1:3">
      <c r="A116" s="3" t="s">
        <v>198</v>
      </c>
      <c r="B116" s="23" t="s">
        <v>1793</v>
      </c>
      <c r="C116" s="10"/>
    </row>
    <row r="118" spans="1:3" ht="21" customHeight="1">
      <c r="A118" s="1" t="s">
        <v>1794</v>
      </c>
    </row>
    <row r="119" spans="1:3">
      <c r="A119" s="2" t="s">
        <v>361</v>
      </c>
    </row>
    <row r="120" spans="1:3">
      <c r="A120" s="11" t="s">
        <v>1795</v>
      </c>
    </row>
    <row r="121" spans="1:3">
      <c r="A121" s="11" t="s">
        <v>1796</v>
      </c>
    </row>
    <row r="122" spans="1:3">
      <c r="A122" s="11" t="s">
        <v>1797</v>
      </c>
    </row>
    <row r="123" spans="1:3">
      <c r="A123" s="11" t="s">
        <v>1798</v>
      </c>
    </row>
    <row r="124" spans="1:3">
      <c r="A124" s="11" t="s">
        <v>1799</v>
      </c>
    </row>
    <row r="125" spans="1:3">
      <c r="A125" s="11" t="s">
        <v>1800</v>
      </c>
    </row>
    <row r="126" spans="1:3">
      <c r="A126" s="11" t="s">
        <v>1801</v>
      </c>
    </row>
    <row r="127" spans="1:3">
      <c r="A127" s="11" t="s">
        <v>1802</v>
      </c>
    </row>
    <row r="128" spans="1:3">
      <c r="A128" s="11" t="s">
        <v>1803</v>
      </c>
    </row>
    <row r="129" spans="1:9">
      <c r="A129" s="11" t="s">
        <v>613</v>
      </c>
    </row>
    <row r="130" spans="1:9">
      <c r="A130" s="11" t="s">
        <v>1804</v>
      </c>
    </row>
    <row r="131" spans="1:9">
      <c r="A131" s="11" t="s">
        <v>1805</v>
      </c>
    </row>
    <row r="132" spans="1:9">
      <c r="A132" s="11" t="s">
        <v>1806</v>
      </c>
    </row>
    <row r="133" spans="1:9">
      <c r="A133" s="11" t="s">
        <v>1807</v>
      </c>
    </row>
    <row r="134" spans="1:9">
      <c r="A134" s="11" t="s">
        <v>1808</v>
      </c>
    </row>
    <row r="135" spans="1:9">
      <c r="A135" s="11" t="s">
        <v>1809</v>
      </c>
    </row>
    <row r="136" spans="1:9">
      <c r="A136" s="11" t="s">
        <v>1810</v>
      </c>
    </row>
    <row r="137" spans="1:9">
      <c r="A137" s="11" t="s">
        <v>1811</v>
      </c>
    </row>
    <row r="138" spans="1:9">
      <c r="A138" s="11" t="s">
        <v>1812</v>
      </c>
    </row>
    <row r="139" spans="1:9">
      <c r="A139" s="11" t="s">
        <v>1813</v>
      </c>
    </row>
    <row r="140" spans="1:9">
      <c r="A140" s="11" t="s">
        <v>1814</v>
      </c>
    </row>
    <row r="141" spans="1:9">
      <c r="A141" s="11" t="s">
        <v>1815</v>
      </c>
    </row>
    <row r="142" spans="1:9">
      <c r="A142" s="11" t="s">
        <v>1816</v>
      </c>
    </row>
    <row r="143" spans="1:9">
      <c r="A143" s="11" t="s">
        <v>1817</v>
      </c>
    </row>
    <row r="144" spans="1:9">
      <c r="A144" s="28" t="s">
        <v>364</v>
      </c>
      <c r="B144" s="28" t="s">
        <v>494</v>
      </c>
      <c r="C144" s="28" t="s">
        <v>494</v>
      </c>
      <c r="D144" s="28" t="s">
        <v>494</v>
      </c>
      <c r="E144" s="28" t="s">
        <v>494</v>
      </c>
      <c r="F144" s="28" t="s">
        <v>494</v>
      </c>
      <c r="G144" s="28" t="s">
        <v>494</v>
      </c>
      <c r="H144" s="28" t="s">
        <v>494</v>
      </c>
      <c r="I144" s="28" t="s">
        <v>494</v>
      </c>
    </row>
    <row r="145" spans="1:10">
      <c r="A145" s="28" t="s">
        <v>367</v>
      </c>
      <c r="B145" s="28" t="s">
        <v>1818</v>
      </c>
      <c r="C145" s="28" t="s">
        <v>1819</v>
      </c>
      <c r="D145" s="28" t="s">
        <v>1820</v>
      </c>
      <c r="E145" s="28" t="s">
        <v>1821</v>
      </c>
      <c r="F145" s="28" t="s">
        <v>1822</v>
      </c>
      <c r="G145" s="28" t="s">
        <v>1823</v>
      </c>
      <c r="H145" s="28" t="s">
        <v>1824</v>
      </c>
      <c r="I145" s="28" t="s">
        <v>1825</v>
      </c>
    </row>
    <row r="147" spans="1:10">
      <c r="B147" s="12" t="s">
        <v>1826</v>
      </c>
      <c r="C147" s="12" t="s">
        <v>1827</v>
      </c>
      <c r="D147" s="12" t="s">
        <v>1828</v>
      </c>
      <c r="E147" s="12" t="s">
        <v>1829</v>
      </c>
      <c r="F147" s="12" t="s">
        <v>1830</v>
      </c>
      <c r="G147" s="12" t="s">
        <v>1831</v>
      </c>
      <c r="H147" s="12" t="s">
        <v>1832</v>
      </c>
      <c r="I147" s="12" t="s">
        <v>1833</v>
      </c>
    </row>
    <row r="148" spans="1:10">
      <c r="A148" s="24" t="s">
        <v>174</v>
      </c>
      <c r="J148" s="10"/>
    </row>
    <row r="149" spans="1:10">
      <c r="A149" s="3" t="s">
        <v>174</v>
      </c>
      <c r="B149" s="31">
        <f>B$59/IF(B$90="kVA",IF(F$59,F$59,1),IF(B$90="MPAN",IF(E$59,E$59,1),IF(I$59,I$59,1)))</f>
        <v>0</v>
      </c>
      <c r="C149" s="31">
        <f>C$59/IF(B$90="kVA",IF(F$59,F$59,1),IF(B$90="MPAN",IF(E$59,E$59,1),IF(I$59,I$59,1)))</f>
        <v>0</v>
      </c>
      <c r="D149" s="31">
        <f>D$59/IF(B$90="kVA",IF(F$59,F$59,1),IF(B$90="MPAN",IF(E$59,E$59,1),IF(I$59,I$59,1)))</f>
        <v>0</v>
      </c>
      <c r="E149" s="31">
        <f>E$59/IF(B$90="kVA",IF(F$59,F$59,1),IF(B$90="MPAN",IF(E$59,E$59,1),IF(I$59,I$59,1)))</f>
        <v>0</v>
      </c>
      <c r="F149" s="31">
        <f>F$59/IF(B$90="kVA",IF(F$59,F$59,1),IF(B$90="MPAN",IF(E$59,E$59,1),IF(I$59,I$59,1)))</f>
        <v>0</v>
      </c>
      <c r="G149" s="31">
        <f>G$59/IF(B$90="kVA",IF(F$59,F$59,1),IF(B$90="MPAN",IF(E$59,E$59,1),IF(I$59,I$59,1)))</f>
        <v>0</v>
      </c>
      <c r="H149" s="31">
        <f>H$59/IF(B$90="kVA",IF(F$59,F$59,1),IF(B$90="MPAN",IF(E$59,E$59,1),IF(I$59,I$59,1)))</f>
        <v>0</v>
      </c>
      <c r="I149" s="39">
        <f>0.01*'Input'!F$58*('Adjust'!$E$232*E149+'Adjust'!$F$232*F149+'Adjust'!$G$232*G149)+10*('Adjust'!$B$232*B149+'Adjust'!$C$232*C149+'Adjust'!$D$232*D149+'Adjust'!$H$232*H149)</f>
        <v>0</v>
      </c>
      <c r="J149" s="10"/>
    </row>
    <row r="150" spans="1:10">
      <c r="A150" s="3" t="s">
        <v>233</v>
      </c>
      <c r="B150" s="31">
        <f>B$59/IF(B$90="kVA",IF(F$59,F$59,1),IF(B$90="MPAN",IF(E$59,E$59,1),IF(I$59,I$59,1)))</f>
        <v>0</v>
      </c>
      <c r="C150" s="31">
        <f>C$59/IF(B$90="kVA",IF(F$59,F$59,1),IF(B$90="MPAN",IF(E$59,E$59,1),IF(I$59,I$59,1)))</f>
        <v>0</v>
      </c>
      <c r="D150" s="31">
        <f>D$59/IF(B$90="kVA",IF(F$59,F$59,1),IF(B$90="MPAN",IF(E$59,E$59,1),IF(I$59,I$59,1)))</f>
        <v>0</v>
      </c>
      <c r="E150" s="31">
        <f>E$59/IF(B$90="kVA",IF(F$59,F$59,1),IF(B$90="MPAN",IF(E$59,E$59,1),IF(I$59,I$59,1)))</f>
        <v>0</v>
      </c>
      <c r="F150" s="31">
        <f>F$59/IF(B$90="kVA",IF(F$59,F$59,1),IF(B$90="MPAN",IF(E$59,E$59,1),IF(I$59,I$59,1)))</f>
        <v>0</v>
      </c>
      <c r="G150" s="31">
        <f>G$59/IF(B$90="kVA",IF(F$59,F$59,1),IF(B$90="MPAN",IF(E$59,E$59,1),IF(I$59,I$59,1)))</f>
        <v>0</v>
      </c>
      <c r="H150" s="31">
        <f>H$59/IF(B$90="kVA",IF(F$59,F$59,1),IF(B$90="MPAN",IF(E$59,E$59,1),IF(I$59,I$59,1)))</f>
        <v>0</v>
      </c>
      <c r="I150" s="39">
        <f>0.01*'Input'!F$58*('Adjust'!$E$233*E150+'Adjust'!$F$233*F150+'Adjust'!$G$233*G150)+10*('Adjust'!$B$233*B150+'Adjust'!$C$233*C150+'Adjust'!$D$233*D150+'Adjust'!$H$233*H150)</f>
        <v>0</v>
      </c>
      <c r="J150" s="10"/>
    </row>
    <row r="151" spans="1:10">
      <c r="A151" s="3" t="s">
        <v>234</v>
      </c>
      <c r="B151" s="31">
        <f>B$59/IF(B$90="kVA",IF(F$59,F$59,1),IF(B$90="MPAN",IF(E$59,E$59,1),IF(I$59,I$59,1)))</f>
        <v>0</v>
      </c>
      <c r="C151" s="31">
        <f>C$59/IF(B$90="kVA",IF(F$59,F$59,1),IF(B$90="MPAN",IF(E$59,E$59,1),IF(I$59,I$59,1)))</f>
        <v>0</v>
      </c>
      <c r="D151" s="31">
        <f>D$59/IF(B$90="kVA",IF(F$59,F$59,1),IF(B$90="MPAN",IF(E$59,E$59,1),IF(I$59,I$59,1)))</f>
        <v>0</v>
      </c>
      <c r="E151" s="31">
        <f>E$59/IF(B$90="kVA",IF(F$59,F$59,1),IF(B$90="MPAN",IF(E$59,E$59,1),IF(I$59,I$59,1)))</f>
        <v>0</v>
      </c>
      <c r="F151" s="31">
        <f>F$59/IF(B$90="kVA",IF(F$59,F$59,1),IF(B$90="MPAN",IF(E$59,E$59,1),IF(I$59,I$59,1)))</f>
        <v>0</v>
      </c>
      <c r="G151" s="31">
        <f>G$59/IF(B$90="kVA",IF(F$59,F$59,1),IF(B$90="MPAN",IF(E$59,E$59,1),IF(I$59,I$59,1)))</f>
        <v>0</v>
      </c>
      <c r="H151" s="31">
        <f>H$59/IF(B$90="kVA",IF(F$59,F$59,1),IF(B$90="MPAN",IF(E$59,E$59,1),IF(I$59,I$59,1)))</f>
        <v>0</v>
      </c>
      <c r="I151" s="39">
        <f>0.01*'Input'!F$58*('Adjust'!$E$234*E151+'Adjust'!$F$234*F151+'Adjust'!$G$234*G151)+10*('Adjust'!$B$234*B151+'Adjust'!$C$234*C151+'Adjust'!$D$234*D151+'Adjust'!$H$234*H151)</f>
        <v>0</v>
      </c>
      <c r="J151" s="10"/>
    </row>
    <row r="152" spans="1:10">
      <c r="A152" s="24" t="s">
        <v>175</v>
      </c>
      <c r="J152" s="10"/>
    </row>
    <row r="153" spans="1:10">
      <c r="A153" s="3" t="s">
        <v>175</v>
      </c>
      <c r="B153" s="31">
        <f>B$60/IF(B$91="kVA",IF(F$60,F$60,1),IF(B$91="MPAN",IF(E$60,E$60,1),IF(I$60,I$60,1)))</f>
        <v>0</v>
      </c>
      <c r="C153" s="31">
        <f>C$60/IF(B$91="kVA",IF(F$60,F$60,1),IF(B$91="MPAN",IF(E$60,E$60,1),IF(I$60,I$60,1)))</f>
        <v>0</v>
      </c>
      <c r="D153" s="31">
        <f>D$60/IF(B$91="kVA",IF(F$60,F$60,1),IF(B$91="MPAN",IF(E$60,E$60,1),IF(I$60,I$60,1)))</f>
        <v>0</v>
      </c>
      <c r="E153" s="31">
        <f>E$60/IF(B$91="kVA",IF(F$60,F$60,1),IF(B$91="MPAN",IF(E$60,E$60,1),IF(I$60,I$60,1)))</f>
        <v>0</v>
      </c>
      <c r="F153" s="31">
        <f>F$60/IF(B$91="kVA",IF(F$60,F$60,1),IF(B$91="MPAN",IF(E$60,E$60,1),IF(I$60,I$60,1)))</f>
        <v>0</v>
      </c>
      <c r="G153" s="31">
        <f>G$60/IF(B$91="kVA",IF(F$60,F$60,1),IF(B$91="MPAN",IF(E$60,E$60,1),IF(I$60,I$60,1)))</f>
        <v>0</v>
      </c>
      <c r="H153" s="31">
        <f>H$60/IF(B$91="kVA",IF(F$60,F$60,1),IF(B$91="MPAN",IF(E$60,E$60,1),IF(I$60,I$60,1)))</f>
        <v>0</v>
      </c>
      <c r="I153" s="39">
        <f>0.01*'Input'!F$58*('Adjust'!$E$236*E153+'Adjust'!$F$236*F153+'Adjust'!$G$236*G153)+10*('Adjust'!$B$236*B153+'Adjust'!$C$236*C153+'Adjust'!$D$236*D153+'Adjust'!$H$236*H153)</f>
        <v>0</v>
      </c>
      <c r="J153" s="10"/>
    </row>
    <row r="154" spans="1:10">
      <c r="A154" s="3" t="s">
        <v>236</v>
      </c>
      <c r="B154" s="31">
        <f>B$60/IF(B$91="kVA",IF(F$60,F$60,1),IF(B$91="MPAN",IF(E$60,E$60,1),IF(I$60,I$60,1)))</f>
        <v>0</v>
      </c>
      <c r="C154" s="31">
        <f>C$60/IF(B$91="kVA",IF(F$60,F$60,1),IF(B$91="MPAN",IF(E$60,E$60,1),IF(I$60,I$60,1)))</f>
        <v>0</v>
      </c>
      <c r="D154" s="31">
        <f>D$60/IF(B$91="kVA",IF(F$60,F$60,1),IF(B$91="MPAN",IF(E$60,E$60,1),IF(I$60,I$60,1)))</f>
        <v>0</v>
      </c>
      <c r="E154" s="31">
        <f>E$60/IF(B$91="kVA",IF(F$60,F$60,1),IF(B$91="MPAN",IF(E$60,E$60,1),IF(I$60,I$60,1)))</f>
        <v>0</v>
      </c>
      <c r="F154" s="31">
        <f>F$60/IF(B$91="kVA",IF(F$60,F$60,1),IF(B$91="MPAN",IF(E$60,E$60,1),IF(I$60,I$60,1)))</f>
        <v>0</v>
      </c>
      <c r="G154" s="31">
        <f>G$60/IF(B$91="kVA",IF(F$60,F$60,1),IF(B$91="MPAN",IF(E$60,E$60,1),IF(I$60,I$60,1)))</f>
        <v>0</v>
      </c>
      <c r="H154" s="31">
        <f>H$60/IF(B$91="kVA",IF(F$60,F$60,1),IF(B$91="MPAN",IF(E$60,E$60,1),IF(I$60,I$60,1)))</f>
        <v>0</v>
      </c>
      <c r="I154" s="39">
        <f>0.01*'Input'!F$58*('Adjust'!$E$237*E154+'Adjust'!$F$237*F154+'Adjust'!$G$237*G154)+10*('Adjust'!$B$237*B154+'Adjust'!$C$237*C154+'Adjust'!$D$237*D154+'Adjust'!$H$237*H154)</f>
        <v>0</v>
      </c>
      <c r="J154" s="10"/>
    </row>
    <row r="155" spans="1:10">
      <c r="A155" s="3" t="s">
        <v>237</v>
      </c>
      <c r="B155" s="31">
        <f>B$60/IF(B$91="kVA",IF(F$60,F$60,1),IF(B$91="MPAN",IF(E$60,E$60,1),IF(I$60,I$60,1)))</f>
        <v>0</v>
      </c>
      <c r="C155" s="31">
        <f>C$60/IF(B$91="kVA",IF(F$60,F$60,1),IF(B$91="MPAN",IF(E$60,E$60,1),IF(I$60,I$60,1)))</f>
        <v>0</v>
      </c>
      <c r="D155" s="31">
        <f>D$60/IF(B$91="kVA",IF(F$60,F$60,1),IF(B$91="MPAN",IF(E$60,E$60,1),IF(I$60,I$60,1)))</f>
        <v>0</v>
      </c>
      <c r="E155" s="31">
        <f>E$60/IF(B$91="kVA",IF(F$60,F$60,1),IF(B$91="MPAN",IF(E$60,E$60,1),IF(I$60,I$60,1)))</f>
        <v>0</v>
      </c>
      <c r="F155" s="31">
        <f>F$60/IF(B$91="kVA",IF(F$60,F$60,1),IF(B$91="MPAN",IF(E$60,E$60,1),IF(I$60,I$60,1)))</f>
        <v>0</v>
      </c>
      <c r="G155" s="31">
        <f>G$60/IF(B$91="kVA",IF(F$60,F$60,1),IF(B$91="MPAN",IF(E$60,E$60,1),IF(I$60,I$60,1)))</f>
        <v>0</v>
      </c>
      <c r="H155" s="31">
        <f>H$60/IF(B$91="kVA",IF(F$60,F$60,1),IF(B$91="MPAN",IF(E$60,E$60,1),IF(I$60,I$60,1)))</f>
        <v>0</v>
      </c>
      <c r="I155" s="39">
        <f>0.01*'Input'!F$58*('Adjust'!$E$238*E155+'Adjust'!$F$238*F155+'Adjust'!$G$238*G155)+10*('Adjust'!$B$238*B155+'Adjust'!$C$238*C155+'Adjust'!$D$238*D155+'Adjust'!$H$238*H155)</f>
        <v>0</v>
      </c>
      <c r="J155" s="10"/>
    </row>
    <row r="156" spans="1:10">
      <c r="A156" s="24" t="s">
        <v>214</v>
      </c>
      <c r="J156" s="10"/>
    </row>
    <row r="157" spans="1:10">
      <c r="A157" s="3" t="s">
        <v>214</v>
      </c>
      <c r="B157" s="31">
        <f>B$61/IF(B$92="kVA",IF(F$61,F$61,1),IF(B$92="MPAN",IF(E$61,E$61,1),IF(I$61,I$61,1)))</f>
        <v>0</v>
      </c>
      <c r="C157" s="31">
        <f>C$61/IF(B$92="kVA",IF(F$61,F$61,1),IF(B$92="MPAN",IF(E$61,E$61,1),IF(I$61,I$61,1)))</f>
        <v>0</v>
      </c>
      <c r="D157" s="31">
        <f>D$61/IF(B$92="kVA",IF(F$61,F$61,1),IF(B$92="MPAN",IF(E$61,E$61,1),IF(I$61,I$61,1)))</f>
        <v>0</v>
      </c>
      <c r="E157" s="31">
        <f>E$61/IF(B$92="kVA",IF(F$61,F$61,1),IF(B$92="MPAN",IF(E$61,E$61,1),IF(I$61,I$61,1)))</f>
        <v>0</v>
      </c>
      <c r="F157" s="31">
        <f>F$61/IF(B$92="kVA",IF(F$61,F$61,1),IF(B$92="MPAN",IF(E$61,E$61,1),IF(I$61,I$61,1)))</f>
        <v>0</v>
      </c>
      <c r="G157" s="31">
        <f>G$61/IF(B$92="kVA",IF(F$61,F$61,1),IF(B$92="MPAN",IF(E$61,E$61,1),IF(I$61,I$61,1)))</f>
        <v>0</v>
      </c>
      <c r="H157" s="31">
        <f>H$61/IF(B$92="kVA",IF(F$61,F$61,1),IF(B$92="MPAN",IF(E$61,E$61,1),IF(I$61,I$61,1)))</f>
        <v>0</v>
      </c>
      <c r="I157" s="39">
        <f>0.01*'Input'!F$58*('Adjust'!$E$240*E157+'Adjust'!$F$240*F157+'Adjust'!$G$240*G157)+10*('Adjust'!$B$240*B157+'Adjust'!$C$240*C157+'Adjust'!$D$240*D157+'Adjust'!$H$240*H157)</f>
        <v>0</v>
      </c>
      <c r="J157" s="10"/>
    </row>
    <row r="158" spans="1:10">
      <c r="A158" s="3" t="s">
        <v>239</v>
      </c>
      <c r="B158" s="31">
        <f>B$61/IF(B$92="kVA",IF(F$61,F$61,1),IF(B$92="MPAN",IF(E$61,E$61,1),IF(I$61,I$61,1)))</f>
        <v>0</v>
      </c>
      <c r="C158" s="31">
        <f>C$61/IF(B$92="kVA",IF(F$61,F$61,1),IF(B$92="MPAN",IF(E$61,E$61,1),IF(I$61,I$61,1)))</f>
        <v>0</v>
      </c>
      <c r="D158" s="31">
        <f>D$61/IF(B$92="kVA",IF(F$61,F$61,1),IF(B$92="MPAN",IF(E$61,E$61,1),IF(I$61,I$61,1)))</f>
        <v>0</v>
      </c>
      <c r="E158" s="31">
        <f>E$61/IF(B$92="kVA",IF(F$61,F$61,1),IF(B$92="MPAN",IF(E$61,E$61,1),IF(I$61,I$61,1)))</f>
        <v>0</v>
      </c>
      <c r="F158" s="31">
        <f>F$61/IF(B$92="kVA",IF(F$61,F$61,1),IF(B$92="MPAN",IF(E$61,E$61,1),IF(I$61,I$61,1)))</f>
        <v>0</v>
      </c>
      <c r="G158" s="31">
        <f>G$61/IF(B$92="kVA",IF(F$61,F$61,1),IF(B$92="MPAN",IF(E$61,E$61,1),IF(I$61,I$61,1)))</f>
        <v>0</v>
      </c>
      <c r="H158" s="31">
        <f>H$61/IF(B$92="kVA",IF(F$61,F$61,1),IF(B$92="MPAN",IF(E$61,E$61,1),IF(I$61,I$61,1)))</f>
        <v>0</v>
      </c>
      <c r="I158" s="39">
        <f>0.01*'Input'!F$58*('Adjust'!$E$241*E158+'Adjust'!$F$241*F158+'Adjust'!$G$241*G158)+10*('Adjust'!$B$241*B158+'Adjust'!$C$241*C158+'Adjust'!$D$241*D158+'Adjust'!$H$241*H158)</f>
        <v>0</v>
      </c>
      <c r="J158" s="10"/>
    </row>
    <row r="159" spans="1:10">
      <c r="A159" s="3" t="s">
        <v>240</v>
      </c>
      <c r="B159" s="31">
        <f>B$61/IF(B$92="kVA",IF(F$61,F$61,1),IF(B$92="MPAN",IF(E$61,E$61,1),IF(I$61,I$61,1)))</f>
        <v>0</v>
      </c>
      <c r="C159" s="31">
        <f>C$61/IF(B$92="kVA",IF(F$61,F$61,1),IF(B$92="MPAN",IF(E$61,E$61,1),IF(I$61,I$61,1)))</f>
        <v>0</v>
      </c>
      <c r="D159" s="31">
        <f>D$61/IF(B$92="kVA",IF(F$61,F$61,1),IF(B$92="MPAN",IF(E$61,E$61,1),IF(I$61,I$61,1)))</f>
        <v>0</v>
      </c>
      <c r="E159" s="31">
        <f>E$61/IF(B$92="kVA",IF(F$61,F$61,1),IF(B$92="MPAN",IF(E$61,E$61,1),IF(I$61,I$61,1)))</f>
        <v>0</v>
      </c>
      <c r="F159" s="31">
        <f>F$61/IF(B$92="kVA",IF(F$61,F$61,1),IF(B$92="MPAN",IF(E$61,E$61,1),IF(I$61,I$61,1)))</f>
        <v>0</v>
      </c>
      <c r="G159" s="31">
        <f>G$61/IF(B$92="kVA",IF(F$61,F$61,1),IF(B$92="MPAN",IF(E$61,E$61,1),IF(I$61,I$61,1)))</f>
        <v>0</v>
      </c>
      <c r="H159" s="31">
        <f>H$61/IF(B$92="kVA",IF(F$61,F$61,1),IF(B$92="MPAN",IF(E$61,E$61,1),IF(I$61,I$61,1)))</f>
        <v>0</v>
      </c>
      <c r="I159" s="39">
        <f>0.01*'Input'!F$58*('Adjust'!$E$242*E159+'Adjust'!$F$242*F159+'Adjust'!$G$242*G159)+10*('Adjust'!$B$242*B159+'Adjust'!$C$242*C159+'Adjust'!$D$242*D159+'Adjust'!$H$242*H159)</f>
        <v>0</v>
      </c>
      <c r="J159" s="10"/>
    </row>
    <row r="160" spans="1:10">
      <c r="A160" s="24" t="s">
        <v>176</v>
      </c>
      <c r="J160" s="10"/>
    </row>
    <row r="161" spans="1:10">
      <c r="A161" s="3" t="s">
        <v>176</v>
      </c>
      <c r="B161" s="31">
        <f>B$62/IF(B$93="kVA",IF(F$62,F$62,1),IF(B$93="MPAN",IF(E$62,E$62,1),IF(I$62,I$62,1)))</f>
        <v>0</v>
      </c>
      <c r="C161" s="31">
        <f>C$62/IF(B$93="kVA",IF(F$62,F$62,1),IF(B$93="MPAN",IF(E$62,E$62,1),IF(I$62,I$62,1)))</f>
        <v>0</v>
      </c>
      <c r="D161" s="31">
        <f>D$62/IF(B$93="kVA",IF(F$62,F$62,1),IF(B$93="MPAN",IF(E$62,E$62,1),IF(I$62,I$62,1)))</f>
        <v>0</v>
      </c>
      <c r="E161" s="31">
        <f>E$62/IF(B$93="kVA",IF(F$62,F$62,1),IF(B$93="MPAN",IF(E$62,E$62,1),IF(I$62,I$62,1)))</f>
        <v>0</v>
      </c>
      <c r="F161" s="31">
        <f>F$62/IF(B$93="kVA",IF(F$62,F$62,1),IF(B$93="MPAN",IF(E$62,E$62,1),IF(I$62,I$62,1)))</f>
        <v>0</v>
      </c>
      <c r="G161" s="31">
        <f>G$62/IF(B$93="kVA",IF(F$62,F$62,1),IF(B$93="MPAN",IF(E$62,E$62,1),IF(I$62,I$62,1)))</f>
        <v>0</v>
      </c>
      <c r="H161" s="31">
        <f>H$62/IF(B$93="kVA",IF(F$62,F$62,1),IF(B$93="MPAN",IF(E$62,E$62,1),IF(I$62,I$62,1)))</f>
        <v>0</v>
      </c>
      <c r="I161" s="39">
        <f>0.01*'Input'!F$58*('Adjust'!$E$244*E161+'Adjust'!$F$244*F161+'Adjust'!$G$244*G161)+10*('Adjust'!$B$244*B161+'Adjust'!$C$244*C161+'Adjust'!$D$244*D161+'Adjust'!$H$244*H161)</f>
        <v>0</v>
      </c>
      <c r="J161" s="10"/>
    </row>
    <row r="162" spans="1:10">
      <c r="A162" s="3" t="s">
        <v>242</v>
      </c>
      <c r="B162" s="31">
        <f>B$62/IF(B$93="kVA",IF(F$62,F$62,1),IF(B$93="MPAN",IF(E$62,E$62,1),IF(I$62,I$62,1)))</f>
        <v>0</v>
      </c>
      <c r="C162" s="31">
        <f>C$62/IF(B$93="kVA",IF(F$62,F$62,1),IF(B$93="MPAN",IF(E$62,E$62,1),IF(I$62,I$62,1)))</f>
        <v>0</v>
      </c>
      <c r="D162" s="31">
        <f>D$62/IF(B$93="kVA",IF(F$62,F$62,1),IF(B$93="MPAN",IF(E$62,E$62,1),IF(I$62,I$62,1)))</f>
        <v>0</v>
      </c>
      <c r="E162" s="31">
        <f>E$62/IF(B$93="kVA",IF(F$62,F$62,1),IF(B$93="MPAN",IF(E$62,E$62,1),IF(I$62,I$62,1)))</f>
        <v>0</v>
      </c>
      <c r="F162" s="31">
        <f>F$62/IF(B$93="kVA",IF(F$62,F$62,1),IF(B$93="MPAN",IF(E$62,E$62,1),IF(I$62,I$62,1)))</f>
        <v>0</v>
      </c>
      <c r="G162" s="31">
        <f>G$62/IF(B$93="kVA",IF(F$62,F$62,1),IF(B$93="MPAN",IF(E$62,E$62,1),IF(I$62,I$62,1)))</f>
        <v>0</v>
      </c>
      <c r="H162" s="31">
        <f>H$62/IF(B$93="kVA",IF(F$62,F$62,1),IF(B$93="MPAN",IF(E$62,E$62,1),IF(I$62,I$62,1)))</f>
        <v>0</v>
      </c>
      <c r="I162" s="39">
        <f>0.01*'Input'!F$58*('Adjust'!$E$245*E162+'Adjust'!$F$245*F162+'Adjust'!$G$245*G162)+10*('Adjust'!$B$245*B162+'Adjust'!$C$245*C162+'Adjust'!$D$245*D162+'Adjust'!$H$245*H162)</f>
        <v>0</v>
      </c>
      <c r="J162" s="10"/>
    </row>
    <row r="163" spans="1:10">
      <c r="A163" s="3" t="s">
        <v>243</v>
      </c>
      <c r="B163" s="31">
        <f>B$62/IF(B$93="kVA",IF(F$62,F$62,1),IF(B$93="MPAN",IF(E$62,E$62,1),IF(I$62,I$62,1)))</f>
        <v>0</v>
      </c>
      <c r="C163" s="31">
        <f>C$62/IF(B$93="kVA",IF(F$62,F$62,1),IF(B$93="MPAN",IF(E$62,E$62,1),IF(I$62,I$62,1)))</f>
        <v>0</v>
      </c>
      <c r="D163" s="31">
        <f>D$62/IF(B$93="kVA",IF(F$62,F$62,1),IF(B$93="MPAN",IF(E$62,E$62,1),IF(I$62,I$62,1)))</f>
        <v>0</v>
      </c>
      <c r="E163" s="31">
        <f>E$62/IF(B$93="kVA",IF(F$62,F$62,1),IF(B$93="MPAN",IF(E$62,E$62,1),IF(I$62,I$62,1)))</f>
        <v>0</v>
      </c>
      <c r="F163" s="31">
        <f>F$62/IF(B$93="kVA",IF(F$62,F$62,1),IF(B$93="MPAN",IF(E$62,E$62,1),IF(I$62,I$62,1)))</f>
        <v>0</v>
      </c>
      <c r="G163" s="31">
        <f>G$62/IF(B$93="kVA",IF(F$62,F$62,1),IF(B$93="MPAN",IF(E$62,E$62,1),IF(I$62,I$62,1)))</f>
        <v>0</v>
      </c>
      <c r="H163" s="31">
        <f>H$62/IF(B$93="kVA",IF(F$62,F$62,1),IF(B$93="MPAN",IF(E$62,E$62,1),IF(I$62,I$62,1)))</f>
        <v>0</v>
      </c>
      <c r="I163" s="39">
        <f>0.01*'Input'!F$58*('Adjust'!$E$246*E163+'Adjust'!$F$246*F163+'Adjust'!$G$246*G163)+10*('Adjust'!$B$246*B163+'Adjust'!$C$246*C163+'Adjust'!$D$246*D163+'Adjust'!$H$246*H163)</f>
        <v>0</v>
      </c>
      <c r="J163" s="10"/>
    </row>
    <row r="164" spans="1:10">
      <c r="A164" s="24" t="s">
        <v>177</v>
      </c>
      <c r="J164" s="10"/>
    </row>
    <row r="165" spans="1:10">
      <c r="A165" s="3" t="s">
        <v>177</v>
      </c>
      <c r="B165" s="31">
        <f>B$63/IF(B$94="kVA",IF(F$63,F$63,1),IF(B$94="MPAN",IF(E$63,E$63,1),IF(I$63,I$63,1)))</f>
        <v>0</v>
      </c>
      <c r="C165" s="31">
        <f>C$63/IF(B$94="kVA",IF(F$63,F$63,1),IF(B$94="MPAN",IF(E$63,E$63,1),IF(I$63,I$63,1)))</f>
        <v>0</v>
      </c>
      <c r="D165" s="31">
        <f>D$63/IF(B$94="kVA",IF(F$63,F$63,1),IF(B$94="MPAN",IF(E$63,E$63,1),IF(I$63,I$63,1)))</f>
        <v>0</v>
      </c>
      <c r="E165" s="31">
        <f>E$63/IF(B$94="kVA",IF(F$63,F$63,1),IF(B$94="MPAN",IF(E$63,E$63,1),IF(I$63,I$63,1)))</f>
        <v>0</v>
      </c>
      <c r="F165" s="31">
        <f>F$63/IF(B$94="kVA",IF(F$63,F$63,1),IF(B$94="MPAN",IF(E$63,E$63,1),IF(I$63,I$63,1)))</f>
        <v>0</v>
      </c>
      <c r="G165" s="31">
        <f>G$63/IF(B$94="kVA",IF(F$63,F$63,1),IF(B$94="MPAN",IF(E$63,E$63,1),IF(I$63,I$63,1)))</f>
        <v>0</v>
      </c>
      <c r="H165" s="31">
        <f>H$63/IF(B$94="kVA",IF(F$63,F$63,1),IF(B$94="MPAN",IF(E$63,E$63,1),IF(I$63,I$63,1)))</f>
        <v>0</v>
      </c>
      <c r="I165" s="39">
        <f>0.01*'Input'!F$58*('Adjust'!$E$248*E165+'Adjust'!$F$248*F165+'Adjust'!$G$248*G165)+10*('Adjust'!$B$248*B165+'Adjust'!$C$248*C165+'Adjust'!$D$248*D165+'Adjust'!$H$248*H165)</f>
        <v>0</v>
      </c>
      <c r="J165" s="10"/>
    </row>
    <row r="166" spans="1:10">
      <c r="A166" s="3" t="s">
        <v>245</v>
      </c>
      <c r="B166" s="31">
        <f>B$63/IF(B$94="kVA",IF(F$63,F$63,1),IF(B$94="MPAN",IF(E$63,E$63,1),IF(I$63,I$63,1)))</f>
        <v>0</v>
      </c>
      <c r="C166" s="31">
        <f>C$63/IF(B$94="kVA",IF(F$63,F$63,1),IF(B$94="MPAN",IF(E$63,E$63,1),IF(I$63,I$63,1)))</f>
        <v>0</v>
      </c>
      <c r="D166" s="31">
        <f>D$63/IF(B$94="kVA",IF(F$63,F$63,1),IF(B$94="MPAN",IF(E$63,E$63,1),IF(I$63,I$63,1)))</f>
        <v>0</v>
      </c>
      <c r="E166" s="31">
        <f>E$63/IF(B$94="kVA",IF(F$63,F$63,1),IF(B$94="MPAN",IF(E$63,E$63,1),IF(I$63,I$63,1)))</f>
        <v>0</v>
      </c>
      <c r="F166" s="31">
        <f>F$63/IF(B$94="kVA",IF(F$63,F$63,1),IF(B$94="MPAN",IF(E$63,E$63,1),IF(I$63,I$63,1)))</f>
        <v>0</v>
      </c>
      <c r="G166" s="31">
        <f>G$63/IF(B$94="kVA",IF(F$63,F$63,1),IF(B$94="MPAN",IF(E$63,E$63,1),IF(I$63,I$63,1)))</f>
        <v>0</v>
      </c>
      <c r="H166" s="31">
        <f>H$63/IF(B$94="kVA",IF(F$63,F$63,1),IF(B$94="MPAN",IF(E$63,E$63,1),IF(I$63,I$63,1)))</f>
        <v>0</v>
      </c>
      <c r="I166" s="39">
        <f>0.01*'Input'!F$58*('Adjust'!$E$249*E166+'Adjust'!$F$249*F166+'Adjust'!$G$249*G166)+10*('Adjust'!$B$249*B166+'Adjust'!$C$249*C166+'Adjust'!$D$249*D166+'Adjust'!$H$249*H166)</f>
        <v>0</v>
      </c>
      <c r="J166" s="10"/>
    </row>
    <row r="167" spans="1:10">
      <c r="A167" s="3" t="s">
        <v>246</v>
      </c>
      <c r="B167" s="31">
        <f>B$63/IF(B$94="kVA",IF(F$63,F$63,1),IF(B$94="MPAN",IF(E$63,E$63,1),IF(I$63,I$63,1)))</f>
        <v>0</v>
      </c>
      <c r="C167" s="31">
        <f>C$63/IF(B$94="kVA",IF(F$63,F$63,1),IF(B$94="MPAN",IF(E$63,E$63,1),IF(I$63,I$63,1)))</f>
        <v>0</v>
      </c>
      <c r="D167" s="31">
        <f>D$63/IF(B$94="kVA",IF(F$63,F$63,1),IF(B$94="MPAN",IF(E$63,E$63,1),IF(I$63,I$63,1)))</f>
        <v>0</v>
      </c>
      <c r="E167" s="31">
        <f>E$63/IF(B$94="kVA",IF(F$63,F$63,1),IF(B$94="MPAN",IF(E$63,E$63,1),IF(I$63,I$63,1)))</f>
        <v>0</v>
      </c>
      <c r="F167" s="31">
        <f>F$63/IF(B$94="kVA",IF(F$63,F$63,1),IF(B$94="MPAN",IF(E$63,E$63,1),IF(I$63,I$63,1)))</f>
        <v>0</v>
      </c>
      <c r="G167" s="31">
        <f>G$63/IF(B$94="kVA",IF(F$63,F$63,1),IF(B$94="MPAN",IF(E$63,E$63,1),IF(I$63,I$63,1)))</f>
        <v>0</v>
      </c>
      <c r="H167" s="31">
        <f>H$63/IF(B$94="kVA",IF(F$63,F$63,1),IF(B$94="MPAN",IF(E$63,E$63,1),IF(I$63,I$63,1)))</f>
        <v>0</v>
      </c>
      <c r="I167" s="39">
        <f>0.01*'Input'!F$58*('Adjust'!$E$250*E167+'Adjust'!$F$250*F167+'Adjust'!$G$250*G167)+10*('Adjust'!$B$250*B167+'Adjust'!$C$250*C167+'Adjust'!$D$250*D167+'Adjust'!$H$250*H167)</f>
        <v>0</v>
      </c>
      <c r="J167" s="10"/>
    </row>
    <row r="168" spans="1:10">
      <c r="A168" s="24" t="s">
        <v>215</v>
      </c>
      <c r="J168" s="10"/>
    </row>
    <row r="169" spans="1:10">
      <c r="A169" s="3" t="s">
        <v>215</v>
      </c>
      <c r="B169" s="31">
        <f>B$64/IF(B$95="kVA",IF(F$64,F$64,1),IF(B$95="MPAN",IF(E$64,E$64,1),IF(I$64,I$64,1)))</f>
        <v>0</v>
      </c>
      <c r="C169" s="31">
        <f>C$64/IF(B$95="kVA",IF(F$64,F$64,1),IF(B$95="MPAN",IF(E$64,E$64,1),IF(I$64,I$64,1)))</f>
        <v>0</v>
      </c>
      <c r="D169" s="31">
        <f>D$64/IF(B$95="kVA",IF(F$64,F$64,1),IF(B$95="MPAN",IF(E$64,E$64,1),IF(I$64,I$64,1)))</f>
        <v>0</v>
      </c>
      <c r="E169" s="31">
        <f>E$64/IF(B$95="kVA",IF(F$64,F$64,1),IF(B$95="MPAN",IF(E$64,E$64,1),IF(I$64,I$64,1)))</f>
        <v>0</v>
      </c>
      <c r="F169" s="31">
        <f>F$64/IF(B$95="kVA",IF(F$64,F$64,1),IF(B$95="MPAN",IF(E$64,E$64,1),IF(I$64,I$64,1)))</f>
        <v>0</v>
      </c>
      <c r="G169" s="31">
        <f>G$64/IF(B$95="kVA",IF(F$64,F$64,1),IF(B$95="MPAN",IF(E$64,E$64,1),IF(I$64,I$64,1)))</f>
        <v>0</v>
      </c>
      <c r="H169" s="31">
        <f>H$64/IF(B$95="kVA",IF(F$64,F$64,1),IF(B$95="MPAN",IF(E$64,E$64,1),IF(I$64,I$64,1)))</f>
        <v>0</v>
      </c>
      <c r="I169" s="39">
        <f>0.01*'Input'!F$58*('Adjust'!$E$252*E169+'Adjust'!$F$252*F169+'Adjust'!$G$252*G169)+10*('Adjust'!$B$252*B169+'Adjust'!$C$252*C169+'Adjust'!$D$252*D169+'Adjust'!$H$252*H169)</f>
        <v>0</v>
      </c>
      <c r="J169" s="10"/>
    </row>
    <row r="170" spans="1:10">
      <c r="A170" s="3" t="s">
        <v>248</v>
      </c>
      <c r="B170" s="31">
        <f>B$64/IF(B$95="kVA",IF(F$64,F$64,1),IF(B$95="MPAN",IF(E$64,E$64,1),IF(I$64,I$64,1)))</f>
        <v>0</v>
      </c>
      <c r="C170" s="31">
        <f>C$64/IF(B$95="kVA",IF(F$64,F$64,1),IF(B$95="MPAN",IF(E$64,E$64,1),IF(I$64,I$64,1)))</f>
        <v>0</v>
      </c>
      <c r="D170" s="31">
        <f>D$64/IF(B$95="kVA",IF(F$64,F$64,1),IF(B$95="MPAN",IF(E$64,E$64,1),IF(I$64,I$64,1)))</f>
        <v>0</v>
      </c>
      <c r="E170" s="31">
        <f>E$64/IF(B$95="kVA",IF(F$64,F$64,1),IF(B$95="MPAN",IF(E$64,E$64,1),IF(I$64,I$64,1)))</f>
        <v>0</v>
      </c>
      <c r="F170" s="31">
        <f>F$64/IF(B$95="kVA",IF(F$64,F$64,1),IF(B$95="MPAN",IF(E$64,E$64,1),IF(I$64,I$64,1)))</f>
        <v>0</v>
      </c>
      <c r="G170" s="31">
        <f>G$64/IF(B$95="kVA",IF(F$64,F$64,1),IF(B$95="MPAN",IF(E$64,E$64,1),IF(I$64,I$64,1)))</f>
        <v>0</v>
      </c>
      <c r="H170" s="31">
        <f>H$64/IF(B$95="kVA",IF(F$64,F$64,1),IF(B$95="MPAN",IF(E$64,E$64,1),IF(I$64,I$64,1)))</f>
        <v>0</v>
      </c>
      <c r="I170" s="39">
        <f>0.01*'Input'!F$58*('Adjust'!$E$253*E170+'Adjust'!$F$253*F170+'Adjust'!$G$253*G170)+10*('Adjust'!$B$253*B170+'Adjust'!$C$253*C170+'Adjust'!$D$253*D170+'Adjust'!$H$253*H170)</f>
        <v>0</v>
      </c>
      <c r="J170" s="10"/>
    </row>
    <row r="171" spans="1:10">
      <c r="A171" s="3" t="s">
        <v>249</v>
      </c>
      <c r="B171" s="31">
        <f>B$64/IF(B$95="kVA",IF(F$64,F$64,1),IF(B$95="MPAN",IF(E$64,E$64,1),IF(I$64,I$64,1)))</f>
        <v>0</v>
      </c>
      <c r="C171" s="31">
        <f>C$64/IF(B$95="kVA",IF(F$64,F$64,1),IF(B$95="MPAN",IF(E$64,E$64,1),IF(I$64,I$64,1)))</f>
        <v>0</v>
      </c>
      <c r="D171" s="31">
        <f>D$64/IF(B$95="kVA",IF(F$64,F$64,1),IF(B$95="MPAN",IF(E$64,E$64,1),IF(I$64,I$64,1)))</f>
        <v>0</v>
      </c>
      <c r="E171" s="31">
        <f>E$64/IF(B$95="kVA",IF(F$64,F$64,1),IF(B$95="MPAN",IF(E$64,E$64,1),IF(I$64,I$64,1)))</f>
        <v>0</v>
      </c>
      <c r="F171" s="31">
        <f>F$64/IF(B$95="kVA",IF(F$64,F$64,1),IF(B$95="MPAN",IF(E$64,E$64,1),IF(I$64,I$64,1)))</f>
        <v>0</v>
      </c>
      <c r="G171" s="31">
        <f>G$64/IF(B$95="kVA",IF(F$64,F$64,1),IF(B$95="MPAN",IF(E$64,E$64,1),IF(I$64,I$64,1)))</f>
        <v>0</v>
      </c>
      <c r="H171" s="31">
        <f>H$64/IF(B$95="kVA",IF(F$64,F$64,1),IF(B$95="MPAN",IF(E$64,E$64,1),IF(I$64,I$64,1)))</f>
        <v>0</v>
      </c>
      <c r="I171" s="39">
        <f>0.01*'Input'!F$58*('Adjust'!$E$254*E171+'Adjust'!$F$254*F171+'Adjust'!$G$254*G171)+10*('Adjust'!$B$254*B171+'Adjust'!$C$254*C171+'Adjust'!$D$254*D171+'Adjust'!$H$254*H171)</f>
        <v>0</v>
      </c>
      <c r="J171" s="10"/>
    </row>
    <row r="172" spans="1:10">
      <c r="A172" s="24" t="s">
        <v>178</v>
      </c>
      <c r="J172" s="10"/>
    </row>
    <row r="173" spans="1:10">
      <c r="A173" s="3" t="s">
        <v>178</v>
      </c>
      <c r="B173" s="31">
        <f>B$65/IF(B$96="kVA",IF(F$65,F$65,1),IF(B$96="MPAN",IF(E$65,E$65,1),IF(I$65,I$65,1)))</f>
        <v>0</v>
      </c>
      <c r="C173" s="31">
        <f>C$65/IF(B$96="kVA",IF(F$65,F$65,1),IF(B$96="MPAN",IF(E$65,E$65,1),IF(I$65,I$65,1)))</f>
        <v>0</v>
      </c>
      <c r="D173" s="31">
        <f>D$65/IF(B$96="kVA",IF(F$65,F$65,1),IF(B$96="MPAN",IF(E$65,E$65,1),IF(I$65,I$65,1)))</f>
        <v>0</v>
      </c>
      <c r="E173" s="31">
        <f>E$65/IF(B$96="kVA",IF(F$65,F$65,1),IF(B$96="MPAN",IF(E$65,E$65,1),IF(I$65,I$65,1)))</f>
        <v>0</v>
      </c>
      <c r="F173" s="31">
        <f>F$65/IF(B$96="kVA",IF(F$65,F$65,1),IF(B$96="MPAN",IF(E$65,E$65,1),IF(I$65,I$65,1)))</f>
        <v>0</v>
      </c>
      <c r="G173" s="31">
        <f>G$65/IF(B$96="kVA",IF(F$65,F$65,1),IF(B$96="MPAN",IF(E$65,E$65,1),IF(I$65,I$65,1)))</f>
        <v>0</v>
      </c>
      <c r="H173" s="31">
        <f>H$65/IF(B$96="kVA",IF(F$65,F$65,1),IF(B$96="MPAN",IF(E$65,E$65,1),IF(I$65,I$65,1)))</f>
        <v>0</v>
      </c>
      <c r="I173" s="39">
        <f>0.01*'Input'!F$58*('Adjust'!$E$256*E173+'Adjust'!$F$256*F173+'Adjust'!$G$256*G173)+10*('Adjust'!$B$256*B173+'Adjust'!$C$256*C173+'Adjust'!$D$256*D173+'Adjust'!$H$256*H173)</f>
        <v>0</v>
      </c>
      <c r="J173" s="10"/>
    </row>
    <row r="174" spans="1:10">
      <c r="A174" s="3" t="s">
        <v>251</v>
      </c>
      <c r="B174" s="31">
        <f>B$65/IF(B$96="kVA",IF(F$65,F$65,1),IF(B$96="MPAN",IF(E$65,E$65,1),IF(I$65,I$65,1)))</f>
        <v>0</v>
      </c>
      <c r="C174" s="31">
        <f>C$65/IF(B$96="kVA",IF(F$65,F$65,1),IF(B$96="MPAN",IF(E$65,E$65,1),IF(I$65,I$65,1)))</f>
        <v>0</v>
      </c>
      <c r="D174" s="31">
        <f>D$65/IF(B$96="kVA",IF(F$65,F$65,1),IF(B$96="MPAN",IF(E$65,E$65,1),IF(I$65,I$65,1)))</f>
        <v>0</v>
      </c>
      <c r="E174" s="31">
        <f>E$65/IF(B$96="kVA",IF(F$65,F$65,1),IF(B$96="MPAN",IF(E$65,E$65,1),IF(I$65,I$65,1)))</f>
        <v>0</v>
      </c>
      <c r="F174" s="31">
        <f>F$65/IF(B$96="kVA",IF(F$65,F$65,1),IF(B$96="MPAN",IF(E$65,E$65,1),IF(I$65,I$65,1)))</f>
        <v>0</v>
      </c>
      <c r="G174" s="31">
        <f>G$65/IF(B$96="kVA",IF(F$65,F$65,1),IF(B$96="MPAN",IF(E$65,E$65,1),IF(I$65,I$65,1)))</f>
        <v>0</v>
      </c>
      <c r="H174" s="31">
        <f>H$65/IF(B$96="kVA",IF(F$65,F$65,1),IF(B$96="MPAN",IF(E$65,E$65,1),IF(I$65,I$65,1)))</f>
        <v>0</v>
      </c>
      <c r="I174" s="39">
        <f>0.01*'Input'!F$58*('Adjust'!$E$257*E174+'Adjust'!$F$257*F174+'Adjust'!$G$257*G174)+10*('Adjust'!$B$257*B174+'Adjust'!$C$257*C174+'Adjust'!$D$257*D174+'Adjust'!$H$257*H174)</f>
        <v>0</v>
      </c>
      <c r="J174" s="10"/>
    </row>
    <row r="175" spans="1:10">
      <c r="A175" s="3" t="s">
        <v>252</v>
      </c>
      <c r="B175" s="31">
        <f>B$65/IF(B$96="kVA",IF(F$65,F$65,1),IF(B$96="MPAN",IF(E$65,E$65,1),IF(I$65,I$65,1)))</f>
        <v>0</v>
      </c>
      <c r="C175" s="31">
        <f>C$65/IF(B$96="kVA",IF(F$65,F$65,1),IF(B$96="MPAN",IF(E$65,E$65,1),IF(I$65,I$65,1)))</f>
        <v>0</v>
      </c>
      <c r="D175" s="31">
        <f>D$65/IF(B$96="kVA",IF(F$65,F$65,1),IF(B$96="MPAN",IF(E$65,E$65,1),IF(I$65,I$65,1)))</f>
        <v>0</v>
      </c>
      <c r="E175" s="31">
        <f>E$65/IF(B$96="kVA",IF(F$65,F$65,1),IF(B$96="MPAN",IF(E$65,E$65,1),IF(I$65,I$65,1)))</f>
        <v>0</v>
      </c>
      <c r="F175" s="31">
        <f>F$65/IF(B$96="kVA",IF(F$65,F$65,1),IF(B$96="MPAN",IF(E$65,E$65,1),IF(I$65,I$65,1)))</f>
        <v>0</v>
      </c>
      <c r="G175" s="31">
        <f>G$65/IF(B$96="kVA",IF(F$65,F$65,1),IF(B$96="MPAN",IF(E$65,E$65,1),IF(I$65,I$65,1)))</f>
        <v>0</v>
      </c>
      <c r="H175" s="31">
        <f>H$65/IF(B$96="kVA",IF(F$65,F$65,1),IF(B$96="MPAN",IF(E$65,E$65,1),IF(I$65,I$65,1)))</f>
        <v>0</v>
      </c>
      <c r="I175" s="39">
        <f>0.01*'Input'!F$58*('Adjust'!$E$258*E175+'Adjust'!$F$258*F175+'Adjust'!$G$258*G175)+10*('Adjust'!$B$258*B175+'Adjust'!$C$258*C175+'Adjust'!$D$258*D175+'Adjust'!$H$258*H175)</f>
        <v>0</v>
      </c>
      <c r="J175" s="10"/>
    </row>
    <row r="176" spans="1:10">
      <c r="A176" s="24" t="s">
        <v>179</v>
      </c>
      <c r="J176" s="10"/>
    </row>
    <row r="177" spans="1:10">
      <c r="A177" s="3" t="s">
        <v>179</v>
      </c>
      <c r="B177" s="31">
        <f>B$66/IF(B$97="kVA",IF(F$66,F$66,1),IF(B$97="MPAN",IF(E$66,E$66,1),IF(I$66,I$66,1)))</f>
        <v>0</v>
      </c>
      <c r="C177" s="31">
        <f>C$66/IF(B$97="kVA",IF(F$66,F$66,1),IF(B$97="MPAN",IF(E$66,E$66,1),IF(I$66,I$66,1)))</f>
        <v>0</v>
      </c>
      <c r="D177" s="31">
        <f>D$66/IF(B$97="kVA",IF(F$66,F$66,1),IF(B$97="MPAN",IF(E$66,E$66,1),IF(I$66,I$66,1)))</f>
        <v>0</v>
      </c>
      <c r="E177" s="31">
        <f>E$66/IF(B$97="kVA",IF(F$66,F$66,1),IF(B$97="MPAN",IF(E$66,E$66,1),IF(I$66,I$66,1)))</f>
        <v>0</v>
      </c>
      <c r="F177" s="31">
        <f>F$66/IF(B$97="kVA",IF(F$66,F$66,1),IF(B$97="MPAN",IF(E$66,E$66,1),IF(I$66,I$66,1)))</f>
        <v>0</v>
      </c>
      <c r="G177" s="31">
        <f>G$66/IF(B$97="kVA",IF(F$66,F$66,1),IF(B$97="MPAN",IF(E$66,E$66,1),IF(I$66,I$66,1)))</f>
        <v>0</v>
      </c>
      <c r="H177" s="31">
        <f>H$66/IF(B$97="kVA",IF(F$66,F$66,1),IF(B$97="MPAN",IF(E$66,E$66,1),IF(I$66,I$66,1)))</f>
        <v>0</v>
      </c>
      <c r="I177" s="39">
        <f>0.01*'Input'!F$58*('Adjust'!$E$260*E177+'Adjust'!$F$260*F177+'Adjust'!$G$260*G177)+10*('Adjust'!$B$260*B177+'Adjust'!$C$260*C177+'Adjust'!$D$260*D177+'Adjust'!$H$260*H177)</f>
        <v>0</v>
      </c>
      <c r="J177" s="10"/>
    </row>
    <row r="178" spans="1:10">
      <c r="A178" s="24" t="s">
        <v>195</v>
      </c>
      <c r="J178" s="10"/>
    </row>
    <row r="179" spans="1:10">
      <c r="A179" s="3" t="s">
        <v>195</v>
      </c>
      <c r="B179" s="31">
        <f>B$67/IF(B$98="kVA",IF(F$67,F$67,1),IF(B$98="MPAN",IF(E$67,E$67,1),IF(I$67,I$67,1)))</f>
        <v>0</v>
      </c>
      <c r="C179" s="31">
        <f>C$67/IF(B$98="kVA",IF(F$67,F$67,1),IF(B$98="MPAN",IF(E$67,E$67,1),IF(I$67,I$67,1)))</f>
        <v>0</v>
      </c>
      <c r="D179" s="31">
        <f>D$67/IF(B$98="kVA",IF(F$67,F$67,1),IF(B$98="MPAN",IF(E$67,E$67,1),IF(I$67,I$67,1)))</f>
        <v>0</v>
      </c>
      <c r="E179" s="31">
        <f>E$67/IF(B$98="kVA",IF(F$67,F$67,1),IF(B$98="MPAN",IF(E$67,E$67,1),IF(I$67,I$67,1)))</f>
        <v>0</v>
      </c>
      <c r="F179" s="31">
        <f>F$67/IF(B$98="kVA",IF(F$67,F$67,1),IF(B$98="MPAN",IF(E$67,E$67,1),IF(I$67,I$67,1)))</f>
        <v>0</v>
      </c>
      <c r="G179" s="31">
        <f>G$67/IF(B$98="kVA",IF(F$67,F$67,1),IF(B$98="MPAN",IF(E$67,E$67,1),IF(I$67,I$67,1)))</f>
        <v>0</v>
      </c>
      <c r="H179" s="31">
        <f>H$67/IF(B$98="kVA",IF(F$67,F$67,1),IF(B$98="MPAN",IF(E$67,E$67,1),IF(I$67,I$67,1)))</f>
        <v>0</v>
      </c>
      <c r="I179" s="39">
        <f>0.01*'Input'!F$58*('Adjust'!$E$262*E179+'Adjust'!$F$262*F179+'Adjust'!$G$262*G179)+10*('Adjust'!$B$262*B179+'Adjust'!$C$262*C179+'Adjust'!$D$262*D179+'Adjust'!$H$262*H179)</f>
        <v>0</v>
      </c>
      <c r="J179" s="10"/>
    </row>
    <row r="180" spans="1:10">
      <c r="A180" s="24" t="s">
        <v>180</v>
      </c>
      <c r="J180" s="10"/>
    </row>
    <row r="181" spans="1:10">
      <c r="A181" s="3" t="s">
        <v>180</v>
      </c>
      <c r="B181" s="31">
        <f>B$68/IF(B$99="kVA",IF(F$68,F$68,1),IF(B$99="MPAN",IF(E$68,E$68,1),IF(I$68,I$68,1)))</f>
        <v>0</v>
      </c>
      <c r="C181" s="31">
        <f>C$68/IF(B$99="kVA",IF(F$68,F$68,1),IF(B$99="MPAN",IF(E$68,E$68,1),IF(I$68,I$68,1)))</f>
        <v>0</v>
      </c>
      <c r="D181" s="31">
        <f>D$68/IF(B$99="kVA",IF(F$68,F$68,1),IF(B$99="MPAN",IF(E$68,E$68,1),IF(I$68,I$68,1)))</f>
        <v>0</v>
      </c>
      <c r="E181" s="31">
        <f>E$68/IF(B$99="kVA",IF(F$68,F$68,1),IF(B$99="MPAN",IF(E$68,E$68,1),IF(I$68,I$68,1)))</f>
        <v>0</v>
      </c>
      <c r="F181" s="31">
        <f>F$68/IF(B$99="kVA",IF(F$68,F$68,1),IF(B$99="MPAN",IF(E$68,E$68,1),IF(I$68,I$68,1)))</f>
        <v>0</v>
      </c>
      <c r="G181" s="31">
        <f>G$68/IF(B$99="kVA",IF(F$68,F$68,1),IF(B$99="MPAN",IF(E$68,E$68,1),IF(I$68,I$68,1)))</f>
        <v>0</v>
      </c>
      <c r="H181" s="31">
        <f>H$68/IF(B$99="kVA",IF(F$68,F$68,1),IF(B$99="MPAN",IF(E$68,E$68,1),IF(I$68,I$68,1)))</f>
        <v>0</v>
      </c>
      <c r="I181" s="39">
        <f>0.01*'Input'!F$58*('Adjust'!$E$264*E181+'Adjust'!$F$264*F181+'Adjust'!$G$264*G181)+10*('Adjust'!$B$264*B181+'Adjust'!$C$264*C181+'Adjust'!$D$264*D181+'Adjust'!$H$264*H181)</f>
        <v>0</v>
      </c>
      <c r="J181" s="10"/>
    </row>
    <row r="182" spans="1:10">
      <c r="A182" s="3" t="s">
        <v>256</v>
      </c>
      <c r="B182" s="31">
        <f>B$68/IF(B$99="kVA",IF(F$68,F$68,1),IF(B$99="MPAN",IF(E$68,E$68,1),IF(I$68,I$68,1)))</f>
        <v>0</v>
      </c>
      <c r="C182" s="31">
        <f>C$68/IF(B$99="kVA",IF(F$68,F$68,1),IF(B$99="MPAN",IF(E$68,E$68,1),IF(I$68,I$68,1)))</f>
        <v>0</v>
      </c>
      <c r="D182" s="31">
        <f>D$68/IF(B$99="kVA",IF(F$68,F$68,1),IF(B$99="MPAN",IF(E$68,E$68,1),IF(I$68,I$68,1)))</f>
        <v>0</v>
      </c>
      <c r="E182" s="31">
        <f>E$68/IF(B$99="kVA",IF(F$68,F$68,1),IF(B$99="MPAN",IF(E$68,E$68,1),IF(I$68,I$68,1)))</f>
        <v>0</v>
      </c>
      <c r="F182" s="31">
        <f>F$68/IF(B$99="kVA",IF(F$68,F$68,1),IF(B$99="MPAN",IF(E$68,E$68,1),IF(I$68,I$68,1)))</f>
        <v>0</v>
      </c>
      <c r="G182" s="31">
        <f>G$68/IF(B$99="kVA",IF(F$68,F$68,1),IF(B$99="MPAN",IF(E$68,E$68,1),IF(I$68,I$68,1)))</f>
        <v>0</v>
      </c>
      <c r="H182" s="31">
        <f>H$68/IF(B$99="kVA",IF(F$68,F$68,1),IF(B$99="MPAN",IF(E$68,E$68,1),IF(I$68,I$68,1)))</f>
        <v>0</v>
      </c>
      <c r="I182" s="39">
        <f>0.01*'Input'!F$58*('Adjust'!$E$265*E182+'Adjust'!$F$265*F182+'Adjust'!$G$265*G182)+10*('Adjust'!$B$265*B182+'Adjust'!$C$265*C182+'Adjust'!$D$265*D182+'Adjust'!$H$265*H182)</f>
        <v>0</v>
      </c>
      <c r="J182" s="10"/>
    </row>
    <row r="183" spans="1:10">
      <c r="A183" s="3" t="s">
        <v>257</v>
      </c>
      <c r="B183" s="31">
        <f>B$68/IF(B$99="kVA",IF(F$68,F$68,1),IF(B$99="MPAN",IF(E$68,E$68,1),IF(I$68,I$68,1)))</f>
        <v>0</v>
      </c>
      <c r="C183" s="31">
        <f>C$68/IF(B$99="kVA",IF(F$68,F$68,1),IF(B$99="MPAN",IF(E$68,E$68,1),IF(I$68,I$68,1)))</f>
        <v>0</v>
      </c>
      <c r="D183" s="31">
        <f>D$68/IF(B$99="kVA",IF(F$68,F$68,1),IF(B$99="MPAN",IF(E$68,E$68,1),IF(I$68,I$68,1)))</f>
        <v>0</v>
      </c>
      <c r="E183" s="31">
        <f>E$68/IF(B$99="kVA",IF(F$68,F$68,1),IF(B$99="MPAN",IF(E$68,E$68,1),IF(I$68,I$68,1)))</f>
        <v>0</v>
      </c>
      <c r="F183" s="31">
        <f>F$68/IF(B$99="kVA",IF(F$68,F$68,1),IF(B$99="MPAN",IF(E$68,E$68,1),IF(I$68,I$68,1)))</f>
        <v>0</v>
      </c>
      <c r="G183" s="31">
        <f>G$68/IF(B$99="kVA",IF(F$68,F$68,1),IF(B$99="MPAN",IF(E$68,E$68,1),IF(I$68,I$68,1)))</f>
        <v>0</v>
      </c>
      <c r="H183" s="31">
        <f>H$68/IF(B$99="kVA",IF(F$68,F$68,1),IF(B$99="MPAN",IF(E$68,E$68,1),IF(I$68,I$68,1)))</f>
        <v>0</v>
      </c>
      <c r="I183" s="39">
        <f>0.01*'Input'!F$58*('Adjust'!$E$266*E183+'Adjust'!$F$266*F183+'Adjust'!$G$266*G183)+10*('Adjust'!$B$266*B183+'Adjust'!$C$266*C183+'Adjust'!$D$266*D183+'Adjust'!$H$266*H183)</f>
        <v>0</v>
      </c>
      <c r="J183" s="10"/>
    </row>
    <row r="184" spans="1:10">
      <c r="A184" s="24" t="s">
        <v>181</v>
      </c>
      <c r="J184" s="10"/>
    </row>
    <row r="185" spans="1:10">
      <c r="A185" s="3" t="s">
        <v>181</v>
      </c>
      <c r="B185" s="31">
        <f>B$69/IF(B$100="kVA",IF(F$69,F$69,1),IF(B$100="MPAN",IF(E$69,E$69,1),IF(I$69,I$69,1)))</f>
        <v>0</v>
      </c>
      <c r="C185" s="31">
        <f>C$69/IF(B$100="kVA",IF(F$69,F$69,1),IF(B$100="MPAN",IF(E$69,E$69,1),IF(I$69,I$69,1)))</f>
        <v>0</v>
      </c>
      <c r="D185" s="31">
        <f>D$69/IF(B$100="kVA",IF(F$69,F$69,1),IF(B$100="MPAN",IF(E$69,E$69,1),IF(I$69,I$69,1)))</f>
        <v>0</v>
      </c>
      <c r="E185" s="31">
        <f>E$69/IF(B$100="kVA",IF(F$69,F$69,1),IF(B$100="MPAN",IF(E$69,E$69,1),IF(I$69,I$69,1)))</f>
        <v>0</v>
      </c>
      <c r="F185" s="31">
        <f>F$69/IF(B$100="kVA",IF(F$69,F$69,1),IF(B$100="MPAN",IF(E$69,E$69,1),IF(I$69,I$69,1)))</f>
        <v>0</v>
      </c>
      <c r="G185" s="31">
        <f>G$69/IF(B$100="kVA",IF(F$69,F$69,1),IF(B$100="MPAN",IF(E$69,E$69,1),IF(I$69,I$69,1)))</f>
        <v>0</v>
      </c>
      <c r="H185" s="31">
        <f>H$69/IF(B$100="kVA",IF(F$69,F$69,1),IF(B$100="MPAN",IF(E$69,E$69,1),IF(I$69,I$69,1)))</f>
        <v>0</v>
      </c>
      <c r="I185" s="39">
        <f>0.01*'Input'!F$58*('Adjust'!$E$268*E185+'Adjust'!$F$268*F185+'Adjust'!$G$268*G185)+10*('Adjust'!$B$268*B185+'Adjust'!$C$268*C185+'Adjust'!$D$268*D185+'Adjust'!$H$268*H185)</f>
        <v>0</v>
      </c>
      <c r="J185" s="10"/>
    </row>
    <row r="186" spans="1:10">
      <c r="A186" s="3" t="s">
        <v>259</v>
      </c>
      <c r="B186" s="31">
        <f>B$69/IF(B$100="kVA",IF(F$69,F$69,1),IF(B$100="MPAN",IF(E$69,E$69,1),IF(I$69,I$69,1)))</f>
        <v>0</v>
      </c>
      <c r="C186" s="31">
        <f>C$69/IF(B$100="kVA",IF(F$69,F$69,1),IF(B$100="MPAN",IF(E$69,E$69,1),IF(I$69,I$69,1)))</f>
        <v>0</v>
      </c>
      <c r="D186" s="31">
        <f>D$69/IF(B$100="kVA",IF(F$69,F$69,1),IF(B$100="MPAN",IF(E$69,E$69,1),IF(I$69,I$69,1)))</f>
        <v>0</v>
      </c>
      <c r="E186" s="31">
        <f>E$69/IF(B$100="kVA",IF(F$69,F$69,1),IF(B$100="MPAN",IF(E$69,E$69,1),IF(I$69,I$69,1)))</f>
        <v>0</v>
      </c>
      <c r="F186" s="31">
        <f>F$69/IF(B$100="kVA",IF(F$69,F$69,1),IF(B$100="MPAN",IF(E$69,E$69,1),IF(I$69,I$69,1)))</f>
        <v>0</v>
      </c>
      <c r="G186" s="31">
        <f>G$69/IF(B$100="kVA",IF(F$69,F$69,1),IF(B$100="MPAN",IF(E$69,E$69,1),IF(I$69,I$69,1)))</f>
        <v>0</v>
      </c>
      <c r="H186" s="31">
        <f>H$69/IF(B$100="kVA",IF(F$69,F$69,1),IF(B$100="MPAN",IF(E$69,E$69,1),IF(I$69,I$69,1)))</f>
        <v>0</v>
      </c>
      <c r="I186" s="39">
        <f>0.01*'Input'!F$58*('Adjust'!$E$269*E186+'Adjust'!$F$269*F186+'Adjust'!$G$269*G186)+10*('Adjust'!$B$269*B186+'Adjust'!$C$269*C186+'Adjust'!$D$269*D186+'Adjust'!$H$269*H186)</f>
        <v>0</v>
      </c>
      <c r="J186" s="10"/>
    </row>
    <row r="187" spans="1:10">
      <c r="A187" s="3" t="s">
        <v>260</v>
      </c>
      <c r="B187" s="31">
        <f>B$69/IF(B$100="kVA",IF(F$69,F$69,1),IF(B$100="MPAN",IF(E$69,E$69,1),IF(I$69,I$69,1)))</f>
        <v>0</v>
      </c>
      <c r="C187" s="31">
        <f>C$69/IF(B$100="kVA",IF(F$69,F$69,1),IF(B$100="MPAN",IF(E$69,E$69,1),IF(I$69,I$69,1)))</f>
        <v>0</v>
      </c>
      <c r="D187" s="31">
        <f>D$69/IF(B$100="kVA",IF(F$69,F$69,1),IF(B$100="MPAN",IF(E$69,E$69,1),IF(I$69,I$69,1)))</f>
        <v>0</v>
      </c>
      <c r="E187" s="31">
        <f>E$69/IF(B$100="kVA",IF(F$69,F$69,1),IF(B$100="MPAN",IF(E$69,E$69,1),IF(I$69,I$69,1)))</f>
        <v>0</v>
      </c>
      <c r="F187" s="31">
        <f>F$69/IF(B$100="kVA",IF(F$69,F$69,1),IF(B$100="MPAN",IF(E$69,E$69,1),IF(I$69,I$69,1)))</f>
        <v>0</v>
      </c>
      <c r="G187" s="31">
        <f>G$69/IF(B$100="kVA",IF(F$69,F$69,1),IF(B$100="MPAN",IF(E$69,E$69,1),IF(I$69,I$69,1)))</f>
        <v>0</v>
      </c>
      <c r="H187" s="31">
        <f>H$69/IF(B$100="kVA",IF(F$69,F$69,1),IF(B$100="MPAN",IF(E$69,E$69,1),IF(I$69,I$69,1)))</f>
        <v>0</v>
      </c>
      <c r="I187" s="39">
        <f>0.01*'Input'!F$58*('Adjust'!$E$270*E187+'Adjust'!$F$270*F187+'Adjust'!$G$270*G187)+10*('Adjust'!$B$270*B187+'Adjust'!$C$270*C187+'Adjust'!$D$270*D187+'Adjust'!$H$270*H187)</f>
        <v>0</v>
      </c>
      <c r="J187" s="10"/>
    </row>
    <row r="188" spans="1:10">
      <c r="A188" s="24" t="s">
        <v>182</v>
      </c>
      <c r="J188" s="10"/>
    </row>
    <row r="189" spans="1:10">
      <c r="A189" s="3" t="s">
        <v>182</v>
      </c>
      <c r="B189" s="31">
        <f>B$70/IF(B$101="kVA",IF(F$70,F$70,1),IF(B$101="MPAN",IF(E$70,E$70,1),IF(I$70,I$70,1)))</f>
        <v>0</v>
      </c>
      <c r="C189" s="31">
        <f>C$70/IF(B$101="kVA",IF(F$70,F$70,1),IF(B$101="MPAN",IF(E$70,E$70,1),IF(I$70,I$70,1)))</f>
        <v>0</v>
      </c>
      <c r="D189" s="31">
        <f>D$70/IF(B$101="kVA",IF(F$70,F$70,1),IF(B$101="MPAN",IF(E$70,E$70,1),IF(I$70,I$70,1)))</f>
        <v>0</v>
      </c>
      <c r="E189" s="31">
        <f>E$70/IF(B$101="kVA",IF(F$70,F$70,1),IF(B$101="MPAN",IF(E$70,E$70,1),IF(I$70,I$70,1)))</f>
        <v>0</v>
      </c>
      <c r="F189" s="31">
        <f>F$70/IF(B$101="kVA",IF(F$70,F$70,1),IF(B$101="MPAN",IF(E$70,E$70,1),IF(I$70,I$70,1)))</f>
        <v>0</v>
      </c>
      <c r="G189" s="31">
        <f>G$70/IF(B$101="kVA",IF(F$70,F$70,1),IF(B$101="MPAN",IF(E$70,E$70,1),IF(I$70,I$70,1)))</f>
        <v>0</v>
      </c>
      <c r="H189" s="31">
        <f>H$70/IF(B$101="kVA",IF(F$70,F$70,1),IF(B$101="MPAN",IF(E$70,E$70,1),IF(I$70,I$70,1)))</f>
        <v>0</v>
      </c>
      <c r="I189" s="39">
        <f>0.01*'Input'!F$58*('Adjust'!$E$272*E189+'Adjust'!$F$272*F189+'Adjust'!$G$272*G189)+10*('Adjust'!$B$272*B189+'Adjust'!$C$272*C189+'Adjust'!$D$272*D189+'Adjust'!$H$272*H189)</f>
        <v>0</v>
      </c>
      <c r="J189" s="10"/>
    </row>
    <row r="190" spans="1:10">
      <c r="A190" s="3" t="s">
        <v>262</v>
      </c>
      <c r="B190" s="31">
        <f>B$70/IF(B$101="kVA",IF(F$70,F$70,1),IF(B$101="MPAN",IF(E$70,E$70,1),IF(I$70,I$70,1)))</f>
        <v>0</v>
      </c>
      <c r="C190" s="31">
        <f>C$70/IF(B$101="kVA",IF(F$70,F$70,1),IF(B$101="MPAN",IF(E$70,E$70,1),IF(I$70,I$70,1)))</f>
        <v>0</v>
      </c>
      <c r="D190" s="31">
        <f>D$70/IF(B$101="kVA",IF(F$70,F$70,1),IF(B$101="MPAN",IF(E$70,E$70,1),IF(I$70,I$70,1)))</f>
        <v>0</v>
      </c>
      <c r="E190" s="31">
        <f>E$70/IF(B$101="kVA",IF(F$70,F$70,1),IF(B$101="MPAN",IF(E$70,E$70,1),IF(I$70,I$70,1)))</f>
        <v>0</v>
      </c>
      <c r="F190" s="31">
        <f>F$70/IF(B$101="kVA",IF(F$70,F$70,1),IF(B$101="MPAN",IF(E$70,E$70,1),IF(I$70,I$70,1)))</f>
        <v>0</v>
      </c>
      <c r="G190" s="31">
        <f>G$70/IF(B$101="kVA",IF(F$70,F$70,1),IF(B$101="MPAN",IF(E$70,E$70,1),IF(I$70,I$70,1)))</f>
        <v>0</v>
      </c>
      <c r="H190" s="31">
        <f>H$70/IF(B$101="kVA",IF(F$70,F$70,1),IF(B$101="MPAN",IF(E$70,E$70,1),IF(I$70,I$70,1)))</f>
        <v>0</v>
      </c>
      <c r="I190" s="39">
        <f>0.01*'Input'!F$58*('Adjust'!$E$273*E190+'Adjust'!$F$273*F190+'Adjust'!$G$273*G190)+10*('Adjust'!$B$273*B190+'Adjust'!$C$273*C190+'Adjust'!$D$273*D190+'Adjust'!$H$273*H190)</f>
        <v>0</v>
      </c>
      <c r="J190" s="10"/>
    </row>
    <row r="191" spans="1:10">
      <c r="A191" s="3" t="s">
        <v>263</v>
      </c>
      <c r="B191" s="31">
        <f>B$70/IF(B$101="kVA",IF(F$70,F$70,1),IF(B$101="MPAN",IF(E$70,E$70,1),IF(I$70,I$70,1)))</f>
        <v>0</v>
      </c>
      <c r="C191" s="31">
        <f>C$70/IF(B$101="kVA",IF(F$70,F$70,1),IF(B$101="MPAN",IF(E$70,E$70,1),IF(I$70,I$70,1)))</f>
        <v>0</v>
      </c>
      <c r="D191" s="31">
        <f>D$70/IF(B$101="kVA",IF(F$70,F$70,1),IF(B$101="MPAN",IF(E$70,E$70,1),IF(I$70,I$70,1)))</f>
        <v>0</v>
      </c>
      <c r="E191" s="31">
        <f>E$70/IF(B$101="kVA",IF(F$70,F$70,1),IF(B$101="MPAN",IF(E$70,E$70,1),IF(I$70,I$70,1)))</f>
        <v>0</v>
      </c>
      <c r="F191" s="31">
        <f>F$70/IF(B$101="kVA",IF(F$70,F$70,1),IF(B$101="MPAN",IF(E$70,E$70,1),IF(I$70,I$70,1)))</f>
        <v>0</v>
      </c>
      <c r="G191" s="31">
        <f>G$70/IF(B$101="kVA",IF(F$70,F$70,1),IF(B$101="MPAN",IF(E$70,E$70,1),IF(I$70,I$70,1)))</f>
        <v>0</v>
      </c>
      <c r="H191" s="31">
        <f>H$70/IF(B$101="kVA",IF(F$70,F$70,1),IF(B$101="MPAN",IF(E$70,E$70,1),IF(I$70,I$70,1)))</f>
        <v>0</v>
      </c>
      <c r="I191" s="39">
        <f>0.01*'Input'!F$58*('Adjust'!$E$274*E191+'Adjust'!$F$274*F191+'Adjust'!$G$274*G191)+10*('Adjust'!$B$274*B191+'Adjust'!$C$274*C191+'Adjust'!$D$274*D191+'Adjust'!$H$274*H191)</f>
        <v>0</v>
      </c>
      <c r="J191" s="10"/>
    </row>
    <row r="192" spans="1:10">
      <c r="A192" s="24" t="s">
        <v>183</v>
      </c>
      <c r="J192" s="10"/>
    </row>
    <row r="193" spans="1:10">
      <c r="A193" s="3" t="s">
        <v>183</v>
      </c>
      <c r="B193" s="31">
        <f>B$71/IF(B$102="kVA",IF(F$71,F$71,1),IF(B$102="MPAN",IF(E$71,E$71,1),IF(I$71,I$71,1)))</f>
        <v>0</v>
      </c>
      <c r="C193" s="31">
        <f>C$71/IF(B$102="kVA",IF(F$71,F$71,1),IF(B$102="MPAN",IF(E$71,E$71,1),IF(I$71,I$71,1)))</f>
        <v>0</v>
      </c>
      <c r="D193" s="31">
        <f>D$71/IF(B$102="kVA",IF(F$71,F$71,1),IF(B$102="MPAN",IF(E$71,E$71,1),IF(I$71,I$71,1)))</f>
        <v>0</v>
      </c>
      <c r="E193" s="31">
        <f>E$71/IF(B$102="kVA",IF(F$71,F$71,1),IF(B$102="MPAN",IF(E$71,E$71,1),IF(I$71,I$71,1)))</f>
        <v>0</v>
      </c>
      <c r="F193" s="31">
        <f>F$71/IF(B$102="kVA",IF(F$71,F$71,1),IF(B$102="MPAN",IF(E$71,E$71,1),IF(I$71,I$71,1)))</f>
        <v>0</v>
      </c>
      <c r="G193" s="31">
        <f>G$71/IF(B$102="kVA",IF(F$71,F$71,1),IF(B$102="MPAN",IF(E$71,E$71,1),IF(I$71,I$71,1)))</f>
        <v>0</v>
      </c>
      <c r="H193" s="31">
        <f>H$71/IF(B$102="kVA",IF(F$71,F$71,1),IF(B$102="MPAN",IF(E$71,E$71,1),IF(I$71,I$71,1)))</f>
        <v>0</v>
      </c>
      <c r="I193" s="39">
        <f>0.01*'Input'!F$58*('Adjust'!$E$276*E193+'Adjust'!$F$276*F193+'Adjust'!$G$276*G193)+10*('Adjust'!$B$276*B193+'Adjust'!$C$276*C193+'Adjust'!$D$276*D193+'Adjust'!$H$276*H193)</f>
        <v>0</v>
      </c>
      <c r="J193" s="10"/>
    </row>
    <row r="194" spans="1:10">
      <c r="A194" s="3" t="s">
        <v>265</v>
      </c>
      <c r="B194" s="31">
        <f>B$71/IF(B$102="kVA",IF(F$71,F$71,1),IF(B$102="MPAN",IF(E$71,E$71,1),IF(I$71,I$71,1)))</f>
        <v>0</v>
      </c>
      <c r="C194" s="31">
        <f>C$71/IF(B$102="kVA",IF(F$71,F$71,1),IF(B$102="MPAN",IF(E$71,E$71,1),IF(I$71,I$71,1)))</f>
        <v>0</v>
      </c>
      <c r="D194" s="31">
        <f>D$71/IF(B$102="kVA",IF(F$71,F$71,1),IF(B$102="MPAN",IF(E$71,E$71,1),IF(I$71,I$71,1)))</f>
        <v>0</v>
      </c>
      <c r="E194" s="31">
        <f>E$71/IF(B$102="kVA",IF(F$71,F$71,1),IF(B$102="MPAN",IF(E$71,E$71,1),IF(I$71,I$71,1)))</f>
        <v>0</v>
      </c>
      <c r="F194" s="31">
        <f>F$71/IF(B$102="kVA",IF(F$71,F$71,1),IF(B$102="MPAN",IF(E$71,E$71,1),IF(I$71,I$71,1)))</f>
        <v>0</v>
      </c>
      <c r="G194" s="31">
        <f>G$71/IF(B$102="kVA",IF(F$71,F$71,1),IF(B$102="MPAN",IF(E$71,E$71,1),IF(I$71,I$71,1)))</f>
        <v>0</v>
      </c>
      <c r="H194" s="31">
        <f>H$71/IF(B$102="kVA",IF(F$71,F$71,1),IF(B$102="MPAN",IF(E$71,E$71,1),IF(I$71,I$71,1)))</f>
        <v>0</v>
      </c>
      <c r="I194" s="39">
        <f>0.01*'Input'!F$58*('Adjust'!$E$277*E194+'Adjust'!$F$277*F194+'Adjust'!$G$277*G194)+10*('Adjust'!$B$277*B194+'Adjust'!$C$277*C194+'Adjust'!$D$277*D194+'Adjust'!$H$277*H194)</f>
        <v>0</v>
      </c>
      <c r="J194" s="10"/>
    </row>
    <row r="195" spans="1:10">
      <c r="A195" s="24" t="s">
        <v>196</v>
      </c>
      <c r="J195" s="10"/>
    </row>
    <row r="196" spans="1:10">
      <c r="A196" s="3" t="s">
        <v>196</v>
      </c>
      <c r="B196" s="31">
        <f>B$72/IF(B$103="kVA",IF(F$72,F$72,1),IF(B$103="MPAN",IF(E$72,E$72,1),IF(I$72,I$72,1)))</f>
        <v>0</v>
      </c>
      <c r="C196" s="31">
        <f>C$72/IF(B$103="kVA",IF(F$72,F$72,1),IF(B$103="MPAN",IF(E$72,E$72,1),IF(I$72,I$72,1)))</f>
        <v>0</v>
      </c>
      <c r="D196" s="31">
        <f>D$72/IF(B$103="kVA",IF(F$72,F$72,1),IF(B$103="MPAN",IF(E$72,E$72,1),IF(I$72,I$72,1)))</f>
        <v>0</v>
      </c>
      <c r="E196" s="31">
        <f>E$72/IF(B$103="kVA",IF(F$72,F$72,1),IF(B$103="MPAN",IF(E$72,E$72,1),IF(I$72,I$72,1)))</f>
        <v>0</v>
      </c>
      <c r="F196" s="31">
        <f>F$72/IF(B$103="kVA",IF(F$72,F$72,1),IF(B$103="MPAN",IF(E$72,E$72,1),IF(I$72,I$72,1)))</f>
        <v>0</v>
      </c>
      <c r="G196" s="31">
        <f>G$72/IF(B$103="kVA",IF(F$72,F$72,1),IF(B$103="MPAN",IF(E$72,E$72,1),IF(I$72,I$72,1)))</f>
        <v>0</v>
      </c>
      <c r="H196" s="31">
        <f>H$72/IF(B$103="kVA",IF(F$72,F$72,1),IF(B$103="MPAN",IF(E$72,E$72,1),IF(I$72,I$72,1)))</f>
        <v>0</v>
      </c>
      <c r="I196" s="39">
        <f>0.01*'Input'!F$58*('Adjust'!$E$279*E196+'Adjust'!$F$279*F196+'Adjust'!$G$279*G196)+10*('Adjust'!$B$279*B196+'Adjust'!$C$279*C196+'Adjust'!$D$279*D196+'Adjust'!$H$279*H196)</f>
        <v>0</v>
      </c>
      <c r="J196" s="10"/>
    </row>
    <row r="197" spans="1:10">
      <c r="A197" s="3" t="s">
        <v>267</v>
      </c>
      <c r="B197" s="31">
        <f>B$72/IF(B$103="kVA",IF(F$72,F$72,1),IF(B$103="MPAN",IF(E$72,E$72,1),IF(I$72,I$72,1)))</f>
        <v>0</v>
      </c>
      <c r="C197" s="31">
        <f>C$72/IF(B$103="kVA",IF(F$72,F$72,1),IF(B$103="MPAN",IF(E$72,E$72,1),IF(I$72,I$72,1)))</f>
        <v>0</v>
      </c>
      <c r="D197" s="31">
        <f>D$72/IF(B$103="kVA",IF(F$72,F$72,1),IF(B$103="MPAN",IF(E$72,E$72,1),IF(I$72,I$72,1)))</f>
        <v>0</v>
      </c>
      <c r="E197" s="31">
        <f>E$72/IF(B$103="kVA",IF(F$72,F$72,1),IF(B$103="MPAN",IF(E$72,E$72,1),IF(I$72,I$72,1)))</f>
        <v>0</v>
      </c>
      <c r="F197" s="31">
        <f>F$72/IF(B$103="kVA",IF(F$72,F$72,1),IF(B$103="MPAN",IF(E$72,E$72,1),IF(I$72,I$72,1)))</f>
        <v>0</v>
      </c>
      <c r="G197" s="31">
        <f>G$72/IF(B$103="kVA",IF(F$72,F$72,1),IF(B$103="MPAN",IF(E$72,E$72,1),IF(I$72,I$72,1)))</f>
        <v>0</v>
      </c>
      <c r="H197" s="31">
        <f>H$72/IF(B$103="kVA",IF(F$72,F$72,1),IF(B$103="MPAN",IF(E$72,E$72,1),IF(I$72,I$72,1)))</f>
        <v>0</v>
      </c>
      <c r="I197" s="39">
        <f>0.01*'Input'!F$58*('Adjust'!$E$280*E197+'Adjust'!$F$280*F197+'Adjust'!$G$280*G197)+10*('Adjust'!$B$280*B197+'Adjust'!$C$280*C197+'Adjust'!$D$280*D197+'Adjust'!$H$280*H197)</f>
        <v>0</v>
      </c>
      <c r="J197" s="10"/>
    </row>
    <row r="198" spans="1:10">
      <c r="A198" s="24" t="s">
        <v>216</v>
      </c>
      <c r="J198" s="10"/>
    </row>
    <row r="199" spans="1:10">
      <c r="A199" s="3" t="s">
        <v>216</v>
      </c>
      <c r="B199" s="31">
        <f>B$73/IF(B$104="kVA",IF(F$73,F$73,1),IF(B$104="MPAN",IF(E$73,E$73,1),IF(I$73,I$73,1)))</f>
        <v>0</v>
      </c>
      <c r="C199" s="31">
        <f>C$73/IF(B$104="kVA",IF(F$73,F$73,1),IF(B$104="MPAN",IF(E$73,E$73,1),IF(I$73,I$73,1)))</f>
        <v>0</v>
      </c>
      <c r="D199" s="31">
        <f>D$73/IF(B$104="kVA",IF(F$73,F$73,1),IF(B$104="MPAN",IF(E$73,E$73,1),IF(I$73,I$73,1)))</f>
        <v>0</v>
      </c>
      <c r="E199" s="31">
        <f>E$73/IF(B$104="kVA",IF(F$73,F$73,1),IF(B$104="MPAN",IF(E$73,E$73,1),IF(I$73,I$73,1)))</f>
        <v>0</v>
      </c>
      <c r="F199" s="31">
        <f>F$73/IF(B$104="kVA",IF(F$73,F$73,1),IF(B$104="MPAN",IF(E$73,E$73,1),IF(I$73,I$73,1)))</f>
        <v>0</v>
      </c>
      <c r="G199" s="31">
        <f>G$73/IF(B$104="kVA",IF(F$73,F$73,1),IF(B$104="MPAN",IF(E$73,E$73,1),IF(I$73,I$73,1)))</f>
        <v>0</v>
      </c>
      <c r="H199" s="31">
        <f>H$73/IF(B$104="kVA",IF(F$73,F$73,1),IF(B$104="MPAN",IF(E$73,E$73,1),IF(I$73,I$73,1)))</f>
        <v>0</v>
      </c>
      <c r="I199" s="39">
        <f>0.01*'Input'!F$58*('Adjust'!$E$282*E199+'Adjust'!$F$282*F199+'Adjust'!$G$282*G199)+10*('Adjust'!$B$282*B199+'Adjust'!$C$282*C199+'Adjust'!$D$282*D199+'Adjust'!$H$282*H199)</f>
        <v>0</v>
      </c>
      <c r="J199" s="10"/>
    </row>
    <row r="200" spans="1:10">
      <c r="A200" s="3" t="s">
        <v>269</v>
      </c>
      <c r="B200" s="31">
        <f>B$73/IF(B$104="kVA",IF(F$73,F$73,1),IF(B$104="MPAN",IF(E$73,E$73,1),IF(I$73,I$73,1)))</f>
        <v>0</v>
      </c>
      <c r="C200" s="31">
        <f>C$73/IF(B$104="kVA",IF(F$73,F$73,1),IF(B$104="MPAN",IF(E$73,E$73,1),IF(I$73,I$73,1)))</f>
        <v>0</v>
      </c>
      <c r="D200" s="31">
        <f>D$73/IF(B$104="kVA",IF(F$73,F$73,1),IF(B$104="MPAN",IF(E$73,E$73,1),IF(I$73,I$73,1)))</f>
        <v>0</v>
      </c>
      <c r="E200" s="31">
        <f>E$73/IF(B$104="kVA",IF(F$73,F$73,1),IF(B$104="MPAN",IF(E$73,E$73,1),IF(I$73,I$73,1)))</f>
        <v>0</v>
      </c>
      <c r="F200" s="31">
        <f>F$73/IF(B$104="kVA",IF(F$73,F$73,1),IF(B$104="MPAN",IF(E$73,E$73,1),IF(I$73,I$73,1)))</f>
        <v>0</v>
      </c>
      <c r="G200" s="31">
        <f>G$73/IF(B$104="kVA",IF(F$73,F$73,1),IF(B$104="MPAN",IF(E$73,E$73,1),IF(I$73,I$73,1)))</f>
        <v>0</v>
      </c>
      <c r="H200" s="31">
        <f>H$73/IF(B$104="kVA",IF(F$73,F$73,1),IF(B$104="MPAN",IF(E$73,E$73,1),IF(I$73,I$73,1)))</f>
        <v>0</v>
      </c>
      <c r="I200" s="39">
        <f>0.01*'Input'!F$58*('Adjust'!$E$283*E200+'Adjust'!$F$283*F200+'Adjust'!$G$283*G200)+10*('Adjust'!$B$283*B200+'Adjust'!$C$283*C200+'Adjust'!$D$283*D200+'Adjust'!$H$283*H200)</f>
        <v>0</v>
      </c>
      <c r="J200" s="10"/>
    </row>
    <row r="201" spans="1:10">
      <c r="A201" s="3" t="s">
        <v>270</v>
      </c>
      <c r="B201" s="31">
        <f>B$73/IF(B$104="kVA",IF(F$73,F$73,1),IF(B$104="MPAN",IF(E$73,E$73,1),IF(I$73,I$73,1)))</f>
        <v>0</v>
      </c>
      <c r="C201" s="31">
        <f>C$73/IF(B$104="kVA",IF(F$73,F$73,1),IF(B$104="MPAN",IF(E$73,E$73,1),IF(I$73,I$73,1)))</f>
        <v>0</v>
      </c>
      <c r="D201" s="31">
        <f>D$73/IF(B$104="kVA",IF(F$73,F$73,1),IF(B$104="MPAN",IF(E$73,E$73,1),IF(I$73,I$73,1)))</f>
        <v>0</v>
      </c>
      <c r="E201" s="31">
        <f>E$73/IF(B$104="kVA",IF(F$73,F$73,1),IF(B$104="MPAN",IF(E$73,E$73,1),IF(I$73,I$73,1)))</f>
        <v>0</v>
      </c>
      <c r="F201" s="31">
        <f>F$73/IF(B$104="kVA",IF(F$73,F$73,1),IF(B$104="MPAN",IF(E$73,E$73,1),IF(I$73,I$73,1)))</f>
        <v>0</v>
      </c>
      <c r="G201" s="31">
        <f>G$73/IF(B$104="kVA",IF(F$73,F$73,1),IF(B$104="MPAN",IF(E$73,E$73,1),IF(I$73,I$73,1)))</f>
        <v>0</v>
      </c>
      <c r="H201" s="31">
        <f>H$73/IF(B$104="kVA",IF(F$73,F$73,1),IF(B$104="MPAN",IF(E$73,E$73,1),IF(I$73,I$73,1)))</f>
        <v>0</v>
      </c>
      <c r="I201" s="39">
        <f>0.01*'Input'!F$58*('Adjust'!$E$284*E201+'Adjust'!$F$284*F201+'Adjust'!$G$284*G201)+10*('Adjust'!$B$284*B201+'Adjust'!$C$284*C201+'Adjust'!$D$284*D201+'Adjust'!$H$284*H201)</f>
        <v>0</v>
      </c>
      <c r="J201" s="10"/>
    </row>
    <row r="202" spans="1:10">
      <c r="A202" s="24" t="s">
        <v>217</v>
      </c>
      <c r="J202" s="10"/>
    </row>
    <row r="203" spans="1:10">
      <c r="A203" s="3" t="s">
        <v>217</v>
      </c>
      <c r="B203" s="31">
        <f>B$74/IF(B$105="kVA",IF(F$74,F$74,1),IF(B$105="MPAN",IF(E$74,E$74,1),IF(I$74,I$74,1)))</f>
        <v>0</v>
      </c>
      <c r="C203" s="31">
        <f>C$74/IF(B$105="kVA",IF(F$74,F$74,1),IF(B$105="MPAN",IF(E$74,E$74,1),IF(I$74,I$74,1)))</f>
        <v>0</v>
      </c>
      <c r="D203" s="31">
        <f>D$74/IF(B$105="kVA",IF(F$74,F$74,1),IF(B$105="MPAN",IF(E$74,E$74,1),IF(I$74,I$74,1)))</f>
        <v>0</v>
      </c>
      <c r="E203" s="31">
        <f>E$74/IF(B$105="kVA",IF(F$74,F$74,1),IF(B$105="MPAN",IF(E$74,E$74,1),IF(I$74,I$74,1)))</f>
        <v>0</v>
      </c>
      <c r="F203" s="31">
        <f>F$74/IF(B$105="kVA",IF(F$74,F$74,1),IF(B$105="MPAN",IF(E$74,E$74,1),IF(I$74,I$74,1)))</f>
        <v>0</v>
      </c>
      <c r="G203" s="31">
        <f>G$74/IF(B$105="kVA",IF(F$74,F$74,1),IF(B$105="MPAN",IF(E$74,E$74,1),IF(I$74,I$74,1)))</f>
        <v>0</v>
      </c>
      <c r="H203" s="31">
        <f>H$74/IF(B$105="kVA",IF(F$74,F$74,1),IF(B$105="MPAN",IF(E$74,E$74,1),IF(I$74,I$74,1)))</f>
        <v>0</v>
      </c>
      <c r="I203" s="39">
        <f>0.01*'Input'!F$58*('Adjust'!$E$286*E203+'Adjust'!$F$286*F203+'Adjust'!$G$286*G203)+10*('Adjust'!$B$286*B203+'Adjust'!$C$286*C203+'Adjust'!$D$286*D203+'Adjust'!$H$286*H203)</f>
        <v>0</v>
      </c>
      <c r="J203" s="10"/>
    </row>
    <row r="204" spans="1:10">
      <c r="A204" s="3" t="s">
        <v>272</v>
      </c>
      <c r="B204" s="31">
        <f>B$74/IF(B$105="kVA",IF(F$74,F$74,1),IF(B$105="MPAN",IF(E$74,E$74,1),IF(I$74,I$74,1)))</f>
        <v>0</v>
      </c>
      <c r="C204" s="31">
        <f>C$74/IF(B$105="kVA",IF(F$74,F$74,1),IF(B$105="MPAN",IF(E$74,E$74,1),IF(I$74,I$74,1)))</f>
        <v>0</v>
      </c>
      <c r="D204" s="31">
        <f>D$74/IF(B$105="kVA",IF(F$74,F$74,1),IF(B$105="MPAN",IF(E$74,E$74,1),IF(I$74,I$74,1)))</f>
        <v>0</v>
      </c>
      <c r="E204" s="31">
        <f>E$74/IF(B$105="kVA",IF(F$74,F$74,1),IF(B$105="MPAN",IF(E$74,E$74,1),IF(I$74,I$74,1)))</f>
        <v>0</v>
      </c>
      <c r="F204" s="31">
        <f>F$74/IF(B$105="kVA",IF(F$74,F$74,1),IF(B$105="MPAN",IF(E$74,E$74,1),IF(I$74,I$74,1)))</f>
        <v>0</v>
      </c>
      <c r="G204" s="31">
        <f>G$74/IF(B$105="kVA",IF(F$74,F$74,1),IF(B$105="MPAN",IF(E$74,E$74,1),IF(I$74,I$74,1)))</f>
        <v>0</v>
      </c>
      <c r="H204" s="31">
        <f>H$74/IF(B$105="kVA",IF(F$74,F$74,1),IF(B$105="MPAN",IF(E$74,E$74,1),IF(I$74,I$74,1)))</f>
        <v>0</v>
      </c>
      <c r="I204" s="39">
        <f>0.01*'Input'!F$58*('Adjust'!$E$287*E204+'Adjust'!$F$287*F204+'Adjust'!$G$287*G204)+10*('Adjust'!$B$287*B204+'Adjust'!$C$287*C204+'Adjust'!$D$287*D204+'Adjust'!$H$287*H204)</f>
        <v>0</v>
      </c>
      <c r="J204" s="10"/>
    </row>
    <row r="205" spans="1:10">
      <c r="A205" s="3" t="s">
        <v>273</v>
      </c>
      <c r="B205" s="31">
        <f>B$74/IF(B$105="kVA",IF(F$74,F$74,1),IF(B$105="MPAN",IF(E$74,E$74,1),IF(I$74,I$74,1)))</f>
        <v>0</v>
      </c>
      <c r="C205" s="31">
        <f>C$74/IF(B$105="kVA",IF(F$74,F$74,1),IF(B$105="MPAN",IF(E$74,E$74,1),IF(I$74,I$74,1)))</f>
        <v>0</v>
      </c>
      <c r="D205" s="31">
        <f>D$74/IF(B$105="kVA",IF(F$74,F$74,1),IF(B$105="MPAN",IF(E$74,E$74,1),IF(I$74,I$74,1)))</f>
        <v>0</v>
      </c>
      <c r="E205" s="31">
        <f>E$74/IF(B$105="kVA",IF(F$74,F$74,1),IF(B$105="MPAN",IF(E$74,E$74,1),IF(I$74,I$74,1)))</f>
        <v>0</v>
      </c>
      <c r="F205" s="31">
        <f>F$74/IF(B$105="kVA",IF(F$74,F$74,1),IF(B$105="MPAN",IF(E$74,E$74,1),IF(I$74,I$74,1)))</f>
        <v>0</v>
      </c>
      <c r="G205" s="31">
        <f>G$74/IF(B$105="kVA",IF(F$74,F$74,1),IF(B$105="MPAN",IF(E$74,E$74,1),IF(I$74,I$74,1)))</f>
        <v>0</v>
      </c>
      <c r="H205" s="31">
        <f>H$74/IF(B$105="kVA",IF(F$74,F$74,1),IF(B$105="MPAN",IF(E$74,E$74,1),IF(I$74,I$74,1)))</f>
        <v>0</v>
      </c>
      <c r="I205" s="39">
        <f>0.01*'Input'!F$58*('Adjust'!$E$288*E205+'Adjust'!$F$288*F205+'Adjust'!$G$288*G205)+10*('Adjust'!$B$288*B205+'Adjust'!$C$288*C205+'Adjust'!$D$288*D205+'Adjust'!$H$288*H205)</f>
        <v>0</v>
      </c>
      <c r="J205" s="10"/>
    </row>
    <row r="206" spans="1:10">
      <c r="A206" s="24" t="s">
        <v>218</v>
      </c>
      <c r="J206" s="10"/>
    </row>
    <row r="207" spans="1:10">
      <c r="A207" s="3" t="s">
        <v>218</v>
      </c>
      <c r="B207" s="31">
        <f>B$75/IF(B$106="kVA",IF(F$75,F$75,1),IF(B$106="MPAN",IF(E$75,E$75,1),IF(I$75,I$75,1)))</f>
        <v>0</v>
      </c>
      <c r="C207" s="31">
        <f>C$75/IF(B$106="kVA",IF(F$75,F$75,1),IF(B$106="MPAN",IF(E$75,E$75,1),IF(I$75,I$75,1)))</f>
        <v>0</v>
      </c>
      <c r="D207" s="31">
        <f>D$75/IF(B$106="kVA",IF(F$75,F$75,1),IF(B$106="MPAN",IF(E$75,E$75,1),IF(I$75,I$75,1)))</f>
        <v>0</v>
      </c>
      <c r="E207" s="31">
        <f>E$75/IF(B$106="kVA",IF(F$75,F$75,1),IF(B$106="MPAN",IF(E$75,E$75,1),IF(I$75,I$75,1)))</f>
        <v>0</v>
      </c>
      <c r="F207" s="31">
        <f>F$75/IF(B$106="kVA",IF(F$75,F$75,1),IF(B$106="MPAN",IF(E$75,E$75,1),IF(I$75,I$75,1)))</f>
        <v>0</v>
      </c>
      <c r="G207" s="31">
        <f>G$75/IF(B$106="kVA",IF(F$75,F$75,1),IF(B$106="MPAN",IF(E$75,E$75,1),IF(I$75,I$75,1)))</f>
        <v>0</v>
      </c>
      <c r="H207" s="31">
        <f>H$75/IF(B$106="kVA",IF(F$75,F$75,1),IF(B$106="MPAN",IF(E$75,E$75,1),IF(I$75,I$75,1)))</f>
        <v>0</v>
      </c>
      <c r="I207" s="39">
        <f>0.01*'Input'!F$58*('Adjust'!$E$290*E207+'Adjust'!$F$290*F207+'Adjust'!$G$290*G207)+10*('Adjust'!$B$290*B207+'Adjust'!$C$290*C207+'Adjust'!$D$290*D207+'Adjust'!$H$290*H207)</f>
        <v>0</v>
      </c>
      <c r="J207" s="10"/>
    </row>
    <row r="208" spans="1:10">
      <c r="A208" s="3" t="s">
        <v>275</v>
      </c>
      <c r="B208" s="31">
        <f>B$75/IF(B$106="kVA",IF(F$75,F$75,1),IF(B$106="MPAN",IF(E$75,E$75,1),IF(I$75,I$75,1)))</f>
        <v>0</v>
      </c>
      <c r="C208" s="31">
        <f>C$75/IF(B$106="kVA",IF(F$75,F$75,1),IF(B$106="MPAN",IF(E$75,E$75,1),IF(I$75,I$75,1)))</f>
        <v>0</v>
      </c>
      <c r="D208" s="31">
        <f>D$75/IF(B$106="kVA",IF(F$75,F$75,1),IF(B$106="MPAN",IF(E$75,E$75,1),IF(I$75,I$75,1)))</f>
        <v>0</v>
      </c>
      <c r="E208" s="31">
        <f>E$75/IF(B$106="kVA",IF(F$75,F$75,1),IF(B$106="MPAN",IF(E$75,E$75,1),IF(I$75,I$75,1)))</f>
        <v>0</v>
      </c>
      <c r="F208" s="31">
        <f>F$75/IF(B$106="kVA",IF(F$75,F$75,1),IF(B$106="MPAN",IF(E$75,E$75,1),IF(I$75,I$75,1)))</f>
        <v>0</v>
      </c>
      <c r="G208" s="31">
        <f>G$75/IF(B$106="kVA",IF(F$75,F$75,1),IF(B$106="MPAN",IF(E$75,E$75,1),IF(I$75,I$75,1)))</f>
        <v>0</v>
      </c>
      <c r="H208" s="31">
        <f>H$75/IF(B$106="kVA",IF(F$75,F$75,1),IF(B$106="MPAN",IF(E$75,E$75,1),IF(I$75,I$75,1)))</f>
        <v>0</v>
      </c>
      <c r="I208" s="39">
        <f>0.01*'Input'!F$58*('Adjust'!$E$291*E208+'Adjust'!$F$291*F208+'Adjust'!$G$291*G208)+10*('Adjust'!$B$291*B208+'Adjust'!$C$291*C208+'Adjust'!$D$291*D208+'Adjust'!$H$291*H208)</f>
        <v>0</v>
      </c>
      <c r="J208" s="10"/>
    </row>
    <row r="209" spans="1:10">
      <c r="A209" s="3" t="s">
        <v>276</v>
      </c>
      <c r="B209" s="31">
        <f>B$75/IF(B$106="kVA",IF(F$75,F$75,1),IF(B$106="MPAN",IF(E$75,E$75,1),IF(I$75,I$75,1)))</f>
        <v>0</v>
      </c>
      <c r="C209" s="31">
        <f>C$75/IF(B$106="kVA",IF(F$75,F$75,1),IF(B$106="MPAN",IF(E$75,E$75,1),IF(I$75,I$75,1)))</f>
        <v>0</v>
      </c>
      <c r="D209" s="31">
        <f>D$75/IF(B$106="kVA",IF(F$75,F$75,1),IF(B$106="MPAN",IF(E$75,E$75,1),IF(I$75,I$75,1)))</f>
        <v>0</v>
      </c>
      <c r="E209" s="31">
        <f>E$75/IF(B$106="kVA",IF(F$75,F$75,1),IF(B$106="MPAN",IF(E$75,E$75,1),IF(I$75,I$75,1)))</f>
        <v>0</v>
      </c>
      <c r="F209" s="31">
        <f>F$75/IF(B$106="kVA",IF(F$75,F$75,1),IF(B$106="MPAN",IF(E$75,E$75,1),IF(I$75,I$75,1)))</f>
        <v>0</v>
      </c>
      <c r="G209" s="31">
        <f>G$75/IF(B$106="kVA",IF(F$75,F$75,1),IF(B$106="MPAN",IF(E$75,E$75,1),IF(I$75,I$75,1)))</f>
        <v>0</v>
      </c>
      <c r="H209" s="31">
        <f>H$75/IF(B$106="kVA",IF(F$75,F$75,1),IF(B$106="MPAN",IF(E$75,E$75,1),IF(I$75,I$75,1)))</f>
        <v>0</v>
      </c>
      <c r="I209" s="39">
        <f>0.01*'Input'!F$58*('Adjust'!$E$292*E209+'Adjust'!$F$292*F209+'Adjust'!$G$292*G209)+10*('Adjust'!$B$292*B209+'Adjust'!$C$292*C209+'Adjust'!$D$292*D209+'Adjust'!$H$292*H209)</f>
        <v>0</v>
      </c>
      <c r="J209" s="10"/>
    </row>
    <row r="210" spans="1:10">
      <c r="A210" s="24" t="s">
        <v>219</v>
      </c>
      <c r="J210" s="10"/>
    </row>
    <row r="211" spans="1:10">
      <c r="A211" s="3" t="s">
        <v>219</v>
      </c>
      <c r="B211" s="31">
        <f>B$76/IF(B$107="kVA",IF(F$76,F$76,1),IF(B$107="MPAN",IF(E$76,E$76,1),IF(I$76,I$76,1)))</f>
        <v>0</v>
      </c>
      <c r="C211" s="31">
        <f>C$76/IF(B$107="kVA",IF(F$76,F$76,1),IF(B$107="MPAN",IF(E$76,E$76,1),IF(I$76,I$76,1)))</f>
        <v>0</v>
      </c>
      <c r="D211" s="31">
        <f>D$76/IF(B$107="kVA",IF(F$76,F$76,1),IF(B$107="MPAN",IF(E$76,E$76,1),IF(I$76,I$76,1)))</f>
        <v>0</v>
      </c>
      <c r="E211" s="31">
        <f>E$76/IF(B$107="kVA",IF(F$76,F$76,1),IF(B$107="MPAN",IF(E$76,E$76,1),IF(I$76,I$76,1)))</f>
        <v>0</v>
      </c>
      <c r="F211" s="31">
        <f>F$76/IF(B$107="kVA",IF(F$76,F$76,1),IF(B$107="MPAN",IF(E$76,E$76,1),IF(I$76,I$76,1)))</f>
        <v>0</v>
      </c>
      <c r="G211" s="31">
        <f>G$76/IF(B$107="kVA",IF(F$76,F$76,1),IF(B$107="MPAN",IF(E$76,E$76,1),IF(I$76,I$76,1)))</f>
        <v>0</v>
      </c>
      <c r="H211" s="31">
        <f>H$76/IF(B$107="kVA",IF(F$76,F$76,1),IF(B$107="MPAN",IF(E$76,E$76,1),IF(I$76,I$76,1)))</f>
        <v>0</v>
      </c>
      <c r="I211" s="39">
        <f>0.01*'Input'!F$58*('Adjust'!$E$294*E211+'Adjust'!$F$294*F211+'Adjust'!$G$294*G211)+10*('Adjust'!$B$294*B211+'Adjust'!$C$294*C211+'Adjust'!$D$294*D211+'Adjust'!$H$294*H211)</f>
        <v>0</v>
      </c>
      <c r="J211" s="10"/>
    </row>
    <row r="212" spans="1:10">
      <c r="A212" s="3" t="s">
        <v>278</v>
      </c>
      <c r="B212" s="31">
        <f>B$76/IF(B$107="kVA",IF(F$76,F$76,1),IF(B$107="MPAN",IF(E$76,E$76,1),IF(I$76,I$76,1)))</f>
        <v>0</v>
      </c>
      <c r="C212" s="31">
        <f>C$76/IF(B$107="kVA",IF(F$76,F$76,1),IF(B$107="MPAN",IF(E$76,E$76,1),IF(I$76,I$76,1)))</f>
        <v>0</v>
      </c>
      <c r="D212" s="31">
        <f>D$76/IF(B$107="kVA",IF(F$76,F$76,1),IF(B$107="MPAN",IF(E$76,E$76,1),IF(I$76,I$76,1)))</f>
        <v>0</v>
      </c>
      <c r="E212" s="31">
        <f>E$76/IF(B$107="kVA",IF(F$76,F$76,1),IF(B$107="MPAN",IF(E$76,E$76,1),IF(I$76,I$76,1)))</f>
        <v>0</v>
      </c>
      <c r="F212" s="31">
        <f>F$76/IF(B$107="kVA",IF(F$76,F$76,1),IF(B$107="MPAN",IF(E$76,E$76,1),IF(I$76,I$76,1)))</f>
        <v>0</v>
      </c>
      <c r="G212" s="31">
        <f>G$76/IF(B$107="kVA",IF(F$76,F$76,1),IF(B$107="MPAN",IF(E$76,E$76,1),IF(I$76,I$76,1)))</f>
        <v>0</v>
      </c>
      <c r="H212" s="31">
        <f>H$76/IF(B$107="kVA",IF(F$76,F$76,1),IF(B$107="MPAN",IF(E$76,E$76,1),IF(I$76,I$76,1)))</f>
        <v>0</v>
      </c>
      <c r="I212" s="39">
        <f>0.01*'Input'!F$58*('Adjust'!$E$295*E212+'Adjust'!$F$295*F212+'Adjust'!$G$295*G212)+10*('Adjust'!$B$295*B212+'Adjust'!$C$295*C212+'Adjust'!$D$295*D212+'Adjust'!$H$295*H212)</f>
        <v>0</v>
      </c>
      <c r="J212" s="10"/>
    </row>
    <row r="213" spans="1:10">
      <c r="A213" s="3" t="s">
        <v>279</v>
      </c>
      <c r="B213" s="31">
        <f>B$76/IF(B$107="kVA",IF(F$76,F$76,1),IF(B$107="MPAN",IF(E$76,E$76,1),IF(I$76,I$76,1)))</f>
        <v>0</v>
      </c>
      <c r="C213" s="31">
        <f>C$76/IF(B$107="kVA",IF(F$76,F$76,1),IF(B$107="MPAN",IF(E$76,E$76,1),IF(I$76,I$76,1)))</f>
        <v>0</v>
      </c>
      <c r="D213" s="31">
        <f>D$76/IF(B$107="kVA",IF(F$76,F$76,1),IF(B$107="MPAN",IF(E$76,E$76,1),IF(I$76,I$76,1)))</f>
        <v>0</v>
      </c>
      <c r="E213" s="31">
        <f>E$76/IF(B$107="kVA",IF(F$76,F$76,1),IF(B$107="MPAN",IF(E$76,E$76,1),IF(I$76,I$76,1)))</f>
        <v>0</v>
      </c>
      <c r="F213" s="31">
        <f>F$76/IF(B$107="kVA",IF(F$76,F$76,1),IF(B$107="MPAN",IF(E$76,E$76,1),IF(I$76,I$76,1)))</f>
        <v>0</v>
      </c>
      <c r="G213" s="31">
        <f>G$76/IF(B$107="kVA",IF(F$76,F$76,1),IF(B$107="MPAN",IF(E$76,E$76,1),IF(I$76,I$76,1)))</f>
        <v>0</v>
      </c>
      <c r="H213" s="31">
        <f>H$76/IF(B$107="kVA",IF(F$76,F$76,1),IF(B$107="MPAN",IF(E$76,E$76,1),IF(I$76,I$76,1)))</f>
        <v>0</v>
      </c>
      <c r="I213" s="39">
        <f>0.01*'Input'!F$58*('Adjust'!$E$296*E213+'Adjust'!$F$296*F213+'Adjust'!$G$296*G213)+10*('Adjust'!$B$296*B213+'Adjust'!$C$296*C213+'Adjust'!$D$296*D213+'Adjust'!$H$296*H213)</f>
        <v>0</v>
      </c>
      <c r="J213" s="10"/>
    </row>
    <row r="214" spans="1:10">
      <c r="A214" s="24" t="s">
        <v>220</v>
      </c>
      <c r="J214" s="10"/>
    </row>
    <row r="215" spans="1:10">
      <c r="A215" s="3" t="s">
        <v>220</v>
      </c>
      <c r="B215" s="31">
        <f>B$77/IF(B$108="kVA",IF(F$77,F$77,1),IF(B$108="MPAN",IF(E$77,E$77,1),IF(I$77,I$77,1)))</f>
        <v>0</v>
      </c>
      <c r="C215" s="31">
        <f>C$77/IF(B$108="kVA",IF(F$77,F$77,1),IF(B$108="MPAN",IF(E$77,E$77,1),IF(I$77,I$77,1)))</f>
        <v>0</v>
      </c>
      <c r="D215" s="31">
        <f>D$77/IF(B$108="kVA",IF(F$77,F$77,1),IF(B$108="MPAN",IF(E$77,E$77,1),IF(I$77,I$77,1)))</f>
        <v>0</v>
      </c>
      <c r="E215" s="31">
        <f>E$77/IF(B$108="kVA",IF(F$77,F$77,1),IF(B$108="MPAN",IF(E$77,E$77,1),IF(I$77,I$77,1)))</f>
        <v>0</v>
      </c>
      <c r="F215" s="31">
        <f>F$77/IF(B$108="kVA",IF(F$77,F$77,1),IF(B$108="MPAN",IF(E$77,E$77,1),IF(I$77,I$77,1)))</f>
        <v>0</v>
      </c>
      <c r="G215" s="31">
        <f>G$77/IF(B$108="kVA",IF(F$77,F$77,1),IF(B$108="MPAN",IF(E$77,E$77,1),IF(I$77,I$77,1)))</f>
        <v>0</v>
      </c>
      <c r="H215" s="31">
        <f>H$77/IF(B$108="kVA",IF(F$77,F$77,1),IF(B$108="MPAN",IF(E$77,E$77,1),IF(I$77,I$77,1)))</f>
        <v>0</v>
      </c>
      <c r="I215" s="39">
        <f>0.01*'Input'!F$58*('Adjust'!$E$298*E215+'Adjust'!$F$298*F215+'Adjust'!$G$298*G215)+10*('Adjust'!$B$298*B215+'Adjust'!$C$298*C215+'Adjust'!$D$298*D215+'Adjust'!$H$298*H215)</f>
        <v>0</v>
      </c>
      <c r="J215" s="10"/>
    </row>
    <row r="216" spans="1:10">
      <c r="A216" s="3" t="s">
        <v>281</v>
      </c>
      <c r="B216" s="31">
        <f>B$77/IF(B$108="kVA",IF(F$77,F$77,1),IF(B$108="MPAN",IF(E$77,E$77,1),IF(I$77,I$77,1)))</f>
        <v>0</v>
      </c>
      <c r="C216" s="31">
        <f>C$77/IF(B$108="kVA",IF(F$77,F$77,1),IF(B$108="MPAN",IF(E$77,E$77,1),IF(I$77,I$77,1)))</f>
        <v>0</v>
      </c>
      <c r="D216" s="31">
        <f>D$77/IF(B$108="kVA",IF(F$77,F$77,1),IF(B$108="MPAN",IF(E$77,E$77,1),IF(I$77,I$77,1)))</f>
        <v>0</v>
      </c>
      <c r="E216" s="31">
        <f>E$77/IF(B$108="kVA",IF(F$77,F$77,1),IF(B$108="MPAN",IF(E$77,E$77,1),IF(I$77,I$77,1)))</f>
        <v>0</v>
      </c>
      <c r="F216" s="31">
        <f>F$77/IF(B$108="kVA",IF(F$77,F$77,1),IF(B$108="MPAN",IF(E$77,E$77,1),IF(I$77,I$77,1)))</f>
        <v>0</v>
      </c>
      <c r="G216" s="31">
        <f>G$77/IF(B$108="kVA",IF(F$77,F$77,1),IF(B$108="MPAN",IF(E$77,E$77,1),IF(I$77,I$77,1)))</f>
        <v>0</v>
      </c>
      <c r="H216" s="31">
        <f>H$77/IF(B$108="kVA",IF(F$77,F$77,1),IF(B$108="MPAN",IF(E$77,E$77,1),IF(I$77,I$77,1)))</f>
        <v>0</v>
      </c>
      <c r="I216" s="39">
        <f>0.01*'Input'!F$58*('Adjust'!$E$299*E216+'Adjust'!$F$299*F216+'Adjust'!$G$299*G216)+10*('Adjust'!$B$299*B216+'Adjust'!$C$299*C216+'Adjust'!$D$299*D216+'Adjust'!$H$299*H216)</f>
        <v>0</v>
      </c>
      <c r="J216" s="10"/>
    </row>
    <row r="217" spans="1:10">
      <c r="A217" s="3" t="s">
        <v>282</v>
      </c>
      <c r="B217" s="31">
        <f>B$77/IF(B$108="kVA",IF(F$77,F$77,1),IF(B$108="MPAN",IF(E$77,E$77,1),IF(I$77,I$77,1)))</f>
        <v>0</v>
      </c>
      <c r="C217" s="31">
        <f>C$77/IF(B$108="kVA",IF(F$77,F$77,1),IF(B$108="MPAN",IF(E$77,E$77,1),IF(I$77,I$77,1)))</f>
        <v>0</v>
      </c>
      <c r="D217" s="31">
        <f>D$77/IF(B$108="kVA",IF(F$77,F$77,1),IF(B$108="MPAN",IF(E$77,E$77,1),IF(I$77,I$77,1)))</f>
        <v>0</v>
      </c>
      <c r="E217" s="31">
        <f>E$77/IF(B$108="kVA",IF(F$77,F$77,1),IF(B$108="MPAN",IF(E$77,E$77,1),IF(I$77,I$77,1)))</f>
        <v>0</v>
      </c>
      <c r="F217" s="31">
        <f>F$77/IF(B$108="kVA",IF(F$77,F$77,1),IF(B$108="MPAN",IF(E$77,E$77,1),IF(I$77,I$77,1)))</f>
        <v>0</v>
      </c>
      <c r="G217" s="31">
        <f>G$77/IF(B$108="kVA",IF(F$77,F$77,1),IF(B$108="MPAN",IF(E$77,E$77,1),IF(I$77,I$77,1)))</f>
        <v>0</v>
      </c>
      <c r="H217" s="31">
        <f>H$77/IF(B$108="kVA",IF(F$77,F$77,1),IF(B$108="MPAN",IF(E$77,E$77,1),IF(I$77,I$77,1)))</f>
        <v>0</v>
      </c>
      <c r="I217" s="39">
        <f>0.01*'Input'!F$58*('Adjust'!$E$300*E217+'Adjust'!$F$300*F217+'Adjust'!$G$300*G217)+10*('Adjust'!$B$300*B217+'Adjust'!$C$300*C217+'Adjust'!$D$300*D217+'Adjust'!$H$300*H217)</f>
        <v>0</v>
      </c>
      <c r="J217" s="10"/>
    </row>
    <row r="218" spans="1:10">
      <c r="A218" s="24" t="s">
        <v>184</v>
      </c>
      <c r="J218" s="10"/>
    </row>
    <row r="219" spans="1:10">
      <c r="A219" s="3" t="s">
        <v>184</v>
      </c>
      <c r="B219" s="31">
        <f>B$78/IF(B$109="kVA",IF(F$78,F$78,1),IF(B$109="MPAN",IF(E$78,E$78,1),IF(I$78,I$78,1)))</f>
        <v>0</v>
      </c>
      <c r="C219" s="31">
        <f>C$78/IF(B$109="kVA",IF(F$78,F$78,1),IF(B$109="MPAN",IF(E$78,E$78,1),IF(I$78,I$78,1)))</f>
        <v>0</v>
      </c>
      <c r="D219" s="31">
        <f>D$78/IF(B$109="kVA",IF(F$78,F$78,1),IF(B$109="MPAN",IF(E$78,E$78,1),IF(I$78,I$78,1)))</f>
        <v>0</v>
      </c>
      <c r="E219" s="31">
        <f>E$78/IF(B$109="kVA",IF(F$78,F$78,1),IF(B$109="MPAN",IF(E$78,E$78,1),IF(I$78,I$78,1)))</f>
        <v>0</v>
      </c>
      <c r="F219" s="31">
        <f>F$78/IF(B$109="kVA",IF(F$78,F$78,1),IF(B$109="MPAN",IF(E$78,E$78,1),IF(I$78,I$78,1)))</f>
        <v>0</v>
      </c>
      <c r="G219" s="31">
        <f>G$78/IF(B$109="kVA",IF(F$78,F$78,1),IF(B$109="MPAN",IF(E$78,E$78,1),IF(I$78,I$78,1)))</f>
        <v>0</v>
      </c>
      <c r="H219" s="31">
        <f>H$78/IF(B$109="kVA",IF(F$78,F$78,1),IF(B$109="MPAN",IF(E$78,E$78,1),IF(I$78,I$78,1)))</f>
        <v>0</v>
      </c>
      <c r="I219" s="39">
        <f>0.01*'Input'!F$58*('Adjust'!$E$302*E219+'Adjust'!$F$302*F219+'Adjust'!$G$302*G219)+10*('Adjust'!$B$302*B219+'Adjust'!$C$302*C219+'Adjust'!$D$302*D219+'Adjust'!$H$302*H219)</f>
        <v>0</v>
      </c>
      <c r="J219" s="10"/>
    </row>
    <row r="220" spans="1:10">
      <c r="A220" s="3" t="s">
        <v>284</v>
      </c>
      <c r="B220" s="31">
        <f>B$78/IF(B$109="kVA",IF(F$78,F$78,1),IF(B$109="MPAN",IF(E$78,E$78,1),IF(I$78,I$78,1)))</f>
        <v>0</v>
      </c>
      <c r="C220" s="31">
        <f>C$78/IF(B$109="kVA",IF(F$78,F$78,1),IF(B$109="MPAN",IF(E$78,E$78,1),IF(I$78,I$78,1)))</f>
        <v>0</v>
      </c>
      <c r="D220" s="31">
        <f>D$78/IF(B$109="kVA",IF(F$78,F$78,1),IF(B$109="MPAN",IF(E$78,E$78,1),IF(I$78,I$78,1)))</f>
        <v>0</v>
      </c>
      <c r="E220" s="31">
        <f>E$78/IF(B$109="kVA",IF(F$78,F$78,1),IF(B$109="MPAN",IF(E$78,E$78,1),IF(I$78,I$78,1)))</f>
        <v>0</v>
      </c>
      <c r="F220" s="31">
        <f>F$78/IF(B$109="kVA",IF(F$78,F$78,1),IF(B$109="MPAN",IF(E$78,E$78,1),IF(I$78,I$78,1)))</f>
        <v>0</v>
      </c>
      <c r="G220" s="31">
        <f>G$78/IF(B$109="kVA",IF(F$78,F$78,1),IF(B$109="MPAN",IF(E$78,E$78,1),IF(I$78,I$78,1)))</f>
        <v>0</v>
      </c>
      <c r="H220" s="31">
        <f>H$78/IF(B$109="kVA",IF(F$78,F$78,1),IF(B$109="MPAN",IF(E$78,E$78,1),IF(I$78,I$78,1)))</f>
        <v>0</v>
      </c>
      <c r="I220" s="39">
        <f>0.01*'Input'!F$58*('Adjust'!$E$303*E220+'Adjust'!$F$303*F220+'Adjust'!$G$303*G220)+10*('Adjust'!$B$303*B220+'Adjust'!$C$303*C220+'Adjust'!$D$303*D220+'Adjust'!$H$303*H220)</f>
        <v>0</v>
      </c>
      <c r="J220" s="10"/>
    </row>
    <row r="221" spans="1:10">
      <c r="A221" s="3" t="s">
        <v>285</v>
      </c>
      <c r="B221" s="31">
        <f>B$78/IF(B$109="kVA",IF(F$78,F$78,1),IF(B$109="MPAN",IF(E$78,E$78,1),IF(I$78,I$78,1)))</f>
        <v>0</v>
      </c>
      <c r="C221" s="31">
        <f>C$78/IF(B$109="kVA",IF(F$78,F$78,1),IF(B$109="MPAN",IF(E$78,E$78,1),IF(I$78,I$78,1)))</f>
        <v>0</v>
      </c>
      <c r="D221" s="31">
        <f>D$78/IF(B$109="kVA",IF(F$78,F$78,1),IF(B$109="MPAN",IF(E$78,E$78,1),IF(I$78,I$78,1)))</f>
        <v>0</v>
      </c>
      <c r="E221" s="31">
        <f>E$78/IF(B$109="kVA",IF(F$78,F$78,1),IF(B$109="MPAN",IF(E$78,E$78,1),IF(I$78,I$78,1)))</f>
        <v>0</v>
      </c>
      <c r="F221" s="31">
        <f>F$78/IF(B$109="kVA",IF(F$78,F$78,1),IF(B$109="MPAN",IF(E$78,E$78,1),IF(I$78,I$78,1)))</f>
        <v>0</v>
      </c>
      <c r="G221" s="31">
        <f>G$78/IF(B$109="kVA",IF(F$78,F$78,1),IF(B$109="MPAN",IF(E$78,E$78,1),IF(I$78,I$78,1)))</f>
        <v>0</v>
      </c>
      <c r="H221" s="31">
        <f>H$78/IF(B$109="kVA",IF(F$78,F$78,1),IF(B$109="MPAN",IF(E$78,E$78,1),IF(I$78,I$78,1)))</f>
        <v>0</v>
      </c>
      <c r="I221" s="39">
        <f>0.01*'Input'!F$58*('Adjust'!$E$304*E221+'Adjust'!$F$304*F221+'Adjust'!$G$304*G221)+10*('Adjust'!$B$304*B221+'Adjust'!$C$304*C221+'Adjust'!$D$304*D221+'Adjust'!$H$304*H221)</f>
        <v>0</v>
      </c>
      <c r="J221" s="10"/>
    </row>
    <row r="222" spans="1:10">
      <c r="A222" s="24" t="s">
        <v>185</v>
      </c>
      <c r="J222" s="10"/>
    </row>
    <row r="223" spans="1:10">
      <c r="A223" s="3" t="s">
        <v>185</v>
      </c>
      <c r="B223" s="31">
        <f>B$79/IF(B$110="kVA",IF(F$79,F$79,1),IF(B$110="MPAN",IF(E$79,E$79,1),IF(I$79,I$79,1)))</f>
        <v>0</v>
      </c>
      <c r="C223" s="31">
        <f>C$79/IF(B$110="kVA",IF(F$79,F$79,1),IF(B$110="MPAN",IF(E$79,E$79,1),IF(I$79,I$79,1)))</f>
        <v>0</v>
      </c>
      <c r="D223" s="31">
        <f>D$79/IF(B$110="kVA",IF(F$79,F$79,1),IF(B$110="MPAN",IF(E$79,E$79,1),IF(I$79,I$79,1)))</f>
        <v>0</v>
      </c>
      <c r="E223" s="31">
        <f>E$79/IF(B$110="kVA",IF(F$79,F$79,1),IF(B$110="MPAN",IF(E$79,E$79,1),IF(I$79,I$79,1)))</f>
        <v>0</v>
      </c>
      <c r="F223" s="31">
        <f>F$79/IF(B$110="kVA",IF(F$79,F$79,1),IF(B$110="MPAN",IF(E$79,E$79,1),IF(I$79,I$79,1)))</f>
        <v>0</v>
      </c>
      <c r="G223" s="31">
        <f>G$79/IF(B$110="kVA",IF(F$79,F$79,1),IF(B$110="MPAN",IF(E$79,E$79,1),IF(I$79,I$79,1)))</f>
        <v>0</v>
      </c>
      <c r="H223" s="31">
        <f>H$79/IF(B$110="kVA",IF(F$79,F$79,1),IF(B$110="MPAN",IF(E$79,E$79,1),IF(I$79,I$79,1)))</f>
        <v>0</v>
      </c>
      <c r="I223" s="39">
        <f>0.01*'Input'!F$58*('Adjust'!$E$306*E223+'Adjust'!$F$306*F223+'Adjust'!$G$306*G223)+10*('Adjust'!$B$306*B223+'Adjust'!$C$306*C223+'Adjust'!$D$306*D223+'Adjust'!$H$306*H223)</f>
        <v>0</v>
      </c>
      <c r="J223" s="10"/>
    </row>
    <row r="224" spans="1:10">
      <c r="A224" s="3" t="s">
        <v>287</v>
      </c>
      <c r="B224" s="31">
        <f>B$79/IF(B$110="kVA",IF(F$79,F$79,1),IF(B$110="MPAN",IF(E$79,E$79,1),IF(I$79,I$79,1)))</f>
        <v>0</v>
      </c>
      <c r="C224" s="31">
        <f>C$79/IF(B$110="kVA",IF(F$79,F$79,1),IF(B$110="MPAN",IF(E$79,E$79,1),IF(I$79,I$79,1)))</f>
        <v>0</v>
      </c>
      <c r="D224" s="31">
        <f>D$79/IF(B$110="kVA",IF(F$79,F$79,1),IF(B$110="MPAN",IF(E$79,E$79,1),IF(I$79,I$79,1)))</f>
        <v>0</v>
      </c>
      <c r="E224" s="31">
        <f>E$79/IF(B$110="kVA",IF(F$79,F$79,1),IF(B$110="MPAN",IF(E$79,E$79,1),IF(I$79,I$79,1)))</f>
        <v>0</v>
      </c>
      <c r="F224" s="31">
        <f>F$79/IF(B$110="kVA",IF(F$79,F$79,1),IF(B$110="MPAN",IF(E$79,E$79,1),IF(I$79,I$79,1)))</f>
        <v>0</v>
      </c>
      <c r="G224" s="31">
        <f>G$79/IF(B$110="kVA",IF(F$79,F$79,1),IF(B$110="MPAN",IF(E$79,E$79,1),IF(I$79,I$79,1)))</f>
        <v>0</v>
      </c>
      <c r="H224" s="31">
        <f>H$79/IF(B$110="kVA",IF(F$79,F$79,1),IF(B$110="MPAN",IF(E$79,E$79,1),IF(I$79,I$79,1)))</f>
        <v>0</v>
      </c>
      <c r="I224" s="39">
        <f>0.01*'Input'!F$58*('Adjust'!$E$307*E224+'Adjust'!$F$307*F224+'Adjust'!$G$307*G224)+10*('Adjust'!$B$307*B224+'Adjust'!$C$307*C224+'Adjust'!$D$307*D224+'Adjust'!$H$307*H224)</f>
        <v>0</v>
      </c>
      <c r="J224" s="10"/>
    </row>
    <row r="225" spans="1:10">
      <c r="A225" s="24" t="s">
        <v>186</v>
      </c>
      <c r="J225" s="10"/>
    </row>
    <row r="226" spans="1:10">
      <c r="A226" s="3" t="s">
        <v>186</v>
      </c>
      <c r="B226" s="31">
        <f>B$80/IF(B$111="kVA",IF(F$80,F$80,1),IF(B$111="MPAN",IF(E$80,E$80,1),IF(I$80,I$80,1)))</f>
        <v>0</v>
      </c>
      <c r="C226" s="31">
        <f>C$80/IF(B$111="kVA",IF(F$80,F$80,1),IF(B$111="MPAN",IF(E$80,E$80,1),IF(I$80,I$80,1)))</f>
        <v>0</v>
      </c>
      <c r="D226" s="31">
        <f>D$80/IF(B$111="kVA",IF(F$80,F$80,1),IF(B$111="MPAN",IF(E$80,E$80,1),IF(I$80,I$80,1)))</f>
        <v>0</v>
      </c>
      <c r="E226" s="31">
        <f>E$80/IF(B$111="kVA",IF(F$80,F$80,1),IF(B$111="MPAN",IF(E$80,E$80,1),IF(I$80,I$80,1)))</f>
        <v>0</v>
      </c>
      <c r="F226" s="31">
        <f>F$80/IF(B$111="kVA",IF(F$80,F$80,1),IF(B$111="MPAN",IF(E$80,E$80,1),IF(I$80,I$80,1)))</f>
        <v>0</v>
      </c>
      <c r="G226" s="31">
        <f>G$80/IF(B$111="kVA",IF(F$80,F$80,1),IF(B$111="MPAN",IF(E$80,E$80,1),IF(I$80,I$80,1)))</f>
        <v>0</v>
      </c>
      <c r="H226" s="31">
        <f>H$80/IF(B$111="kVA",IF(F$80,F$80,1),IF(B$111="MPAN",IF(E$80,E$80,1),IF(I$80,I$80,1)))</f>
        <v>0</v>
      </c>
      <c r="I226" s="39">
        <f>0.01*'Input'!F$58*('Adjust'!$E$309*E226+'Adjust'!$F$309*F226+'Adjust'!$G$309*G226)+10*('Adjust'!$B$309*B226+'Adjust'!$C$309*C226+'Adjust'!$D$309*D226+'Adjust'!$H$309*H226)</f>
        <v>0</v>
      </c>
      <c r="J226" s="10"/>
    </row>
    <row r="227" spans="1:10">
      <c r="A227" s="3" t="s">
        <v>289</v>
      </c>
      <c r="B227" s="31">
        <f>B$80/IF(B$111="kVA",IF(F$80,F$80,1),IF(B$111="MPAN",IF(E$80,E$80,1),IF(I$80,I$80,1)))</f>
        <v>0</v>
      </c>
      <c r="C227" s="31">
        <f>C$80/IF(B$111="kVA",IF(F$80,F$80,1),IF(B$111="MPAN",IF(E$80,E$80,1),IF(I$80,I$80,1)))</f>
        <v>0</v>
      </c>
      <c r="D227" s="31">
        <f>D$80/IF(B$111="kVA",IF(F$80,F$80,1),IF(B$111="MPAN",IF(E$80,E$80,1),IF(I$80,I$80,1)))</f>
        <v>0</v>
      </c>
      <c r="E227" s="31">
        <f>E$80/IF(B$111="kVA",IF(F$80,F$80,1),IF(B$111="MPAN",IF(E$80,E$80,1),IF(I$80,I$80,1)))</f>
        <v>0</v>
      </c>
      <c r="F227" s="31">
        <f>F$80/IF(B$111="kVA",IF(F$80,F$80,1),IF(B$111="MPAN",IF(E$80,E$80,1),IF(I$80,I$80,1)))</f>
        <v>0</v>
      </c>
      <c r="G227" s="31">
        <f>G$80/IF(B$111="kVA",IF(F$80,F$80,1),IF(B$111="MPAN",IF(E$80,E$80,1),IF(I$80,I$80,1)))</f>
        <v>0</v>
      </c>
      <c r="H227" s="31">
        <f>H$80/IF(B$111="kVA",IF(F$80,F$80,1),IF(B$111="MPAN",IF(E$80,E$80,1),IF(I$80,I$80,1)))</f>
        <v>0</v>
      </c>
      <c r="I227" s="39">
        <f>0.01*'Input'!F$58*('Adjust'!$E$310*E227+'Adjust'!$F$310*F227+'Adjust'!$G$310*G227)+10*('Adjust'!$B$310*B227+'Adjust'!$C$310*C227+'Adjust'!$D$310*D227+'Adjust'!$H$310*H227)</f>
        <v>0</v>
      </c>
      <c r="J227" s="10"/>
    </row>
    <row r="228" spans="1:10">
      <c r="A228" s="3" t="s">
        <v>290</v>
      </c>
      <c r="B228" s="31">
        <f>B$80/IF(B$111="kVA",IF(F$80,F$80,1),IF(B$111="MPAN",IF(E$80,E$80,1),IF(I$80,I$80,1)))</f>
        <v>0</v>
      </c>
      <c r="C228" s="31">
        <f>C$80/IF(B$111="kVA",IF(F$80,F$80,1),IF(B$111="MPAN",IF(E$80,E$80,1),IF(I$80,I$80,1)))</f>
        <v>0</v>
      </c>
      <c r="D228" s="31">
        <f>D$80/IF(B$111="kVA",IF(F$80,F$80,1),IF(B$111="MPAN",IF(E$80,E$80,1),IF(I$80,I$80,1)))</f>
        <v>0</v>
      </c>
      <c r="E228" s="31">
        <f>E$80/IF(B$111="kVA",IF(F$80,F$80,1),IF(B$111="MPAN",IF(E$80,E$80,1),IF(I$80,I$80,1)))</f>
        <v>0</v>
      </c>
      <c r="F228" s="31">
        <f>F$80/IF(B$111="kVA",IF(F$80,F$80,1),IF(B$111="MPAN",IF(E$80,E$80,1),IF(I$80,I$80,1)))</f>
        <v>0</v>
      </c>
      <c r="G228" s="31">
        <f>G$80/IF(B$111="kVA",IF(F$80,F$80,1),IF(B$111="MPAN",IF(E$80,E$80,1),IF(I$80,I$80,1)))</f>
        <v>0</v>
      </c>
      <c r="H228" s="31">
        <f>H$80/IF(B$111="kVA",IF(F$80,F$80,1),IF(B$111="MPAN",IF(E$80,E$80,1),IF(I$80,I$80,1)))</f>
        <v>0</v>
      </c>
      <c r="I228" s="39">
        <f>0.01*'Input'!F$58*('Adjust'!$E$311*E228+'Adjust'!$F$311*F228+'Adjust'!$G$311*G228)+10*('Adjust'!$B$311*B228+'Adjust'!$C$311*C228+'Adjust'!$D$311*D228+'Adjust'!$H$311*H228)</f>
        <v>0</v>
      </c>
      <c r="J228" s="10"/>
    </row>
    <row r="229" spans="1:10">
      <c r="A229" s="24" t="s">
        <v>187</v>
      </c>
      <c r="J229" s="10"/>
    </row>
    <row r="230" spans="1:10">
      <c r="A230" s="3" t="s">
        <v>187</v>
      </c>
      <c r="B230" s="31">
        <f>B$81/IF(B$112="kVA",IF(F$81,F$81,1),IF(B$112="MPAN",IF(E$81,E$81,1),IF(I$81,I$81,1)))</f>
        <v>0</v>
      </c>
      <c r="C230" s="31">
        <f>C$81/IF(B$112="kVA",IF(F$81,F$81,1),IF(B$112="MPAN",IF(E$81,E$81,1),IF(I$81,I$81,1)))</f>
        <v>0</v>
      </c>
      <c r="D230" s="31">
        <f>D$81/IF(B$112="kVA",IF(F$81,F$81,1),IF(B$112="MPAN",IF(E$81,E$81,1),IF(I$81,I$81,1)))</f>
        <v>0</v>
      </c>
      <c r="E230" s="31">
        <f>E$81/IF(B$112="kVA",IF(F$81,F$81,1),IF(B$112="MPAN",IF(E$81,E$81,1),IF(I$81,I$81,1)))</f>
        <v>0</v>
      </c>
      <c r="F230" s="31">
        <f>F$81/IF(B$112="kVA",IF(F$81,F$81,1),IF(B$112="MPAN",IF(E$81,E$81,1),IF(I$81,I$81,1)))</f>
        <v>0</v>
      </c>
      <c r="G230" s="31">
        <f>G$81/IF(B$112="kVA",IF(F$81,F$81,1),IF(B$112="MPAN",IF(E$81,E$81,1),IF(I$81,I$81,1)))</f>
        <v>0</v>
      </c>
      <c r="H230" s="31">
        <f>H$81/IF(B$112="kVA",IF(F$81,F$81,1),IF(B$112="MPAN",IF(E$81,E$81,1),IF(I$81,I$81,1)))</f>
        <v>0</v>
      </c>
      <c r="I230" s="39">
        <f>0.01*'Input'!F$58*('Adjust'!$E$313*E230+'Adjust'!$F$313*F230+'Adjust'!$G$313*G230)+10*('Adjust'!$B$313*B230+'Adjust'!$C$313*C230+'Adjust'!$D$313*D230+'Adjust'!$H$313*H230)</f>
        <v>0</v>
      </c>
      <c r="J230" s="10"/>
    </row>
    <row r="231" spans="1:10">
      <c r="A231" s="3" t="s">
        <v>292</v>
      </c>
      <c r="B231" s="31">
        <f>B$81/IF(B$112="kVA",IF(F$81,F$81,1),IF(B$112="MPAN",IF(E$81,E$81,1),IF(I$81,I$81,1)))</f>
        <v>0</v>
      </c>
      <c r="C231" s="31">
        <f>C$81/IF(B$112="kVA",IF(F$81,F$81,1),IF(B$112="MPAN",IF(E$81,E$81,1),IF(I$81,I$81,1)))</f>
        <v>0</v>
      </c>
      <c r="D231" s="31">
        <f>D$81/IF(B$112="kVA",IF(F$81,F$81,1),IF(B$112="MPAN",IF(E$81,E$81,1),IF(I$81,I$81,1)))</f>
        <v>0</v>
      </c>
      <c r="E231" s="31">
        <f>E$81/IF(B$112="kVA",IF(F$81,F$81,1),IF(B$112="MPAN",IF(E$81,E$81,1),IF(I$81,I$81,1)))</f>
        <v>0</v>
      </c>
      <c r="F231" s="31">
        <f>F$81/IF(B$112="kVA",IF(F$81,F$81,1),IF(B$112="MPAN",IF(E$81,E$81,1),IF(I$81,I$81,1)))</f>
        <v>0</v>
      </c>
      <c r="G231" s="31">
        <f>G$81/IF(B$112="kVA",IF(F$81,F$81,1),IF(B$112="MPAN",IF(E$81,E$81,1),IF(I$81,I$81,1)))</f>
        <v>0</v>
      </c>
      <c r="H231" s="31">
        <f>H$81/IF(B$112="kVA",IF(F$81,F$81,1),IF(B$112="MPAN",IF(E$81,E$81,1),IF(I$81,I$81,1)))</f>
        <v>0</v>
      </c>
      <c r="I231" s="39">
        <f>0.01*'Input'!F$58*('Adjust'!$E$314*E231+'Adjust'!$F$314*F231+'Adjust'!$G$314*G231)+10*('Adjust'!$B$314*B231+'Adjust'!$C$314*C231+'Adjust'!$D$314*D231+'Adjust'!$H$314*H231)</f>
        <v>0</v>
      </c>
      <c r="J231" s="10"/>
    </row>
    <row r="232" spans="1:10">
      <c r="A232" s="3" t="s">
        <v>293</v>
      </c>
      <c r="B232" s="31">
        <f>B$81/IF(B$112="kVA",IF(F$81,F$81,1),IF(B$112="MPAN",IF(E$81,E$81,1),IF(I$81,I$81,1)))</f>
        <v>0</v>
      </c>
      <c r="C232" s="31">
        <f>C$81/IF(B$112="kVA",IF(F$81,F$81,1),IF(B$112="MPAN",IF(E$81,E$81,1),IF(I$81,I$81,1)))</f>
        <v>0</v>
      </c>
      <c r="D232" s="31">
        <f>D$81/IF(B$112="kVA",IF(F$81,F$81,1),IF(B$112="MPAN",IF(E$81,E$81,1),IF(I$81,I$81,1)))</f>
        <v>0</v>
      </c>
      <c r="E232" s="31">
        <f>E$81/IF(B$112="kVA",IF(F$81,F$81,1),IF(B$112="MPAN",IF(E$81,E$81,1),IF(I$81,I$81,1)))</f>
        <v>0</v>
      </c>
      <c r="F232" s="31">
        <f>F$81/IF(B$112="kVA",IF(F$81,F$81,1),IF(B$112="MPAN",IF(E$81,E$81,1),IF(I$81,I$81,1)))</f>
        <v>0</v>
      </c>
      <c r="G232" s="31">
        <f>G$81/IF(B$112="kVA",IF(F$81,F$81,1),IF(B$112="MPAN",IF(E$81,E$81,1),IF(I$81,I$81,1)))</f>
        <v>0</v>
      </c>
      <c r="H232" s="31">
        <f>H$81/IF(B$112="kVA",IF(F$81,F$81,1),IF(B$112="MPAN",IF(E$81,E$81,1),IF(I$81,I$81,1)))</f>
        <v>0</v>
      </c>
      <c r="I232" s="39">
        <f>0.01*'Input'!F$58*('Adjust'!$E$315*E232+'Adjust'!$F$315*F232+'Adjust'!$G$315*G232)+10*('Adjust'!$B$315*B232+'Adjust'!$C$315*C232+'Adjust'!$D$315*D232+'Adjust'!$H$315*H232)</f>
        <v>0</v>
      </c>
      <c r="J232" s="10"/>
    </row>
    <row r="233" spans="1:10">
      <c r="A233" s="24" t="s">
        <v>188</v>
      </c>
      <c r="J233" s="10"/>
    </row>
    <row r="234" spans="1:10">
      <c r="A234" s="3" t="s">
        <v>188</v>
      </c>
      <c r="B234" s="31">
        <f>B$82/IF(B$113="kVA",IF(F$82,F$82,1),IF(B$113="MPAN",IF(E$82,E$82,1),IF(I$82,I$82,1)))</f>
        <v>0</v>
      </c>
      <c r="C234" s="31">
        <f>C$82/IF(B$113="kVA",IF(F$82,F$82,1),IF(B$113="MPAN",IF(E$82,E$82,1),IF(I$82,I$82,1)))</f>
        <v>0</v>
      </c>
      <c r="D234" s="31">
        <f>D$82/IF(B$113="kVA",IF(F$82,F$82,1),IF(B$113="MPAN",IF(E$82,E$82,1),IF(I$82,I$82,1)))</f>
        <v>0</v>
      </c>
      <c r="E234" s="31">
        <f>E$82/IF(B$113="kVA",IF(F$82,F$82,1),IF(B$113="MPAN",IF(E$82,E$82,1),IF(I$82,I$82,1)))</f>
        <v>0</v>
      </c>
      <c r="F234" s="31">
        <f>F$82/IF(B$113="kVA",IF(F$82,F$82,1),IF(B$113="MPAN",IF(E$82,E$82,1),IF(I$82,I$82,1)))</f>
        <v>0</v>
      </c>
      <c r="G234" s="31">
        <f>G$82/IF(B$113="kVA",IF(F$82,F$82,1),IF(B$113="MPAN",IF(E$82,E$82,1),IF(I$82,I$82,1)))</f>
        <v>0</v>
      </c>
      <c r="H234" s="31">
        <f>H$82/IF(B$113="kVA",IF(F$82,F$82,1),IF(B$113="MPAN",IF(E$82,E$82,1),IF(I$82,I$82,1)))</f>
        <v>0</v>
      </c>
      <c r="I234" s="39">
        <f>0.01*'Input'!F$58*('Adjust'!$E$317*E234+'Adjust'!$F$317*F234+'Adjust'!$G$317*G234)+10*('Adjust'!$B$317*B234+'Adjust'!$C$317*C234+'Adjust'!$D$317*D234+'Adjust'!$H$317*H234)</f>
        <v>0</v>
      </c>
      <c r="J234" s="10"/>
    </row>
    <row r="235" spans="1:10">
      <c r="A235" s="3" t="s">
        <v>295</v>
      </c>
      <c r="B235" s="31">
        <f>B$82/IF(B$113="kVA",IF(F$82,F$82,1),IF(B$113="MPAN",IF(E$82,E$82,1),IF(I$82,I$82,1)))</f>
        <v>0</v>
      </c>
      <c r="C235" s="31">
        <f>C$82/IF(B$113="kVA",IF(F$82,F$82,1),IF(B$113="MPAN",IF(E$82,E$82,1),IF(I$82,I$82,1)))</f>
        <v>0</v>
      </c>
      <c r="D235" s="31">
        <f>D$82/IF(B$113="kVA",IF(F$82,F$82,1),IF(B$113="MPAN",IF(E$82,E$82,1),IF(I$82,I$82,1)))</f>
        <v>0</v>
      </c>
      <c r="E235" s="31">
        <f>E$82/IF(B$113="kVA",IF(F$82,F$82,1),IF(B$113="MPAN",IF(E$82,E$82,1),IF(I$82,I$82,1)))</f>
        <v>0</v>
      </c>
      <c r="F235" s="31">
        <f>F$82/IF(B$113="kVA",IF(F$82,F$82,1),IF(B$113="MPAN",IF(E$82,E$82,1),IF(I$82,I$82,1)))</f>
        <v>0</v>
      </c>
      <c r="G235" s="31">
        <f>G$82/IF(B$113="kVA",IF(F$82,F$82,1),IF(B$113="MPAN",IF(E$82,E$82,1),IF(I$82,I$82,1)))</f>
        <v>0</v>
      </c>
      <c r="H235" s="31">
        <f>H$82/IF(B$113="kVA",IF(F$82,F$82,1),IF(B$113="MPAN",IF(E$82,E$82,1),IF(I$82,I$82,1)))</f>
        <v>0</v>
      </c>
      <c r="I235" s="39">
        <f>0.01*'Input'!F$58*('Adjust'!$E$318*E235+'Adjust'!$F$318*F235+'Adjust'!$G$318*G235)+10*('Adjust'!$B$318*B235+'Adjust'!$C$318*C235+'Adjust'!$D$318*D235+'Adjust'!$H$318*H235)</f>
        <v>0</v>
      </c>
      <c r="J235" s="10"/>
    </row>
    <row r="236" spans="1:10">
      <c r="A236" s="24" t="s">
        <v>189</v>
      </c>
      <c r="J236" s="10"/>
    </row>
    <row r="237" spans="1:10">
      <c r="A237" s="3" t="s">
        <v>189</v>
      </c>
      <c r="B237" s="31">
        <f>B$83/IF(B$114="kVA",IF(F$83,F$83,1),IF(B$114="MPAN",IF(E$83,E$83,1),IF(I$83,I$83,1)))</f>
        <v>0</v>
      </c>
      <c r="C237" s="31">
        <f>C$83/IF(B$114="kVA",IF(F$83,F$83,1),IF(B$114="MPAN",IF(E$83,E$83,1),IF(I$83,I$83,1)))</f>
        <v>0</v>
      </c>
      <c r="D237" s="31">
        <f>D$83/IF(B$114="kVA",IF(F$83,F$83,1),IF(B$114="MPAN",IF(E$83,E$83,1),IF(I$83,I$83,1)))</f>
        <v>0</v>
      </c>
      <c r="E237" s="31">
        <f>E$83/IF(B$114="kVA",IF(F$83,F$83,1),IF(B$114="MPAN",IF(E$83,E$83,1),IF(I$83,I$83,1)))</f>
        <v>0</v>
      </c>
      <c r="F237" s="31">
        <f>F$83/IF(B$114="kVA",IF(F$83,F$83,1),IF(B$114="MPAN",IF(E$83,E$83,1),IF(I$83,I$83,1)))</f>
        <v>0</v>
      </c>
      <c r="G237" s="31">
        <f>G$83/IF(B$114="kVA",IF(F$83,F$83,1),IF(B$114="MPAN",IF(E$83,E$83,1),IF(I$83,I$83,1)))</f>
        <v>0</v>
      </c>
      <c r="H237" s="31">
        <f>H$83/IF(B$114="kVA",IF(F$83,F$83,1),IF(B$114="MPAN",IF(E$83,E$83,1),IF(I$83,I$83,1)))</f>
        <v>0</v>
      </c>
      <c r="I237" s="39">
        <f>0.01*'Input'!F$58*('Adjust'!$E$320*E237+'Adjust'!$F$320*F237+'Adjust'!$G$320*G237)+10*('Adjust'!$B$320*B237+'Adjust'!$C$320*C237+'Adjust'!$D$320*D237+'Adjust'!$H$320*H237)</f>
        <v>0</v>
      </c>
      <c r="J237" s="10"/>
    </row>
    <row r="238" spans="1:10">
      <c r="A238" s="3" t="s">
        <v>297</v>
      </c>
      <c r="B238" s="31">
        <f>B$83/IF(B$114="kVA",IF(F$83,F$83,1),IF(B$114="MPAN",IF(E$83,E$83,1),IF(I$83,I$83,1)))</f>
        <v>0</v>
      </c>
      <c r="C238" s="31">
        <f>C$83/IF(B$114="kVA",IF(F$83,F$83,1),IF(B$114="MPAN",IF(E$83,E$83,1),IF(I$83,I$83,1)))</f>
        <v>0</v>
      </c>
      <c r="D238" s="31">
        <f>D$83/IF(B$114="kVA",IF(F$83,F$83,1),IF(B$114="MPAN",IF(E$83,E$83,1),IF(I$83,I$83,1)))</f>
        <v>0</v>
      </c>
      <c r="E238" s="31">
        <f>E$83/IF(B$114="kVA",IF(F$83,F$83,1),IF(B$114="MPAN",IF(E$83,E$83,1),IF(I$83,I$83,1)))</f>
        <v>0</v>
      </c>
      <c r="F238" s="31">
        <f>F$83/IF(B$114="kVA",IF(F$83,F$83,1),IF(B$114="MPAN",IF(E$83,E$83,1),IF(I$83,I$83,1)))</f>
        <v>0</v>
      </c>
      <c r="G238" s="31">
        <f>G$83/IF(B$114="kVA",IF(F$83,F$83,1),IF(B$114="MPAN",IF(E$83,E$83,1),IF(I$83,I$83,1)))</f>
        <v>0</v>
      </c>
      <c r="H238" s="31">
        <f>H$83/IF(B$114="kVA",IF(F$83,F$83,1),IF(B$114="MPAN",IF(E$83,E$83,1),IF(I$83,I$83,1)))</f>
        <v>0</v>
      </c>
      <c r="I238" s="39">
        <f>0.01*'Input'!F$58*('Adjust'!$E$321*E238+'Adjust'!$F$321*F238+'Adjust'!$G$321*G238)+10*('Adjust'!$B$321*B238+'Adjust'!$C$321*C238+'Adjust'!$D$321*D238+'Adjust'!$H$321*H238)</f>
        <v>0</v>
      </c>
      <c r="J238" s="10"/>
    </row>
    <row r="239" spans="1:10">
      <c r="A239" s="24" t="s">
        <v>197</v>
      </c>
      <c r="J239" s="10"/>
    </row>
    <row r="240" spans="1:10">
      <c r="A240" s="3" t="s">
        <v>197</v>
      </c>
      <c r="B240" s="31">
        <f>B$84/IF(B$115="kVA",IF(F$84,F$84,1),IF(B$115="MPAN",IF(E$84,E$84,1),IF(I$84,I$84,1)))</f>
        <v>0</v>
      </c>
      <c r="C240" s="31">
        <f>C$84/IF(B$115="kVA",IF(F$84,F$84,1),IF(B$115="MPAN",IF(E$84,E$84,1),IF(I$84,I$84,1)))</f>
        <v>0</v>
      </c>
      <c r="D240" s="31">
        <f>D$84/IF(B$115="kVA",IF(F$84,F$84,1),IF(B$115="MPAN",IF(E$84,E$84,1),IF(I$84,I$84,1)))</f>
        <v>0</v>
      </c>
      <c r="E240" s="31">
        <f>E$84/IF(B$115="kVA",IF(F$84,F$84,1),IF(B$115="MPAN",IF(E$84,E$84,1),IF(I$84,I$84,1)))</f>
        <v>0</v>
      </c>
      <c r="F240" s="31">
        <f>F$84/IF(B$115="kVA",IF(F$84,F$84,1),IF(B$115="MPAN",IF(E$84,E$84,1),IF(I$84,I$84,1)))</f>
        <v>0</v>
      </c>
      <c r="G240" s="31">
        <f>G$84/IF(B$115="kVA",IF(F$84,F$84,1),IF(B$115="MPAN",IF(E$84,E$84,1),IF(I$84,I$84,1)))</f>
        <v>0</v>
      </c>
      <c r="H240" s="31">
        <f>H$84/IF(B$115="kVA",IF(F$84,F$84,1),IF(B$115="MPAN",IF(E$84,E$84,1),IF(I$84,I$84,1)))</f>
        <v>0</v>
      </c>
      <c r="I240" s="39">
        <f>0.01*'Input'!F$58*('Adjust'!$E$323*E240+'Adjust'!$F$323*F240+'Adjust'!$G$323*G240)+10*('Adjust'!$B$323*B240+'Adjust'!$C$323*C240+'Adjust'!$D$323*D240+'Adjust'!$H$323*H240)</f>
        <v>0</v>
      </c>
      <c r="J240" s="10"/>
    </row>
    <row r="241" spans="1:10">
      <c r="A241" s="3" t="s">
        <v>299</v>
      </c>
      <c r="B241" s="31">
        <f>B$84/IF(B$115="kVA",IF(F$84,F$84,1),IF(B$115="MPAN",IF(E$84,E$84,1),IF(I$84,I$84,1)))</f>
        <v>0</v>
      </c>
      <c r="C241" s="31">
        <f>C$84/IF(B$115="kVA",IF(F$84,F$84,1),IF(B$115="MPAN",IF(E$84,E$84,1),IF(I$84,I$84,1)))</f>
        <v>0</v>
      </c>
      <c r="D241" s="31">
        <f>D$84/IF(B$115="kVA",IF(F$84,F$84,1),IF(B$115="MPAN",IF(E$84,E$84,1),IF(I$84,I$84,1)))</f>
        <v>0</v>
      </c>
      <c r="E241" s="31">
        <f>E$84/IF(B$115="kVA",IF(F$84,F$84,1),IF(B$115="MPAN",IF(E$84,E$84,1),IF(I$84,I$84,1)))</f>
        <v>0</v>
      </c>
      <c r="F241" s="31">
        <f>F$84/IF(B$115="kVA",IF(F$84,F$84,1),IF(B$115="MPAN",IF(E$84,E$84,1),IF(I$84,I$84,1)))</f>
        <v>0</v>
      </c>
      <c r="G241" s="31">
        <f>G$84/IF(B$115="kVA",IF(F$84,F$84,1),IF(B$115="MPAN",IF(E$84,E$84,1),IF(I$84,I$84,1)))</f>
        <v>0</v>
      </c>
      <c r="H241" s="31">
        <f>H$84/IF(B$115="kVA",IF(F$84,F$84,1),IF(B$115="MPAN",IF(E$84,E$84,1),IF(I$84,I$84,1)))</f>
        <v>0</v>
      </c>
      <c r="I241" s="39">
        <f>0.01*'Input'!F$58*('Adjust'!$E$324*E241+'Adjust'!$F$324*F241+'Adjust'!$G$324*G241)+10*('Adjust'!$B$324*B241+'Adjust'!$C$324*C241+'Adjust'!$D$324*D241+'Adjust'!$H$324*H241)</f>
        <v>0</v>
      </c>
      <c r="J241" s="10"/>
    </row>
    <row r="242" spans="1:10">
      <c r="A242" s="24" t="s">
        <v>198</v>
      </c>
      <c r="J242" s="10"/>
    </row>
    <row r="243" spans="1:10">
      <c r="A243" s="3" t="s">
        <v>198</v>
      </c>
      <c r="B243" s="31">
        <f>B$85/IF(B$116="kVA",IF(F$85,F$85,1),IF(B$116="MPAN",IF(E$85,E$85,1),IF(I$85,I$85,1)))</f>
        <v>0</v>
      </c>
      <c r="C243" s="31">
        <f>C$85/IF(B$116="kVA",IF(F$85,F$85,1),IF(B$116="MPAN",IF(E$85,E$85,1),IF(I$85,I$85,1)))</f>
        <v>0</v>
      </c>
      <c r="D243" s="31">
        <f>D$85/IF(B$116="kVA",IF(F$85,F$85,1),IF(B$116="MPAN",IF(E$85,E$85,1),IF(I$85,I$85,1)))</f>
        <v>0</v>
      </c>
      <c r="E243" s="31">
        <f>E$85/IF(B$116="kVA",IF(F$85,F$85,1),IF(B$116="MPAN",IF(E$85,E$85,1),IF(I$85,I$85,1)))</f>
        <v>0</v>
      </c>
      <c r="F243" s="31">
        <f>F$85/IF(B$116="kVA",IF(F$85,F$85,1),IF(B$116="MPAN",IF(E$85,E$85,1),IF(I$85,I$85,1)))</f>
        <v>0</v>
      </c>
      <c r="G243" s="31">
        <f>G$85/IF(B$116="kVA",IF(F$85,F$85,1),IF(B$116="MPAN",IF(E$85,E$85,1),IF(I$85,I$85,1)))</f>
        <v>0</v>
      </c>
      <c r="H243" s="31">
        <f>H$85/IF(B$116="kVA",IF(F$85,F$85,1),IF(B$116="MPAN",IF(E$85,E$85,1),IF(I$85,I$85,1)))</f>
        <v>0</v>
      </c>
      <c r="I243" s="39">
        <f>0.01*'Input'!F$58*('Adjust'!$E$326*E243+'Adjust'!$F$326*F243+'Adjust'!$G$326*G243)+10*('Adjust'!$B$326*B243+'Adjust'!$C$326*C243+'Adjust'!$D$326*D243+'Adjust'!$H$326*H243)</f>
        <v>0</v>
      </c>
      <c r="J243" s="10"/>
    </row>
    <row r="244" spans="1:10">
      <c r="A244" s="3" t="s">
        <v>301</v>
      </c>
      <c r="B244" s="31">
        <f>B$85/IF(B$116="kVA",IF(F$85,F$85,1),IF(B$116="MPAN",IF(E$85,E$85,1),IF(I$85,I$85,1)))</f>
        <v>0</v>
      </c>
      <c r="C244" s="31">
        <f>C$85/IF(B$116="kVA",IF(F$85,F$85,1),IF(B$116="MPAN",IF(E$85,E$85,1),IF(I$85,I$85,1)))</f>
        <v>0</v>
      </c>
      <c r="D244" s="31">
        <f>D$85/IF(B$116="kVA",IF(F$85,F$85,1),IF(B$116="MPAN",IF(E$85,E$85,1),IF(I$85,I$85,1)))</f>
        <v>0</v>
      </c>
      <c r="E244" s="31">
        <f>E$85/IF(B$116="kVA",IF(F$85,F$85,1),IF(B$116="MPAN",IF(E$85,E$85,1),IF(I$85,I$85,1)))</f>
        <v>0</v>
      </c>
      <c r="F244" s="31">
        <f>F$85/IF(B$116="kVA",IF(F$85,F$85,1),IF(B$116="MPAN",IF(E$85,E$85,1),IF(I$85,I$85,1)))</f>
        <v>0</v>
      </c>
      <c r="G244" s="31">
        <f>G$85/IF(B$116="kVA",IF(F$85,F$85,1),IF(B$116="MPAN",IF(E$85,E$85,1),IF(I$85,I$85,1)))</f>
        <v>0</v>
      </c>
      <c r="H244" s="31">
        <f>H$85/IF(B$116="kVA",IF(F$85,F$85,1),IF(B$116="MPAN",IF(E$85,E$85,1),IF(I$85,I$85,1)))</f>
        <v>0</v>
      </c>
      <c r="I244" s="39">
        <f>0.01*'Input'!F$58*('Adjust'!$E$327*E244+'Adjust'!$F$327*F244+'Adjust'!$G$327*G244)+10*('Adjust'!$B$327*B244+'Adjust'!$C$327*C244+'Adjust'!$D$327*D244+'Adjust'!$H$327*H244)</f>
        <v>0</v>
      </c>
      <c r="J244" s="10"/>
    </row>
    <row r="246" spans="1:10" ht="21" customHeight="1">
      <c r="A246" s="1" t="s">
        <v>1834</v>
      </c>
    </row>
    <row r="247" spans="1:10">
      <c r="A247" s="2" t="s">
        <v>361</v>
      </c>
    </row>
    <row r="248" spans="1:10">
      <c r="A248" s="11" t="s">
        <v>1835</v>
      </c>
    </row>
    <row r="249" spans="1:10">
      <c r="A249" s="2" t="s">
        <v>647</v>
      </c>
    </row>
    <row r="251" spans="1:10">
      <c r="B251" s="12" t="s">
        <v>1836</v>
      </c>
    </row>
    <row r="252" spans="1:10">
      <c r="A252" s="3" t="s">
        <v>233</v>
      </c>
      <c r="B252" s="40">
        <f>I$150</f>
        <v>0</v>
      </c>
      <c r="C252" s="10"/>
    </row>
    <row r="253" spans="1:10">
      <c r="A253" s="3" t="s">
        <v>236</v>
      </c>
      <c r="B253" s="40">
        <f>I$154</f>
        <v>0</v>
      </c>
      <c r="C253" s="10"/>
    </row>
    <row r="254" spans="1:10">
      <c r="A254" s="3" t="s">
        <v>239</v>
      </c>
      <c r="B254" s="40">
        <f>I$158</f>
        <v>0</v>
      </c>
      <c r="C254" s="10"/>
    </row>
    <row r="255" spans="1:10">
      <c r="A255" s="3" t="s">
        <v>242</v>
      </c>
      <c r="B255" s="40">
        <f>I$162</f>
        <v>0</v>
      </c>
      <c r="C255" s="10"/>
    </row>
    <row r="256" spans="1:10">
      <c r="A256" s="3" t="s">
        <v>245</v>
      </c>
      <c r="B256" s="40">
        <f>I$166</f>
        <v>0</v>
      </c>
      <c r="C256" s="10"/>
    </row>
    <row r="257" spans="1:3">
      <c r="A257" s="3" t="s">
        <v>248</v>
      </c>
      <c r="B257" s="40">
        <f>I$170</f>
        <v>0</v>
      </c>
      <c r="C257" s="10"/>
    </row>
    <row r="258" spans="1:3">
      <c r="A258" s="3" t="s">
        <v>251</v>
      </c>
      <c r="B258" s="40">
        <f>I$174</f>
        <v>0</v>
      </c>
      <c r="C258" s="10"/>
    </row>
    <row r="259" spans="1:3">
      <c r="A259" s="3" t="s">
        <v>256</v>
      </c>
      <c r="B259" s="40">
        <f>I$182</f>
        <v>0</v>
      </c>
      <c r="C259" s="10"/>
    </row>
    <row r="260" spans="1:3">
      <c r="A260" s="3" t="s">
        <v>259</v>
      </c>
      <c r="B260" s="40">
        <f>I$186</f>
        <v>0</v>
      </c>
      <c r="C260" s="10"/>
    </row>
    <row r="261" spans="1:3">
      <c r="A261" s="3" t="s">
        <v>262</v>
      </c>
      <c r="B261" s="40">
        <f>I$190</f>
        <v>0</v>
      </c>
      <c r="C261" s="10"/>
    </row>
    <row r="262" spans="1:3">
      <c r="A262" s="3" t="s">
        <v>1837</v>
      </c>
      <c r="B262" s="9"/>
      <c r="C262" s="10"/>
    </row>
    <row r="263" spans="1:3">
      <c r="A263" s="3" t="s">
        <v>1837</v>
      </c>
      <c r="B263" s="9"/>
      <c r="C263" s="10"/>
    </row>
    <row r="264" spans="1:3">
      <c r="A264" s="3" t="s">
        <v>269</v>
      </c>
      <c r="B264" s="40">
        <f>I$200</f>
        <v>0</v>
      </c>
      <c r="C264" s="10"/>
    </row>
    <row r="265" spans="1:3">
      <c r="A265" s="3" t="s">
        <v>272</v>
      </c>
      <c r="B265" s="40">
        <f>I$204</f>
        <v>0</v>
      </c>
      <c r="C265" s="10"/>
    </row>
    <row r="266" spans="1:3">
      <c r="A266" s="3" t="s">
        <v>275</v>
      </c>
      <c r="B266" s="40">
        <f>I$208</f>
        <v>0</v>
      </c>
      <c r="C266" s="10"/>
    </row>
    <row r="267" spans="1:3">
      <c r="A267" s="3" t="s">
        <v>278</v>
      </c>
      <c r="B267" s="40">
        <f>I$212</f>
        <v>0</v>
      </c>
      <c r="C267" s="10"/>
    </row>
    <row r="268" spans="1:3">
      <c r="A268" s="3" t="s">
        <v>281</v>
      </c>
      <c r="B268" s="40">
        <f>I$216</f>
        <v>0</v>
      </c>
      <c r="C268" s="10"/>
    </row>
    <row r="269" spans="1:3">
      <c r="A269" s="3" t="s">
        <v>284</v>
      </c>
      <c r="B269" s="40">
        <f>I$220</f>
        <v>0</v>
      </c>
      <c r="C269" s="10"/>
    </row>
    <row r="270" spans="1:3">
      <c r="A270" s="3" t="s">
        <v>1837</v>
      </c>
      <c r="B270" s="9"/>
      <c r="C270" s="10"/>
    </row>
    <row r="271" spans="1:3">
      <c r="A271" s="3" t="s">
        <v>289</v>
      </c>
      <c r="B271" s="40">
        <f>I$227</f>
        <v>0</v>
      </c>
      <c r="C271" s="10"/>
    </row>
    <row r="272" spans="1:3">
      <c r="A272" s="3" t="s">
        <v>292</v>
      </c>
      <c r="B272" s="40">
        <f>I$231</f>
        <v>0</v>
      </c>
      <c r="C272" s="10"/>
    </row>
    <row r="273" spans="1:3">
      <c r="A273" s="3" t="s">
        <v>1837</v>
      </c>
      <c r="B273" s="9"/>
      <c r="C273" s="10"/>
    </row>
    <row r="274" spans="1:3">
      <c r="A274" s="3" t="s">
        <v>1837</v>
      </c>
      <c r="B274" s="9"/>
      <c r="C274" s="10"/>
    </row>
    <row r="275" spans="1:3">
      <c r="A275" s="3" t="s">
        <v>1837</v>
      </c>
      <c r="B275" s="9"/>
      <c r="C275" s="10"/>
    </row>
    <row r="276" spans="1:3">
      <c r="A276" s="3" t="s">
        <v>1837</v>
      </c>
      <c r="B276" s="9"/>
      <c r="C276" s="10"/>
    </row>
    <row r="278" spans="1:3" ht="21" customHeight="1">
      <c r="A278" s="1" t="s">
        <v>1838</v>
      </c>
    </row>
    <row r="279" spans="1:3">
      <c r="A279" s="2" t="s">
        <v>361</v>
      </c>
    </row>
    <row r="280" spans="1:3">
      <c r="A280" s="11" t="s">
        <v>1835</v>
      </c>
    </row>
    <row r="281" spans="1:3">
      <c r="A281" s="2" t="s">
        <v>647</v>
      </c>
    </row>
    <row r="283" spans="1:3">
      <c r="B283" s="12" t="s">
        <v>1839</v>
      </c>
    </row>
    <row r="284" spans="1:3">
      <c r="A284" s="3" t="s">
        <v>234</v>
      </c>
      <c r="B284" s="40">
        <f>I$151</f>
        <v>0</v>
      </c>
      <c r="C284" s="10"/>
    </row>
    <row r="285" spans="1:3">
      <c r="A285" s="3" t="s">
        <v>237</v>
      </c>
      <c r="B285" s="40">
        <f>I$155</f>
        <v>0</v>
      </c>
      <c r="C285" s="10"/>
    </row>
    <row r="286" spans="1:3">
      <c r="A286" s="3" t="s">
        <v>240</v>
      </c>
      <c r="B286" s="40">
        <f>I$159</f>
        <v>0</v>
      </c>
      <c r="C286" s="10"/>
    </row>
    <row r="287" spans="1:3">
      <c r="A287" s="3" t="s">
        <v>243</v>
      </c>
      <c r="B287" s="40">
        <f>I$163</f>
        <v>0</v>
      </c>
      <c r="C287" s="10"/>
    </row>
    <row r="288" spans="1:3">
      <c r="A288" s="3" t="s">
        <v>246</v>
      </c>
      <c r="B288" s="40">
        <f>I$167</f>
        <v>0</v>
      </c>
      <c r="C288" s="10"/>
    </row>
    <row r="289" spans="1:3">
      <c r="A289" s="3" t="s">
        <v>249</v>
      </c>
      <c r="B289" s="40">
        <f>I$171</f>
        <v>0</v>
      </c>
      <c r="C289" s="10"/>
    </row>
    <row r="290" spans="1:3">
      <c r="A290" s="3" t="s">
        <v>252</v>
      </c>
      <c r="B290" s="40">
        <f>I$175</f>
        <v>0</v>
      </c>
      <c r="C290" s="10"/>
    </row>
    <row r="291" spans="1:3">
      <c r="A291" s="3" t="s">
        <v>257</v>
      </c>
      <c r="B291" s="40">
        <f>I$183</f>
        <v>0</v>
      </c>
      <c r="C291" s="10"/>
    </row>
    <row r="292" spans="1:3">
      <c r="A292" s="3" t="s">
        <v>260</v>
      </c>
      <c r="B292" s="40">
        <f>I$187</f>
        <v>0</v>
      </c>
      <c r="C292" s="10"/>
    </row>
    <row r="293" spans="1:3">
      <c r="A293" s="3" t="s">
        <v>263</v>
      </c>
      <c r="B293" s="40">
        <f>I$191</f>
        <v>0</v>
      </c>
      <c r="C293" s="10"/>
    </row>
    <row r="294" spans="1:3">
      <c r="A294" s="3" t="s">
        <v>265</v>
      </c>
      <c r="B294" s="40">
        <f>I$194</f>
        <v>0</v>
      </c>
      <c r="C294" s="10"/>
    </row>
    <row r="295" spans="1:3">
      <c r="A295" s="3" t="s">
        <v>267</v>
      </c>
      <c r="B295" s="40">
        <f>I$197</f>
        <v>0</v>
      </c>
      <c r="C295" s="10"/>
    </row>
    <row r="296" spans="1:3">
      <c r="A296" s="3" t="s">
        <v>270</v>
      </c>
      <c r="B296" s="40">
        <f>I$201</f>
        <v>0</v>
      </c>
      <c r="C296" s="10"/>
    </row>
    <row r="297" spans="1:3">
      <c r="A297" s="3" t="s">
        <v>273</v>
      </c>
      <c r="B297" s="40">
        <f>I$205</f>
        <v>0</v>
      </c>
      <c r="C297" s="10"/>
    </row>
    <row r="298" spans="1:3">
      <c r="A298" s="3" t="s">
        <v>276</v>
      </c>
      <c r="B298" s="40">
        <f>I$209</f>
        <v>0</v>
      </c>
      <c r="C298" s="10"/>
    </row>
    <row r="299" spans="1:3">
      <c r="A299" s="3" t="s">
        <v>279</v>
      </c>
      <c r="B299" s="40">
        <f>I$213</f>
        <v>0</v>
      </c>
      <c r="C299" s="10"/>
    </row>
    <row r="300" spans="1:3">
      <c r="A300" s="3" t="s">
        <v>282</v>
      </c>
      <c r="B300" s="40">
        <f>I$217</f>
        <v>0</v>
      </c>
      <c r="C300" s="10"/>
    </row>
    <row r="301" spans="1:3">
      <c r="A301" s="3" t="s">
        <v>285</v>
      </c>
      <c r="B301" s="40">
        <f>I$221</f>
        <v>0</v>
      </c>
      <c r="C301" s="10"/>
    </row>
    <row r="302" spans="1:3">
      <c r="A302" s="3" t="s">
        <v>287</v>
      </c>
      <c r="B302" s="40">
        <f>I$224</f>
        <v>0</v>
      </c>
      <c r="C302" s="10"/>
    </row>
    <row r="303" spans="1:3">
      <c r="A303" s="3" t="s">
        <v>290</v>
      </c>
      <c r="B303" s="40">
        <f>I$228</f>
        <v>0</v>
      </c>
      <c r="C303" s="10"/>
    </row>
    <row r="304" spans="1:3">
      <c r="A304" s="3" t="s">
        <v>293</v>
      </c>
      <c r="B304" s="40">
        <f>I$232</f>
        <v>0</v>
      </c>
      <c r="C304" s="10"/>
    </row>
    <row r="305" spans="1:3">
      <c r="A305" s="3" t="s">
        <v>295</v>
      </c>
      <c r="B305" s="40">
        <f>I$235</f>
        <v>0</v>
      </c>
      <c r="C305" s="10"/>
    </row>
    <row r="306" spans="1:3">
      <c r="A306" s="3" t="s">
        <v>297</v>
      </c>
      <c r="B306" s="40">
        <f>I$238</f>
        <v>0</v>
      </c>
      <c r="C306" s="10"/>
    </row>
    <row r="307" spans="1:3">
      <c r="A307" s="3" t="s">
        <v>299</v>
      </c>
      <c r="B307" s="40">
        <f>I$241</f>
        <v>0</v>
      </c>
      <c r="C307" s="10"/>
    </row>
    <row r="308" spans="1:3">
      <c r="A308" s="3" t="s">
        <v>301</v>
      </c>
      <c r="B308" s="40">
        <f>I$244</f>
        <v>0</v>
      </c>
      <c r="C308" s="10"/>
    </row>
  </sheetData>
  <sheetProtection sheet="1" objects="1" scenarios="1"/>
  <hyperlinks>
    <hyperlink ref="A6" location="'Input'!B374" display="x1 = 1201. Current revenues if known (£) (in Current tariff information)"/>
    <hyperlink ref="A7" location="'Input'!F57" display="x2 = 1010. Days in the charging year (in Financial and general assumptions)"/>
    <hyperlink ref="A8" location="'Input'!F374" display="x3 = 1201. Current Fixed charge p/MPAN/day (in Current tariff information)"/>
    <hyperlink ref="A9" location="'Input'!E185" display="x4 = 1053. MPANs by tariff (in Volume forecasts for the charging year)"/>
    <hyperlink ref="A10" location="'Input'!G374" display="x5 = 1201. Current Capacity charge p/kVA/day (in Current tariff information)"/>
    <hyperlink ref="A11" location="'Input'!F185" display="x6 = 1053. Import capacity (kVA) by tariff (in Volume forecasts for the charging year)"/>
    <hyperlink ref="A12" location="'Input'!H374" display="x7 = 1201. Current Exceeded capacity charge p/kVA/day (in Current tariff information)"/>
    <hyperlink ref="A13" location="'Input'!G185" display="x8 = 1053. Exceeded capacity (kVA) by tariff (in Volume forecasts for the charging year)"/>
    <hyperlink ref="A14" location="'Input'!C374" display="x9 = 1201. Current Unit rate 1 p/kWh (in Current tariff information)"/>
    <hyperlink ref="A15" location="'Input'!B185" display="x10 = 1053. Rate 1 units (MWh) by tariff (in Volume forecasts for the charging year)"/>
    <hyperlink ref="A16" location="'Input'!D374" display="x11 = 1201. Current Unit rate 2 p/kWh (in Current tariff information)"/>
    <hyperlink ref="A17" location="'Input'!C185" display="x12 = 1053. Rate 2 units (MWh) by tariff (in Volume forecasts for the charging year)"/>
    <hyperlink ref="A18" location="'Input'!E374" display="x13 = 1201. Current Unit rate 3 p/kWh (in Current tariff information)"/>
    <hyperlink ref="A19" location="'Input'!D185" display="x14 = 1053. Rate 3 units (MWh) by tariff (in Volume forecasts for the charging year)"/>
    <hyperlink ref="A20" location="'Input'!I374" display="x15 = 1201. Current Reactive power charge p/kVArh (in Current tariff information)"/>
    <hyperlink ref="A21" location="'Input'!H185" display="x16 = 1053. Reactive power units (MVArh) by tariff (in Volume forecasts for the charging year)"/>
    <hyperlink ref="A47" location="'Input'!B185" display="x1 = 1053. Rate 1 units (MWh) by tariff (in Volume forecasts for the charging year)"/>
    <hyperlink ref="A48" location="'Input'!C185" display="x2 = 1053. Rate 2 units (MWh) by tariff (in Volume forecasts for the charging year)"/>
    <hyperlink ref="A49" location="'Input'!D185" display="x3 = 1053. Rate 3 units (MWh) by tariff (in Volume forecasts for the charging year)"/>
    <hyperlink ref="A50" location="'Input'!E185" display="x4 = 1053. MPANs by tariff (in Volume forecasts for the charging year)"/>
    <hyperlink ref="A51" location="'Input'!F185" display="x5 = 1053. Import capacity (kVA) by tariff (in Volume forecasts for the charging year)"/>
    <hyperlink ref="A52" location="'Input'!G185" display="x6 = 1053. Exceeded capacity (kVA) by tariff (in Volume forecasts for the charging year)"/>
    <hyperlink ref="A53" location="'Input'!H185" display="x7 = 1053. Reactive power units (MVArh) by tariff (in Volume forecasts for the charging year)"/>
    <hyperlink ref="A54" location="'Summary'!B35" display="x8 = 3801. All units (MWh) (in Revenue summary)"/>
    <hyperlink ref="A120" location="'CData'!B58" display="x1 = 4002. Rate 1 units (MWh) by tariff (in Volume forecasts for the charging year) (in All-the-way volumes)"/>
    <hyperlink ref="A121" location="'CData'!B89" display="x2 = 4003. Normalised to"/>
    <hyperlink ref="A122" location="'CData'!F58" display="x3 = 4002. Import capacity (kVA) by tariff (in Volume forecasts for the charging year) (in All-the-way volumes)"/>
    <hyperlink ref="A123" location="'CData'!E58" display="x4 = 4002. MPANs by tariff (in Volume forecasts for the charging year) (in All-the-way volumes)"/>
    <hyperlink ref="A124" location="'CData'!I58" display="x5 = 4002. All units (MWh) (in Revenue summary) (in All-the-way volumes)"/>
    <hyperlink ref="A125" location="'CData'!C58" display="x6 = 4002. Rate 2 units (MWh) by tariff (in Volume forecasts for the charging year) (in All-the-way volumes)"/>
    <hyperlink ref="A126" location="'CData'!D58" display="x7 = 4002. Rate 3 units (MWh) by tariff (in Volume forecasts for the charging year) (in All-the-way volumes)"/>
    <hyperlink ref="A127" location="'CData'!G58" display="x8 = 4002. Exceeded capacity (kVA) by tariff (in Volume forecasts for the charging year) (in All-the-way volumes)"/>
    <hyperlink ref="A128" location="'CData'!H58" display="x9 = 4002. Reactive power units (MVArh) by tariff (in Volume forecasts for the charging year) (in All-the-way volumes)"/>
    <hyperlink ref="A129" location="'Input'!F57" display="x10 = 1010. Days in the charging year (in Financial and general assumptions)"/>
    <hyperlink ref="A130" location="'Adjust'!E230" display="x11 = 3607. Fixed charge p/MPAN/day (in Tariffs)"/>
    <hyperlink ref="A131" location="'CData'!E147" display="x12 = Normalised MPANs (in Normalised volumes for comparisons)"/>
    <hyperlink ref="A132" location="'Adjust'!F230" display="x13 = 3607. Capacity charge p/kVA/day (in Tariffs)"/>
    <hyperlink ref="A133" location="'CData'!F147" display="x14 = Normalised Import capacity (kVA) (in Normalised volumes for comparisons)"/>
    <hyperlink ref="A134" location="'Adjust'!G230" display="x15 = 3607. Exceeded capacity charge p/kVA/day (in Tariffs)"/>
    <hyperlink ref="A135" location="'CData'!G147" display="x16 = Normalised Exceeded capacity (kVA) (in Normalised volumes for comparisons)"/>
    <hyperlink ref="A136" location="'Adjust'!B230" display="x17 = 3607. Unit rate 1 p/kWh (in Tariffs)"/>
    <hyperlink ref="A137" location="'CData'!B147" display="x18 = Normalised Rate 1 units (MWh) (in Normalised volumes for comparisons)"/>
    <hyperlink ref="A138" location="'Adjust'!C230" display="x19 = 3607. Unit rate 2 p/kWh (in Tariffs)"/>
    <hyperlink ref="A139" location="'CData'!C147" display="x20 = Normalised Rate 2 units (MWh) (in Normalised volumes for comparisons)"/>
    <hyperlink ref="A140" location="'Adjust'!D230" display="x21 = 3607. Unit rate 3 p/kWh (in Tariffs)"/>
    <hyperlink ref="A141" location="'CData'!D147" display="x22 = Normalised Rate 3 units (MWh) (in Normalised volumes for comparisons)"/>
    <hyperlink ref="A142" location="'Adjust'!H230" display="x23 = 3607. Reactive power charge p/kVArh (in Tariffs)"/>
    <hyperlink ref="A143" location="'CData'!H147" display="x24 = Normalised Reactive power units (MVArh) (in Normalised volumes for comparisons)"/>
    <hyperlink ref="A248" location="'CData'!I147" display="x1 = 4004. Normalised revenues (£) (in Normalised volumes for comparisons)"/>
    <hyperlink ref="A280" location="'CData'!I147" display="x1 = 4004. Normalised revenues (£) (in Normalised volumes for comparison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 ht="21" customHeight="1">
      <c r="A1" s="1">
        <f>"Tariff comparisons for "&amp;'Input'!B7&amp;" in "&amp;'Input'!C7&amp;" ("&amp;'Input'!D7&amp;")"</f>
        <v>0</v>
      </c>
    </row>
    <row r="2" spans="1:5">
      <c r="A2" s="2" t="s">
        <v>1652</v>
      </c>
    </row>
    <row r="4" spans="1:5" ht="21" customHeight="1">
      <c r="A4" s="1" t="s">
        <v>1840</v>
      </c>
    </row>
    <row r="5" spans="1:5">
      <c r="A5" s="2" t="s">
        <v>361</v>
      </c>
    </row>
    <row r="6" spans="1:5">
      <c r="A6" s="11" t="s">
        <v>1841</v>
      </c>
    </row>
    <row r="7" spans="1:5">
      <c r="A7" s="11" t="s">
        <v>1842</v>
      </c>
    </row>
    <row r="8" spans="1:5">
      <c r="A8" s="11" t="s">
        <v>1843</v>
      </c>
    </row>
    <row r="9" spans="1:5">
      <c r="A9" s="11" t="s">
        <v>1657</v>
      </c>
    </row>
    <row r="10" spans="1:5">
      <c r="A10" s="28" t="s">
        <v>364</v>
      </c>
      <c r="B10" s="28" t="s">
        <v>494</v>
      </c>
      <c r="C10" s="28" t="s">
        <v>494</v>
      </c>
      <c r="D10" s="28" t="s">
        <v>423</v>
      </c>
    </row>
    <row r="11" spans="1:5">
      <c r="A11" s="28" t="s">
        <v>367</v>
      </c>
      <c r="B11" s="28" t="s">
        <v>1844</v>
      </c>
      <c r="C11" s="28" t="s">
        <v>1845</v>
      </c>
      <c r="D11" s="28" t="s">
        <v>1032</v>
      </c>
    </row>
    <row r="13" spans="1:5">
      <c r="B13" s="12" t="s">
        <v>1846</v>
      </c>
      <c r="C13" s="12" t="s">
        <v>1847</v>
      </c>
      <c r="D13" s="12" t="s">
        <v>228</v>
      </c>
    </row>
    <row r="14" spans="1:5">
      <c r="A14" s="3" t="s">
        <v>174</v>
      </c>
      <c r="B14" s="41">
        <f>IF('CData'!B25,'Summary'!D$37/'CData'!B25-1,"")</f>
        <v>0</v>
      </c>
      <c r="C14" s="42">
        <f>('Summary'!D$37-'CData'!B25)/IF('Summary'!B$37,'Summary'!B$37,1)/10</f>
        <v>0</v>
      </c>
      <c r="D14" s="37">
        <f>'Input'!E$187</f>
        <v>0</v>
      </c>
      <c r="E14" s="10"/>
    </row>
    <row r="15" spans="1:5">
      <c r="A15" s="3" t="s">
        <v>175</v>
      </c>
      <c r="B15" s="41">
        <f>IF('CData'!B26,'Summary'!D$41/'CData'!B26-1,"")</f>
        <v>0</v>
      </c>
      <c r="C15" s="42">
        <f>('Summary'!D$41-'CData'!B26)/IF('Summary'!B$41,'Summary'!B$41,1)/10</f>
        <v>0</v>
      </c>
      <c r="D15" s="37">
        <f>'Input'!E$191</f>
        <v>0</v>
      </c>
      <c r="E15" s="10"/>
    </row>
    <row r="16" spans="1:5">
      <c r="A16" s="3" t="s">
        <v>214</v>
      </c>
      <c r="B16" s="41">
        <f>IF('CData'!B27,'Summary'!D$45/'CData'!B27-1,"")</f>
        <v>0</v>
      </c>
      <c r="C16" s="42">
        <f>('Summary'!D$45-'CData'!B27)/IF('Summary'!B$45,'Summary'!B$45,1)/10</f>
        <v>0</v>
      </c>
      <c r="D16" s="37">
        <f>'Input'!E$195</f>
        <v>0</v>
      </c>
      <c r="E16" s="10"/>
    </row>
    <row r="17" spans="1:5">
      <c r="A17" s="3" t="s">
        <v>176</v>
      </c>
      <c r="B17" s="41">
        <f>IF('CData'!B28,'Summary'!D$49/'CData'!B28-1,"")</f>
        <v>0</v>
      </c>
      <c r="C17" s="42">
        <f>('Summary'!D$49-'CData'!B28)/IF('Summary'!B$49,'Summary'!B$49,1)/10</f>
        <v>0</v>
      </c>
      <c r="D17" s="37">
        <f>'Input'!E$199</f>
        <v>0</v>
      </c>
      <c r="E17" s="10"/>
    </row>
    <row r="18" spans="1:5">
      <c r="A18" s="3" t="s">
        <v>177</v>
      </c>
      <c r="B18" s="41">
        <f>IF('CData'!B29,'Summary'!D$53/'CData'!B29-1,"")</f>
        <v>0</v>
      </c>
      <c r="C18" s="42">
        <f>('Summary'!D$53-'CData'!B29)/IF('Summary'!B$53,'Summary'!B$53,1)/10</f>
        <v>0</v>
      </c>
      <c r="D18" s="37">
        <f>'Input'!E$203</f>
        <v>0</v>
      </c>
      <c r="E18" s="10"/>
    </row>
    <row r="19" spans="1:5">
      <c r="A19" s="3" t="s">
        <v>215</v>
      </c>
      <c r="B19" s="41">
        <f>IF('CData'!B30,'Summary'!D$57/'CData'!B30-1,"")</f>
        <v>0</v>
      </c>
      <c r="C19" s="42">
        <f>('Summary'!D$57-'CData'!B30)/IF('Summary'!B$57,'Summary'!B$57,1)/10</f>
        <v>0</v>
      </c>
      <c r="D19" s="37">
        <f>'Input'!E$207</f>
        <v>0</v>
      </c>
      <c r="E19" s="10"/>
    </row>
    <row r="20" spans="1:5">
      <c r="A20" s="3" t="s">
        <v>178</v>
      </c>
      <c r="B20" s="41">
        <f>IF('CData'!B31,'Summary'!D$61/'CData'!B31-1,"")</f>
        <v>0</v>
      </c>
      <c r="C20" s="42">
        <f>('Summary'!D$61-'CData'!B31)/IF('Summary'!B$61,'Summary'!B$61,1)/10</f>
        <v>0</v>
      </c>
      <c r="D20" s="37">
        <f>'Input'!E$211</f>
        <v>0</v>
      </c>
      <c r="E20" s="10"/>
    </row>
    <row r="21" spans="1:5">
      <c r="A21" s="3" t="s">
        <v>179</v>
      </c>
      <c r="B21" s="41">
        <f>IF('CData'!B32,'Summary'!D$65/'CData'!B32-1,"")</f>
        <v>0</v>
      </c>
      <c r="C21" s="42">
        <f>('Summary'!D$65-'CData'!B32)/IF('Summary'!B$65,'Summary'!B$65,1)/10</f>
        <v>0</v>
      </c>
      <c r="D21" s="37">
        <f>'Input'!E$215</f>
        <v>0</v>
      </c>
      <c r="E21" s="10"/>
    </row>
    <row r="22" spans="1:5">
      <c r="A22" s="3" t="s">
        <v>195</v>
      </c>
      <c r="B22" s="41">
        <f>IF('CData'!B33,'Summary'!D$67/'CData'!B33-1,"")</f>
        <v>0</v>
      </c>
      <c r="C22" s="42">
        <f>('Summary'!D$67-'CData'!B33)/IF('Summary'!B$67,'Summary'!B$67,1)/10</f>
        <v>0</v>
      </c>
      <c r="D22" s="37">
        <f>'Input'!E$217</f>
        <v>0</v>
      </c>
      <c r="E22" s="10"/>
    </row>
    <row r="23" spans="1:5">
      <c r="A23" s="3" t="s">
        <v>180</v>
      </c>
      <c r="B23" s="41">
        <f>IF('CData'!B34,'Summary'!D$69/'CData'!B34-1,"")</f>
        <v>0</v>
      </c>
      <c r="C23" s="42">
        <f>('Summary'!D$69-'CData'!B34)/IF('Summary'!B$69,'Summary'!B$69,1)/10</f>
        <v>0</v>
      </c>
      <c r="D23" s="37">
        <f>'Input'!E$219</f>
        <v>0</v>
      </c>
      <c r="E23" s="10"/>
    </row>
    <row r="24" spans="1:5">
      <c r="A24" s="3" t="s">
        <v>181</v>
      </c>
      <c r="B24" s="41">
        <f>IF('CData'!B35,'Summary'!D$73/'CData'!B35-1,"")</f>
        <v>0</v>
      </c>
      <c r="C24" s="42">
        <f>('Summary'!D$73-'CData'!B35)/IF('Summary'!B$73,'Summary'!B$73,1)/10</f>
        <v>0</v>
      </c>
      <c r="D24" s="37">
        <f>'Input'!E$223</f>
        <v>0</v>
      </c>
      <c r="E24" s="10"/>
    </row>
    <row r="25" spans="1:5">
      <c r="A25" s="3" t="s">
        <v>182</v>
      </c>
      <c r="B25" s="41">
        <f>IF('CData'!B36,'Summary'!D$77/'CData'!B36-1,"")</f>
        <v>0</v>
      </c>
      <c r="C25" s="42">
        <f>('Summary'!D$77-'CData'!B36)/IF('Summary'!B$77,'Summary'!B$77,1)/10</f>
        <v>0</v>
      </c>
      <c r="D25" s="37">
        <f>'Input'!E$227</f>
        <v>0</v>
      </c>
      <c r="E25" s="10"/>
    </row>
    <row r="26" spans="1:5">
      <c r="A26" s="3" t="s">
        <v>183</v>
      </c>
      <c r="B26" s="41">
        <f>IF('CData'!B37,'Summary'!D$81/'CData'!B37-1,"")</f>
        <v>0</v>
      </c>
      <c r="C26" s="42">
        <f>('Summary'!D$81-'CData'!B37)/IF('Summary'!B$81,'Summary'!B$81,1)/10</f>
        <v>0</v>
      </c>
      <c r="D26" s="37">
        <f>'Input'!E$231</f>
        <v>0</v>
      </c>
      <c r="E26" s="10"/>
    </row>
    <row r="27" spans="1:5">
      <c r="A27" s="3" t="s">
        <v>196</v>
      </c>
      <c r="B27" s="41">
        <f>IF('CData'!B38,'Summary'!D$84/'CData'!B38-1,"")</f>
        <v>0</v>
      </c>
      <c r="C27" s="42">
        <f>('Summary'!D$84-'CData'!B38)/IF('Summary'!B$84,'Summary'!B$84,1)/10</f>
        <v>0</v>
      </c>
      <c r="D27" s="37">
        <f>'Input'!E$234</f>
        <v>0</v>
      </c>
      <c r="E27" s="10"/>
    </row>
    <row r="28" spans="1:5">
      <c r="A28" s="3" t="s">
        <v>216</v>
      </c>
      <c r="B28" s="41">
        <f>IF('CData'!B39,'Summary'!D$87/'CData'!B39-1,"")</f>
        <v>0</v>
      </c>
      <c r="C28" s="42">
        <f>('Summary'!D$87-'CData'!B39)/IF('Summary'!B$87,'Summary'!B$87,1)/10</f>
        <v>0</v>
      </c>
      <c r="D28" s="37">
        <f>'Input'!E$237</f>
        <v>0</v>
      </c>
      <c r="E28" s="10"/>
    </row>
    <row r="29" spans="1:5">
      <c r="A29" s="3" t="s">
        <v>217</v>
      </c>
      <c r="B29" s="41">
        <f>IF('CData'!B40,'Summary'!D$91/'CData'!B40-1,"")</f>
        <v>0</v>
      </c>
      <c r="C29" s="42">
        <f>('Summary'!D$91-'CData'!B40)/IF('Summary'!B$91,'Summary'!B$91,1)/10</f>
        <v>0</v>
      </c>
      <c r="D29" s="37">
        <f>'Input'!E$241</f>
        <v>0</v>
      </c>
      <c r="E29" s="10"/>
    </row>
    <row r="30" spans="1:5">
      <c r="A30" s="3" t="s">
        <v>218</v>
      </c>
      <c r="B30" s="41">
        <f>IF('CData'!B41,'Summary'!D$95/'CData'!B41-1,"")</f>
        <v>0</v>
      </c>
      <c r="C30" s="42">
        <f>('Summary'!D$95-'CData'!B41)/IF('Summary'!B$95,'Summary'!B$95,1)/10</f>
        <v>0</v>
      </c>
      <c r="D30" s="37">
        <f>'Input'!E$245</f>
        <v>0</v>
      </c>
      <c r="E30" s="10"/>
    </row>
    <row r="31" spans="1:5">
      <c r="A31" s="3" t="s">
        <v>219</v>
      </c>
      <c r="B31" s="41">
        <f>IF('CData'!B42,'Summary'!D$99/'CData'!B42-1,"")</f>
        <v>0</v>
      </c>
      <c r="C31" s="42">
        <f>('Summary'!D$99-'CData'!B42)/IF('Summary'!B$99,'Summary'!B$99,1)/10</f>
        <v>0</v>
      </c>
      <c r="D31" s="37">
        <f>'Input'!E$249</f>
        <v>0</v>
      </c>
      <c r="E31" s="10"/>
    </row>
    <row r="32" spans="1:5">
      <c r="A32" s="3" t="s">
        <v>220</v>
      </c>
      <c r="B32" s="41">
        <f>IF('CData'!B43,'Summary'!D$103/'CData'!B43-1,"")</f>
        <v>0</v>
      </c>
      <c r="C32" s="42">
        <f>('Summary'!D$103-'CData'!B43)/IF('Summary'!B$103,'Summary'!B$103,1)/10</f>
        <v>0</v>
      </c>
      <c r="D32" s="37">
        <f>'Input'!E$253</f>
        <v>0</v>
      </c>
      <c r="E32" s="10"/>
    </row>
    <row r="34" spans="1:6" ht="21" customHeight="1">
      <c r="A34" s="1" t="s">
        <v>1848</v>
      </c>
    </row>
    <row r="35" spans="1:6">
      <c r="A35" s="2" t="s">
        <v>361</v>
      </c>
    </row>
    <row r="36" spans="1:6">
      <c r="A36" s="11" t="s">
        <v>1849</v>
      </c>
    </row>
    <row r="37" spans="1:6">
      <c r="A37" s="11" t="s">
        <v>1850</v>
      </c>
    </row>
    <row r="38" spans="1:6">
      <c r="A38" s="11" t="s">
        <v>1851</v>
      </c>
    </row>
    <row r="39" spans="1:6">
      <c r="A39" s="11" t="s">
        <v>1852</v>
      </c>
    </row>
    <row r="40" spans="1:6">
      <c r="A40" s="11" t="s">
        <v>1853</v>
      </c>
    </row>
    <row r="41" spans="1:6">
      <c r="A41" s="28" t="s">
        <v>364</v>
      </c>
      <c r="B41" s="28" t="s">
        <v>423</v>
      </c>
      <c r="C41" s="28" t="s">
        <v>423</v>
      </c>
      <c r="D41" s="28" t="s">
        <v>494</v>
      </c>
      <c r="E41" s="28" t="s">
        <v>494</v>
      </c>
    </row>
    <row r="42" spans="1:6">
      <c r="A42" s="28" t="s">
        <v>367</v>
      </c>
      <c r="B42" s="28" t="s">
        <v>1643</v>
      </c>
      <c r="C42" s="28" t="s">
        <v>426</v>
      </c>
      <c r="D42" s="28" t="s">
        <v>1854</v>
      </c>
      <c r="E42" s="28" t="s">
        <v>1855</v>
      </c>
    </row>
    <row r="44" spans="1:6">
      <c r="B44" s="12" t="s">
        <v>1790</v>
      </c>
      <c r="C44" s="12" t="s">
        <v>1856</v>
      </c>
      <c r="D44" s="12" t="s">
        <v>1857</v>
      </c>
      <c r="E44" s="12" t="s">
        <v>1858</v>
      </c>
    </row>
    <row r="45" spans="1:6">
      <c r="A45" s="3" t="s">
        <v>174</v>
      </c>
      <c r="B45" s="23">
        <f>'CData'!B$90</f>
        <v>0</v>
      </c>
      <c r="C45" s="39">
        <f>'CData'!I$149</f>
        <v>0</v>
      </c>
      <c r="D45" s="39">
        <f>IF('CData'!B252,C45-'CData'!B252,"")</f>
        <v>0</v>
      </c>
      <c r="E45" s="39">
        <f>IF('CData'!B284,C45-'CData'!B284,"")</f>
        <v>0</v>
      </c>
      <c r="F45" s="10"/>
    </row>
    <row r="46" spans="1:6">
      <c r="A46" s="3" t="s">
        <v>175</v>
      </c>
      <c r="B46" s="23">
        <f>'CData'!B$91</f>
        <v>0</v>
      </c>
      <c r="C46" s="39">
        <f>'CData'!I$153</f>
        <v>0</v>
      </c>
      <c r="D46" s="39">
        <f>IF('CData'!B253,C46-'CData'!B253,"")</f>
        <v>0</v>
      </c>
      <c r="E46" s="39">
        <f>IF('CData'!B285,C46-'CData'!B285,"")</f>
        <v>0</v>
      </c>
      <c r="F46" s="10"/>
    </row>
    <row r="47" spans="1:6">
      <c r="A47" s="3" t="s">
        <v>214</v>
      </c>
      <c r="B47" s="23">
        <f>'CData'!B$92</f>
        <v>0</v>
      </c>
      <c r="C47" s="39">
        <f>'CData'!I$157</f>
        <v>0</v>
      </c>
      <c r="D47" s="39">
        <f>IF('CData'!B254,C47-'CData'!B254,"")</f>
        <v>0</v>
      </c>
      <c r="E47" s="39">
        <f>IF('CData'!B286,C47-'CData'!B286,"")</f>
        <v>0</v>
      </c>
      <c r="F47" s="10"/>
    </row>
    <row r="48" spans="1:6">
      <c r="A48" s="3" t="s">
        <v>176</v>
      </c>
      <c r="B48" s="23">
        <f>'CData'!B$93</f>
        <v>0</v>
      </c>
      <c r="C48" s="39">
        <f>'CData'!I$161</f>
        <v>0</v>
      </c>
      <c r="D48" s="39">
        <f>IF('CData'!B255,C48-'CData'!B255,"")</f>
        <v>0</v>
      </c>
      <c r="E48" s="39">
        <f>IF('CData'!B287,C48-'CData'!B287,"")</f>
        <v>0</v>
      </c>
      <c r="F48" s="10"/>
    </row>
    <row r="49" spans="1:6">
      <c r="A49" s="3" t="s">
        <v>177</v>
      </c>
      <c r="B49" s="23">
        <f>'CData'!B$94</f>
        <v>0</v>
      </c>
      <c r="C49" s="39">
        <f>'CData'!I$165</f>
        <v>0</v>
      </c>
      <c r="D49" s="39">
        <f>IF('CData'!B256,C49-'CData'!B256,"")</f>
        <v>0</v>
      </c>
      <c r="E49" s="39">
        <f>IF('CData'!B288,C49-'CData'!B288,"")</f>
        <v>0</v>
      </c>
      <c r="F49" s="10"/>
    </row>
    <row r="50" spans="1:6">
      <c r="A50" s="3" t="s">
        <v>215</v>
      </c>
      <c r="B50" s="23">
        <f>'CData'!B$95</f>
        <v>0</v>
      </c>
      <c r="C50" s="39">
        <f>'CData'!I$169</f>
        <v>0</v>
      </c>
      <c r="D50" s="39">
        <f>IF('CData'!B257,C50-'CData'!B257,"")</f>
        <v>0</v>
      </c>
      <c r="E50" s="39">
        <f>IF('CData'!B289,C50-'CData'!B289,"")</f>
        <v>0</v>
      </c>
      <c r="F50" s="10"/>
    </row>
    <row r="51" spans="1:6">
      <c r="A51" s="3" t="s">
        <v>178</v>
      </c>
      <c r="B51" s="23">
        <f>'CData'!B$96</f>
        <v>0</v>
      </c>
      <c r="C51" s="39">
        <f>'CData'!I$173</f>
        <v>0</v>
      </c>
      <c r="D51" s="39">
        <f>IF('CData'!B258,C51-'CData'!B258,"")</f>
        <v>0</v>
      </c>
      <c r="E51" s="39">
        <f>IF('CData'!B290,C51-'CData'!B290,"")</f>
        <v>0</v>
      </c>
      <c r="F51" s="10"/>
    </row>
    <row r="52" spans="1:6">
      <c r="A52" s="3" t="s">
        <v>180</v>
      </c>
      <c r="B52" s="23">
        <f>'CData'!B$99</f>
        <v>0</v>
      </c>
      <c r="C52" s="39">
        <f>'CData'!I$181</f>
        <v>0</v>
      </c>
      <c r="D52" s="39">
        <f>IF('CData'!B259,C52-'CData'!B259,"")</f>
        <v>0</v>
      </c>
      <c r="E52" s="39">
        <f>IF('CData'!B291,C52-'CData'!B291,"")</f>
        <v>0</v>
      </c>
      <c r="F52" s="10"/>
    </row>
    <row r="53" spans="1:6">
      <c r="A53" s="3" t="s">
        <v>181</v>
      </c>
      <c r="B53" s="23">
        <f>'CData'!B$100</f>
        <v>0</v>
      </c>
      <c r="C53" s="39">
        <f>'CData'!I$185</f>
        <v>0</v>
      </c>
      <c r="D53" s="39">
        <f>IF('CData'!B260,C53-'CData'!B260,"")</f>
        <v>0</v>
      </c>
      <c r="E53" s="39">
        <f>IF('CData'!B292,C53-'CData'!B292,"")</f>
        <v>0</v>
      </c>
      <c r="F53" s="10"/>
    </row>
    <row r="54" spans="1:6">
      <c r="A54" s="3" t="s">
        <v>182</v>
      </c>
      <c r="B54" s="23">
        <f>'CData'!B$101</f>
        <v>0</v>
      </c>
      <c r="C54" s="39">
        <f>'CData'!I$189</f>
        <v>0</v>
      </c>
      <c r="D54" s="39">
        <f>IF('CData'!B261,C54-'CData'!B261,"")</f>
        <v>0</v>
      </c>
      <c r="E54" s="39">
        <f>IF('CData'!B293,C54-'CData'!B293,"")</f>
        <v>0</v>
      </c>
      <c r="F54" s="10"/>
    </row>
    <row r="55" spans="1:6">
      <c r="A55" s="3" t="s">
        <v>183</v>
      </c>
      <c r="B55" s="23">
        <f>'CData'!B$102</f>
        <v>0</v>
      </c>
      <c r="C55" s="39">
        <f>'CData'!I$193</f>
        <v>0</v>
      </c>
      <c r="D55" s="9"/>
      <c r="E55" s="39">
        <f>IF('CData'!B294,C55-'CData'!B294,"")</f>
        <v>0</v>
      </c>
      <c r="F55" s="10"/>
    </row>
    <row r="56" spans="1:6">
      <c r="A56" s="3" t="s">
        <v>196</v>
      </c>
      <c r="B56" s="23">
        <f>'CData'!B$103</f>
        <v>0</v>
      </c>
      <c r="C56" s="39">
        <f>'CData'!I$196</f>
        <v>0</v>
      </c>
      <c r="D56" s="9"/>
      <c r="E56" s="39">
        <f>IF('CData'!B295,C56-'CData'!B295,"")</f>
        <v>0</v>
      </c>
      <c r="F56" s="10"/>
    </row>
    <row r="57" spans="1:6">
      <c r="A57" s="3" t="s">
        <v>216</v>
      </c>
      <c r="B57" s="23">
        <f>'CData'!B$104</f>
        <v>0</v>
      </c>
      <c r="C57" s="39">
        <f>'CData'!I$199</f>
        <v>0</v>
      </c>
      <c r="D57" s="39">
        <f>IF('CData'!B264,C57-'CData'!B264,"")</f>
        <v>0</v>
      </c>
      <c r="E57" s="39">
        <f>IF('CData'!B296,C57-'CData'!B296,"")</f>
        <v>0</v>
      </c>
      <c r="F57" s="10"/>
    </row>
    <row r="58" spans="1:6">
      <c r="A58" s="3" t="s">
        <v>217</v>
      </c>
      <c r="B58" s="23">
        <f>'CData'!B$105</f>
        <v>0</v>
      </c>
      <c r="C58" s="39">
        <f>'CData'!I$203</f>
        <v>0</v>
      </c>
      <c r="D58" s="39">
        <f>IF('CData'!B265,C58-'CData'!B265,"")</f>
        <v>0</v>
      </c>
      <c r="E58" s="39">
        <f>IF('CData'!B297,C58-'CData'!B297,"")</f>
        <v>0</v>
      </c>
      <c r="F58" s="10"/>
    </row>
    <row r="59" spans="1:6">
      <c r="A59" s="3" t="s">
        <v>218</v>
      </c>
      <c r="B59" s="23">
        <f>'CData'!B$106</f>
        <v>0</v>
      </c>
      <c r="C59" s="39">
        <f>'CData'!I$207</f>
        <v>0</v>
      </c>
      <c r="D59" s="39">
        <f>IF('CData'!B266,C59-'CData'!B266,"")</f>
        <v>0</v>
      </c>
      <c r="E59" s="39">
        <f>IF('CData'!B298,C59-'CData'!B298,"")</f>
        <v>0</v>
      </c>
      <c r="F59" s="10"/>
    </row>
    <row r="60" spans="1:6">
      <c r="A60" s="3" t="s">
        <v>219</v>
      </c>
      <c r="B60" s="23">
        <f>'CData'!B$107</f>
        <v>0</v>
      </c>
      <c r="C60" s="39">
        <f>'CData'!I$211</f>
        <v>0</v>
      </c>
      <c r="D60" s="39">
        <f>IF('CData'!B267,C60-'CData'!B267,"")</f>
        <v>0</v>
      </c>
      <c r="E60" s="39">
        <f>IF('CData'!B299,C60-'CData'!B299,"")</f>
        <v>0</v>
      </c>
      <c r="F60" s="10"/>
    </row>
    <row r="61" spans="1:6">
      <c r="A61" s="3" t="s">
        <v>220</v>
      </c>
      <c r="B61" s="23">
        <f>'CData'!B$108</f>
        <v>0</v>
      </c>
      <c r="C61" s="39">
        <f>'CData'!I$215</f>
        <v>0</v>
      </c>
      <c r="D61" s="39">
        <f>IF('CData'!B268,C61-'CData'!B268,"")</f>
        <v>0</v>
      </c>
      <c r="E61" s="39">
        <f>IF('CData'!B300,C61-'CData'!B300,"")</f>
        <v>0</v>
      </c>
      <c r="F61" s="10"/>
    </row>
    <row r="62" spans="1:6">
      <c r="A62" s="3" t="s">
        <v>184</v>
      </c>
      <c r="B62" s="23">
        <f>'CData'!B$109</f>
        <v>0</v>
      </c>
      <c r="C62" s="39">
        <f>'CData'!I$219</f>
        <v>0</v>
      </c>
      <c r="D62" s="39">
        <f>IF('CData'!B269,C62-'CData'!B269,"")</f>
        <v>0</v>
      </c>
      <c r="E62" s="39">
        <f>IF('CData'!B301,C62-'CData'!B301,"")</f>
        <v>0</v>
      </c>
      <c r="F62" s="10"/>
    </row>
    <row r="63" spans="1:6">
      <c r="A63" s="3" t="s">
        <v>185</v>
      </c>
      <c r="B63" s="23">
        <f>'CData'!B$110</f>
        <v>0</v>
      </c>
      <c r="C63" s="39">
        <f>'CData'!I$223</f>
        <v>0</v>
      </c>
      <c r="D63" s="9"/>
      <c r="E63" s="39">
        <f>IF('CData'!B302,C63-'CData'!B302,"")</f>
        <v>0</v>
      </c>
      <c r="F63" s="10"/>
    </row>
    <row r="64" spans="1:6">
      <c r="A64" s="3" t="s">
        <v>186</v>
      </c>
      <c r="B64" s="23">
        <f>'CData'!B$111</f>
        <v>0</v>
      </c>
      <c r="C64" s="39">
        <f>'CData'!I$226</f>
        <v>0</v>
      </c>
      <c r="D64" s="39">
        <f>IF('CData'!B271,C64-'CData'!B271,"")</f>
        <v>0</v>
      </c>
      <c r="E64" s="39">
        <f>IF('CData'!B303,C64-'CData'!B303,"")</f>
        <v>0</v>
      </c>
      <c r="F64" s="10"/>
    </row>
    <row r="65" spans="1:6">
      <c r="A65" s="3" t="s">
        <v>187</v>
      </c>
      <c r="B65" s="23">
        <f>'CData'!B$112</f>
        <v>0</v>
      </c>
      <c r="C65" s="39">
        <f>'CData'!I$230</f>
        <v>0</v>
      </c>
      <c r="D65" s="39">
        <f>IF('CData'!B272,C65-'CData'!B272,"")</f>
        <v>0</v>
      </c>
      <c r="E65" s="39">
        <f>IF('CData'!B304,C65-'CData'!B304,"")</f>
        <v>0</v>
      </c>
      <c r="F65" s="10"/>
    </row>
    <row r="66" spans="1:6">
      <c r="A66" s="3" t="s">
        <v>188</v>
      </c>
      <c r="B66" s="23">
        <f>'CData'!B$113</f>
        <v>0</v>
      </c>
      <c r="C66" s="39">
        <f>'CData'!I$234</f>
        <v>0</v>
      </c>
      <c r="D66" s="9"/>
      <c r="E66" s="39">
        <f>IF('CData'!B305,C66-'CData'!B305,"")</f>
        <v>0</v>
      </c>
      <c r="F66" s="10"/>
    </row>
    <row r="67" spans="1:6">
      <c r="A67" s="3" t="s">
        <v>189</v>
      </c>
      <c r="B67" s="23">
        <f>'CData'!B$114</f>
        <v>0</v>
      </c>
      <c r="C67" s="39">
        <f>'CData'!I$237</f>
        <v>0</v>
      </c>
      <c r="D67" s="9"/>
      <c r="E67" s="39">
        <f>IF('CData'!B306,C67-'CData'!B306,"")</f>
        <v>0</v>
      </c>
      <c r="F67" s="10"/>
    </row>
    <row r="68" spans="1:6">
      <c r="A68" s="3" t="s">
        <v>197</v>
      </c>
      <c r="B68" s="23">
        <f>'CData'!B$115</f>
        <v>0</v>
      </c>
      <c r="C68" s="39">
        <f>'CData'!I$240</f>
        <v>0</v>
      </c>
      <c r="D68" s="9"/>
      <c r="E68" s="39">
        <f>IF('CData'!B307,C68-'CData'!B307,"")</f>
        <v>0</v>
      </c>
      <c r="F68" s="10"/>
    </row>
    <row r="69" spans="1:6">
      <c r="A69" s="3" t="s">
        <v>198</v>
      </c>
      <c r="B69" s="23">
        <f>'CData'!B$116</f>
        <v>0</v>
      </c>
      <c r="C69" s="39">
        <f>'CData'!I$243</f>
        <v>0</v>
      </c>
      <c r="D69" s="9"/>
      <c r="E69" s="39">
        <f>IF('CData'!B308,C69-'CData'!B308,"")</f>
        <v>0</v>
      </c>
      <c r="F69" s="10"/>
    </row>
  </sheetData>
  <sheetProtection sheet="1" objects="1" scenarios="1"/>
  <hyperlinks>
    <hyperlink ref="A6" location="'CData'!B24" display="x1 = 4001. Revenues under current tariffs (£)"/>
    <hyperlink ref="A7" location="'Summary'!D35" display="x2 = 3801. Net revenues (£) (in Revenue summary)"/>
    <hyperlink ref="A8" location="'Summary'!B35" display="x3 = 3801. All units (MWh) (in Revenue summary)"/>
    <hyperlink ref="A9" location="'Input'!E185" display="x4 = 1053. MPANs by tariff (in Volume forecasts for the charging year)"/>
    <hyperlink ref="A36" location="'CData'!B89" display="x1 = 4003. Normalised to"/>
    <hyperlink ref="A37" location="'CData'!I147" display="x2 = 4004. Normalised revenues (£) (in Normalised volumes for comparisons)"/>
    <hyperlink ref="A38" location="'CData'!B251" display="x3 = 4005. LDNO LV charges (normalised £)"/>
    <hyperlink ref="A39" location="'CTables'!C44" display="x4 = All-the-way charges (normalised £) (in LDNO margins in use of system charges)"/>
    <hyperlink ref="A40" location="'CData'!B283" display="x5 = 4006. LDNO HV charges (normalised £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 ht="21" customHeight="1">
      <c r="A1" s="1">
        <f>"Loss adjustment factors and network use matrices for "&amp;'Input'!B7&amp;" in "&amp;'Input'!C7&amp;" ("&amp;'Input'!D7&amp;")"</f>
        <v>0</v>
      </c>
    </row>
    <row r="2" spans="1:10">
      <c r="A2" s="2" t="s">
        <v>358</v>
      </c>
    </row>
    <row r="3" spans="1:10">
      <c r="A3" s="2" t="s">
        <v>359</v>
      </c>
    </row>
    <row r="5" spans="1:10" ht="21" customHeight="1">
      <c r="A5" s="1" t="s">
        <v>360</v>
      </c>
    </row>
    <row r="6" spans="1:10">
      <c r="A6" s="2" t="s">
        <v>361</v>
      </c>
    </row>
    <row r="7" spans="1:10">
      <c r="A7" s="11" t="s">
        <v>362</v>
      </c>
    </row>
    <row r="8" spans="1:10">
      <c r="A8" s="11" t="s">
        <v>363</v>
      </c>
    </row>
    <row r="9" spans="1:10">
      <c r="A9" s="28" t="s">
        <v>364</v>
      </c>
      <c r="B9" s="2" t="s">
        <v>365</v>
      </c>
      <c r="C9" s="2"/>
      <c r="D9" s="2"/>
      <c r="E9" s="2"/>
      <c r="F9" s="2"/>
      <c r="G9" s="2"/>
      <c r="H9" s="2"/>
      <c r="I9" s="28" t="s">
        <v>366</v>
      </c>
    </row>
    <row r="10" spans="1:10">
      <c r="A10" s="28" t="s">
        <v>367</v>
      </c>
      <c r="B10" s="2" t="s">
        <v>368</v>
      </c>
      <c r="C10" s="2"/>
      <c r="D10" s="2"/>
      <c r="E10" s="2"/>
      <c r="F10" s="2"/>
      <c r="G10" s="2"/>
      <c r="H10" s="2"/>
      <c r="I10" s="28" t="s">
        <v>369</v>
      </c>
    </row>
    <row r="12" spans="1:10">
      <c r="B12" s="29" t="s">
        <v>370</v>
      </c>
      <c r="C12" s="29"/>
      <c r="D12" s="29"/>
      <c r="E12" s="29"/>
      <c r="F12" s="29"/>
      <c r="G12" s="29"/>
      <c r="H12" s="29"/>
    </row>
    <row r="13" spans="1:10">
      <c r="B13" s="12" t="s">
        <v>143</v>
      </c>
      <c r="C13" s="12" t="s">
        <v>144</v>
      </c>
      <c r="D13" s="12" t="s">
        <v>145</v>
      </c>
      <c r="E13" s="12" t="s">
        <v>146</v>
      </c>
      <c r="F13" s="12" t="s">
        <v>147</v>
      </c>
      <c r="G13" s="12" t="s">
        <v>148</v>
      </c>
      <c r="H13" s="12" t="s">
        <v>149</v>
      </c>
      <c r="I13" s="12" t="s">
        <v>201</v>
      </c>
    </row>
    <row r="14" spans="1:10">
      <c r="A14" s="3" t="s">
        <v>174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1</v>
      </c>
      <c r="I14" s="31">
        <f>SUMPRODUCT($B14:$H14,'Input'!$B$148:$H$148)</f>
        <v>0</v>
      </c>
      <c r="J14" s="10"/>
    </row>
    <row r="15" spans="1:10">
      <c r="A15" s="3" t="s">
        <v>175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1</v>
      </c>
      <c r="I15" s="31">
        <f>SUMPRODUCT($B15:$H15,'Input'!$B$148:$H$148)</f>
        <v>0</v>
      </c>
      <c r="J15" s="10"/>
    </row>
    <row r="16" spans="1:10">
      <c r="A16" s="3" t="s">
        <v>214</v>
      </c>
      <c r="B16" s="30">
        <v>0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1</v>
      </c>
      <c r="I16" s="31">
        <f>SUMPRODUCT($B16:$H16,'Input'!$B$148:$H$148)</f>
        <v>0</v>
      </c>
      <c r="J16" s="10"/>
    </row>
    <row r="17" spans="1:10">
      <c r="A17" s="3" t="s">
        <v>176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1</v>
      </c>
      <c r="I17" s="31">
        <f>SUMPRODUCT($B17:$H17,'Input'!$B$148:$H$148)</f>
        <v>0</v>
      </c>
      <c r="J17" s="10"/>
    </row>
    <row r="18" spans="1:10">
      <c r="A18" s="3" t="s">
        <v>177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1</v>
      </c>
      <c r="I18" s="31">
        <f>SUMPRODUCT($B18:$H18,'Input'!$B$148:$H$148)</f>
        <v>0</v>
      </c>
      <c r="J18" s="10"/>
    </row>
    <row r="19" spans="1:10">
      <c r="A19" s="3" t="s">
        <v>215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1</v>
      </c>
      <c r="I19" s="31">
        <f>SUMPRODUCT($B19:$H19,'Input'!$B$148:$H$148)</f>
        <v>0</v>
      </c>
      <c r="J19" s="10"/>
    </row>
    <row r="20" spans="1:10">
      <c r="A20" s="3" t="s">
        <v>178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1</v>
      </c>
      <c r="I20" s="31">
        <f>SUMPRODUCT($B20:$H20,'Input'!$B$148:$H$148)</f>
        <v>0</v>
      </c>
      <c r="J20" s="10"/>
    </row>
    <row r="21" spans="1:10">
      <c r="A21" s="3" t="s">
        <v>179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G21" s="30">
        <v>1</v>
      </c>
      <c r="H21" s="30">
        <v>0</v>
      </c>
      <c r="I21" s="31">
        <f>SUMPRODUCT($B21:$H21,'Input'!$B$148:$H$148)</f>
        <v>0</v>
      </c>
      <c r="J21" s="10"/>
    </row>
    <row r="22" spans="1:10">
      <c r="A22" s="3" t="s">
        <v>195</v>
      </c>
      <c r="B22" s="30">
        <v>0</v>
      </c>
      <c r="C22" s="30">
        <v>0</v>
      </c>
      <c r="D22" s="30">
        <v>0</v>
      </c>
      <c r="E22" s="30">
        <v>0</v>
      </c>
      <c r="F22" s="30">
        <v>1</v>
      </c>
      <c r="G22" s="30">
        <v>0</v>
      </c>
      <c r="H22" s="30">
        <v>0</v>
      </c>
      <c r="I22" s="31">
        <f>SUMPRODUCT($B22:$H22,'Input'!$B$148:$H$148)</f>
        <v>0</v>
      </c>
      <c r="J22" s="10"/>
    </row>
    <row r="23" spans="1:10">
      <c r="A23" s="3" t="s">
        <v>180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30">
        <v>0</v>
      </c>
      <c r="H23" s="30">
        <v>1</v>
      </c>
      <c r="I23" s="31">
        <f>SUMPRODUCT($B23:$H23,'Input'!$B$148:$H$148)</f>
        <v>0</v>
      </c>
      <c r="J23" s="10"/>
    </row>
    <row r="24" spans="1:10">
      <c r="A24" s="3" t="s">
        <v>181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1</v>
      </c>
      <c r="I24" s="31">
        <f>SUMPRODUCT($B24:$H24,'Input'!$B$148:$H$148)</f>
        <v>0</v>
      </c>
      <c r="J24" s="10"/>
    </row>
    <row r="25" spans="1:10">
      <c r="A25" s="3" t="s">
        <v>182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1</v>
      </c>
      <c r="I25" s="31">
        <f>SUMPRODUCT($B25:$H25,'Input'!$B$148:$H$148)</f>
        <v>0</v>
      </c>
      <c r="J25" s="10"/>
    </row>
    <row r="26" spans="1:10">
      <c r="A26" s="3" t="s">
        <v>183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30">
        <v>1</v>
      </c>
      <c r="H26" s="30">
        <v>0</v>
      </c>
      <c r="I26" s="31">
        <f>SUMPRODUCT($B26:$H26,'Input'!$B$148:$H$148)</f>
        <v>0</v>
      </c>
      <c r="J26" s="10"/>
    </row>
    <row r="27" spans="1:10">
      <c r="A27" s="3" t="s">
        <v>196</v>
      </c>
      <c r="B27" s="30">
        <v>0</v>
      </c>
      <c r="C27" s="30">
        <v>0</v>
      </c>
      <c r="D27" s="30">
        <v>0</v>
      </c>
      <c r="E27" s="30">
        <v>0</v>
      </c>
      <c r="F27" s="30">
        <v>1</v>
      </c>
      <c r="G27" s="30">
        <v>0</v>
      </c>
      <c r="H27" s="30">
        <v>0</v>
      </c>
      <c r="I27" s="31">
        <f>SUMPRODUCT($B27:$H27,'Input'!$B$148:$H$148)</f>
        <v>0</v>
      </c>
      <c r="J27" s="10"/>
    </row>
    <row r="28" spans="1:10">
      <c r="A28" s="3" t="s">
        <v>216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1</v>
      </c>
      <c r="I28" s="31">
        <f>SUMPRODUCT($B28:$H28,'Input'!$B$148:$H$148)</f>
        <v>0</v>
      </c>
      <c r="J28" s="10"/>
    </row>
    <row r="29" spans="1:10">
      <c r="A29" s="3" t="s">
        <v>217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1</v>
      </c>
      <c r="I29" s="31">
        <f>SUMPRODUCT($B29:$H29,'Input'!$B$148:$H$148)</f>
        <v>0</v>
      </c>
      <c r="J29" s="10"/>
    </row>
    <row r="30" spans="1:10">
      <c r="A30" s="3" t="s">
        <v>218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1</v>
      </c>
      <c r="I30" s="31">
        <f>SUMPRODUCT($B30:$H30,'Input'!$B$148:$H$148)</f>
        <v>0</v>
      </c>
      <c r="J30" s="10"/>
    </row>
    <row r="31" spans="1:10">
      <c r="A31" s="3" t="s">
        <v>219</v>
      </c>
      <c r="B31" s="30">
        <v>0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1</v>
      </c>
      <c r="I31" s="31">
        <f>SUMPRODUCT($B31:$H31,'Input'!$B$148:$H$148)</f>
        <v>0</v>
      </c>
      <c r="J31" s="10"/>
    </row>
    <row r="32" spans="1:10">
      <c r="A32" s="3" t="s">
        <v>220</v>
      </c>
      <c r="B32" s="30">
        <v>0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1</v>
      </c>
      <c r="I32" s="31">
        <f>SUMPRODUCT($B32:$H32,'Input'!$B$148:$H$148)</f>
        <v>0</v>
      </c>
      <c r="J32" s="10"/>
    </row>
    <row r="33" spans="1:10">
      <c r="A33" s="3" t="s">
        <v>184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1</v>
      </c>
      <c r="I33" s="31">
        <f>SUMPRODUCT($B33:$H33,'Input'!$B$148:$H$148)</f>
        <v>0</v>
      </c>
      <c r="J33" s="10"/>
    </row>
    <row r="34" spans="1:10">
      <c r="A34" s="3" t="s">
        <v>185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30">
        <v>1</v>
      </c>
      <c r="H34" s="30">
        <v>0</v>
      </c>
      <c r="I34" s="31">
        <f>SUMPRODUCT($B34:$H34,'Input'!$B$148:$H$148)</f>
        <v>0</v>
      </c>
      <c r="J34" s="10"/>
    </row>
    <row r="35" spans="1:10">
      <c r="A35" s="3" t="s">
        <v>186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1</v>
      </c>
      <c r="I35" s="31">
        <f>SUMPRODUCT($B35:$H35,'Input'!$B$148:$H$148)</f>
        <v>0</v>
      </c>
      <c r="J35" s="10"/>
    </row>
    <row r="36" spans="1:10">
      <c r="A36" s="3" t="s">
        <v>187</v>
      </c>
      <c r="B36" s="30">
        <v>0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1</v>
      </c>
      <c r="I36" s="31">
        <f>SUMPRODUCT($B36:$H36,'Input'!$B$148:$H$148)</f>
        <v>0</v>
      </c>
      <c r="J36" s="10"/>
    </row>
    <row r="37" spans="1:10">
      <c r="A37" s="3" t="s">
        <v>188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30">
        <v>1</v>
      </c>
      <c r="H37" s="30">
        <v>0</v>
      </c>
      <c r="I37" s="31">
        <f>SUMPRODUCT($B37:$H37,'Input'!$B$148:$H$148)</f>
        <v>0</v>
      </c>
      <c r="J37" s="10"/>
    </row>
    <row r="38" spans="1:10">
      <c r="A38" s="3" t="s">
        <v>189</v>
      </c>
      <c r="B38" s="30">
        <v>0</v>
      </c>
      <c r="C38" s="30">
        <v>0</v>
      </c>
      <c r="D38" s="30">
        <v>0</v>
      </c>
      <c r="E38" s="30">
        <v>0</v>
      </c>
      <c r="F38" s="30">
        <v>0</v>
      </c>
      <c r="G38" s="30">
        <v>1</v>
      </c>
      <c r="H38" s="30">
        <v>0</v>
      </c>
      <c r="I38" s="31">
        <f>SUMPRODUCT($B38:$H38,'Input'!$B$148:$H$148)</f>
        <v>0</v>
      </c>
      <c r="J38" s="10"/>
    </row>
    <row r="39" spans="1:10">
      <c r="A39" s="3" t="s">
        <v>197</v>
      </c>
      <c r="B39" s="30">
        <v>0</v>
      </c>
      <c r="C39" s="30">
        <v>0</v>
      </c>
      <c r="D39" s="30">
        <v>0</v>
      </c>
      <c r="E39" s="30">
        <v>0</v>
      </c>
      <c r="F39" s="30">
        <v>1</v>
      </c>
      <c r="G39" s="30">
        <v>0</v>
      </c>
      <c r="H39" s="30">
        <v>0</v>
      </c>
      <c r="I39" s="31">
        <f>SUMPRODUCT($B39:$H39,'Input'!$B$148:$H$148)</f>
        <v>0</v>
      </c>
      <c r="J39" s="10"/>
    </row>
    <row r="40" spans="1:10">
      <c r="A40" s="3" t="s">
        <v>198</v>
      </c>
      <c r="B40" s="30">
        <v>0</v>
      </c>
      <c r="C40" s="30">
        <v>0</v>
      </c>
      <c r="D40" s="30">
        <v>0</v>
      </c>
      <c r="E40" s="30">
        <v>0</v>
      </c>
      <c r="F40" s="30">
        <v>1</v>
      </c>
      <c r="G40" s="30">
        <v>0</v>
      </c>
      <c r="H40" s="30">
        <v>0</v>
      </c>
      <c r="I40" s="31">
        <f>SUMPRODUCT($B40:$H40,'Input'!$B$148:$H$148)</f>
        <v>0</v>
      </c>
      <c r="J40" s="10"/>
    </row>
    <row r="42" spans="1:10" ht="21" customHeight="1">
      <c r="A42" s="1" t="s">
        <v>371</v>
      </c>
    </row>
    <row r="44" spans="1:10">
      <c r="B44" s="12" t="s">
        <v>143</v>
      </c>
      <c r="C44" s="12" t="s">
        <v>144</v>
      </c>
      <c r="D44" s="12" t="s">
        <v>145</v>
      </c>
      <c r="E44" s="12" t="s">
        <v>146</v>
      </c>
      <c r="F44" s="12" t="s">
        <v>147</v>
      </c>
      <c r="G44" s="12" t="s">
        <v>148</v>
      </c>
      <c r="H44" s="12" t="s">
        <v>149</v>
      </c>
    </row>
    <row r="45" spans="1:10">
      <c r="A45" s="3" t="s">
        <v>143</v>
      </c>
      <c r="B45" s="30">
        <v>1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10"/>
    </row>
    <row r="46" spans="1:10">
      <c r="A46" s="3" t="s">
        <v>144</v>
      </c>
      <c r="B46" s="30">
        <v>0</v>
      </c>
      <c r="C46" s="30">
        <v>1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10"/>
    </row>
    <row r="47" spans="1:10">
      <c r="A47" s="3" t="s">
        <v>145</v>
      </c>
      <c r="B47" s="30">
        <v>0</v>
      </c>
      <c r="C47" s="30">
        <v>0</v>
      </c>
      <c r="D47" s="30">
        <v>1</v>
      </c>
      <c r="E47" s="30">
        <v>0</v>
      </c>
      <c r="F47" s="30">
        <v>0</v>
      </c>
      <c r="G47" s="30">
        <v>0</v>
      </c>
      <c r="H47" s="30">
        <v>0</v>
      </c>
      <c r="I47" s="10"/>
    </row>
    <row r="48" spans="1:10">
      <c r="A48" s="3" t="s">
        <v>146</v>
      </c>
      <c r="B48" s="30">
        <v>0</v>
      </c>
      <c r="C48" s="30">
        <v>0</v>
      </c>
      <c r="D48" s="30">
        <v>0</v>
      </c>
      <c r="E48" s="30">
        <v>1</v>
      </c>
      <c r="F48" s="30">
        <v>0</v>
      </c>
      <c r="G48" s="30">
        <v>0</v>
      </c>
      <c r="H48" s="30">
        <v>0</v>
      </c>
      <c r="I48" s="10"/>
    </row>
    <row r="49" spans="1:9">
      <c r="A49" s="3" t="s">
        <v>151</v>
      </c>
      <c r="B49" s="30">
        <v>0</v>
      </c>
      <c r="C49" s="30">
        <v>0</v>
      </c>
      <c r="D49" s="30">
        <v>0</v>
      </c>
      <c r="E49" s="30">
        <v>1</v>
      </c>
      <c r="F49" s="30">
        <v>0</v>
      </c>
      <c r="G49" s="30">
        <v>0</v>
      </c>
      <c r="H49" s="30">
        <v>0</v>
      </c>
      <c r="I49" s="10"/>
    </row>
    <row r="50" spans="1:9">
      <c r="A50" s="3" t="s">
        <v>147</v>
      </c>
      <c r="B50" s="30">
        <v>0</v>
      </c>
      <c r="C50" s="30">
        <v>0</v>
      </c>
      <c r="D50" s="30">
        <v>0</v>
      </c>
      <c r="E50" s="30">
        <v>0</v>
      </c>
      <c r="F50" s="30">
        <v>1</v>
      </c>
      <c r="G50" s="30">
        <v>0</v>
      </c>
      <c r="H50" s="30">
        <v>0</v>
      </c>
      <c r="I50" s="10"/>
    </row>
    <row r="51" spans="1:9">
      <c r="A51" s="3" t="s">
        <v>148</v>
      </c>
      <c r="B51" s="30">
        <v>0</v>
      </c>
      <c r="C51" s="30">
        <v>0</v>
      </c>
      <c r="D51" s="30">
        <v>0</v>
      </c>
      <c r="E51" s="30">
        <v>0</v>
      </c>
      <c r="F51" s="30">
        <v>0</v>
      </c>
      <c r="G51" s="30">
        <v>1</v>
      </c>
      <c r="H51" s="30">
        <v>0</v>
      </c>
      <c r="I51" s="10"/>
    </row>
    <row r="52" spans="1:9">
      <c r="A52" s="3" t="s">
        <v>149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1</v>
      </c>
      <c r="I52" s="10"/>
    </row>
    <row r="54" spans="1:9" ht="21" customHeight="1">
      <c r="A54" s="1" t="s">
        <v>372</v>
      </c>
    </row>
    <row r="55" spans="1:9">
      <c r="A55" s="2" t="s">
        <v>361</v>
      </c>
    </row>
    <row r="56" spans="1:9">
      <c r="A56" s="11" t="s">
        <v>373</v>
      </c>
    </row>
    <row r="57" spans="1:9">
      <c r="A57" s="11" t="s">
        <v>363</v>
      </c>
    </row>
    <row r="58" spans="1:9">
      <c r="A58" s="2" t="s">
        <v>374</v>
      </c>
    </row>
    <row r="60" spans="1:9">
      <c r="B60" s="12" t="s">
        <v>375</v>
      </c>
    </row>
    <row r="61" spans="1:9">
      <c r="A61" s="3" t="s">
        <v>143</v>
      </c>
      <c r="B61" s="31">
        <f>SUMPRODUCT($B45:$H45,'Input'!$B$148:$H$148)</f>
        <v>0</v>
      </c>
      <c r="C61" s="10"/>
    </row>
    <row r="62" spans="1:9">
      <c r="A62" s="3" t="s">
        <v>144</v>
      </c>
      <c r="B62" s="31">
        <f>SUMPRODUCT($B46:$H46,'Input'!$B$148:$H$148)</f>
        <v>0</v>
      </c>
      <c r="C62" s="10"/>
    </row>
    <row r="63" spans="1:9">
      <c r="A63" s="3" t="s">
        <v>145</v>
      </c>
      <c r="B63" s="31">
        <f>SUMPRODUCT($B47:$H47,'Input'!$B$148:$H$148)</f>
        <v>0</v>
      </c>
      <c r="C63" s="10"/>
    </row>
    <row r="64" spans="1:9">
      <c r="A64" s="3" t="s">
        <v>146</v>
      </c>
      <c r="B64" s="31">
        <f>SUMPRODUCT($B48:$H48,'Input'!$B$148:$H$148)</f>
        <v>0</v>
      </c>
      <c r="C64" s="10"/>
    </row>
    <row r="65" spans="1:11">
      <c r="A65" s="3" t="s">
        <v>151</v>
      </c>
      <c r="B65" s="31">
        <f>SUMPRODUCT($B49:$H49,'Input'!$B$148:$H$148)</f>
        <v>0</v>
      </c>
      <c r="C65" s="10"/>
    </row>
    <row r="66" spans="1:11">
      <c r="A66" s="3" t="s">
        <v>147</v>
      </c>
      <c r="B66" s="31">
        <f>SUMPRODUCT($B50:$H50,'Input'!$B$148:$H$148)</f>
        <v>0</v>
      </c>
      <c r="C66" s="10"/>
    </row>
    <row r="67" spans="1:11">
      <c r="A67" s="3" t="s">
        <v>148</v>
      </c>
      <c r="B67" s="31">
        <f>SUMPRODUCT($B51:$H51,'Input'!$B$148:$H$148)</f>
        <v>0</v>
      </c>
      <c r="C67" s="10"/>
    </row>
    <row r="68" spans="1:11">
      <c r="A68" s="3" t="s">
        <v>149</v>
      </c>
      <c r="B68" s="31">
        <f>SUMPRODUCT($B52:$H52,'Input'!$B$148:$H$148)</f>
        <v>0</v>
      </c>
      <c r="C68" s="10"/>
    </row>
    <row r="70" spans="1:11" ht="21" customHeight="1">
      <c r="A70" s="1" t="s">
        <v>376</v>
      </c>
    </row>
    <row r="71" spans="1:11">
      <c r="A71" s="2" t="s">
        <v>361</v>
      </c>
    </row>
    <row r="72" spans="1:11">
      <c r="A72" s="11" t="s">
        <v>377</v>
      </c>
    </row>
    <row r="73" spans="1:11">
      <c r="A73" s="2" t="s">
        <v>378</v>
      </c>
    </row>
    <row r="74" spans="1:11">
      <c r="A74" s="2" t="s">
        <v>379</v>
      </c>
    </row>
    <row r="76" spans="1:11">
      <c r="B76" s="12" t="s">
        <v>142</v>
      </c>
      <c r="C76" s="12" t="s">
        <v>143</v>
      </c>
      <c r="D76" s="12" t="s">
        <v>144</v>
      </c>
      <c r="E76" s="12" t="s">
        <v>145</v>
      </c>
      <c r="F76" s="12" t="s">
        <v>146</v>
      </c>
      <c r="G76" s="12" t="s">
        <v>151</v>
      </c>
      <c r="H76" s="12" t="s">
        <v>147</v>
      </c>
      <c r="I76" s="12" t="s">
        <v>148</v>
      </c>
      <c r="J76" s="12" t="s">
        <v>149</v>
      </c>
    </row>
    <row r="77" spans="1:11">
      <c r="A77" s="3" t="s">
        <v>380</v>
      </c>
      <c r="B77" s="23">
        <v>1</v>
      </c>
      <c r="C77" s="32">
        <f>$B$61</f>
        <v>0</v>
      </c>
      <c r="D77" s="32">
        <f>$B$62</f>
        <v>0</v>
      </c>
      <c r="E77" s="32">
        <f>$B$63</f>
        <v>0</v>
      </c>
      <c r="F77" s="32">
        <f>$B$64</f>
        <v>0</v>
      </c>
      <c r="G77" s="32">
        <f>$B$65</f>
        <v>0</v>
      </c>
      <c r="H77" s="32">
        <f>$B$66</f>
        <v>0</v>
      </c>
      <c r="I77" s="32">
        <f>$B$67</f>
        <v>0</v>
      </c>
      <c r="J77" s="32">
        <f>$B$68</f>
        <v>0</v>
      </c>
      <c r="K77" s="10"/>
    </row>
    <row r="79" spans="1:11" ht="21" customHeight="1">
      <c r="A79" s="1" t="s">
        <v>381</v>
      </c>
    </row>
    <row r="80" spans="1:11">
      <c r="A80" s="2" t="s">
        <v>382</v>
      </c>
    </row>
    <row r="81" spans="1:10">
      <c r="A81" s="2" t="s">
        <v>383</v>
      </c>
    </row>
    <row r="82" spans="1:10">
      <c r="A82" s="2" t="s">
        <v>384</v>
      </c>
    </row>
    <row r="84" spans="1:10">
      <c r="B84" s="12" t="s">
        <v>142</v>
      </c>
      <c r="C84" s="12" t="s">
        <v>143</v>
      </c>
      <c r="D84" s="12" t="s">
        <v>144</v>
      </c>
      <c r="E84" s="12" t="s">
        <v>145</v>
      </c>
      <c r="F84" s="12" t="s">
        <v>146</v>
      </c>
      <c r="G84" s="12" t="s">
        <v>147</v>
      </c>
      <c r="H84" s="12" t="s">
        <v>148</v>
      </c>
      <c r="I84" s="12" t="s">
        <v>149</v>
      </c>
    </row>
    <row r="85" spans="1:10">
      <c r="A85" s="3" t="s">
        <v>174</v>
      </c>
      <c r="B85" s="23">
        <v>1</v>
      </c>
      <c r="C85" s="23">
        <v>1</v>
      </c>
      <c r="D85" s="23">
        <v>1</v>
      </c>
      <c r="E85" s="23">
        <v>1</v>
      </c>
      <c r="F85" s="23">
        <v>1</v>
      </c>
      <c r="G85" s="23">
        <v>1</v>
      </c>
      <c r="H85" s="23">
        <v>1</v>
      </c>
      <c r="I85" s="23">
        <v>1</v>
      </c>
      <c r="J85" s="10"/>
    </row>
    <row r="86" spans="1:10">
      <c r="A86" s="3" t="s">
        <v>175</v>
      </c>
      <c r="B86" s="23">
        <v>1</v>
      </c>
      <c r="C86" s="23">
        <v>1</v>
      </c>
      <c r="D86" s="23">
        <v>1</v>
      </c>
      <c r="E86" s="23">
        <v>1</v>
      </c>
      <c r="F86" s="23">
        <v>1</v>
      </c>
      <c r="G86" s="23">
        <v>1</v>
      </c>
      <c r="H86" s="23">
        <v>1</v>
      </c>
      <c r="I86" s="23">
        <v>1</v>
      </c>
      <c r="J86" s="10"/>
    </row>
    <row r="87" spans="1:10">
      <c r="A87" s="3" t="s">
        <v>214</v>
      </c>
      <c r="B87" s="23">
        <v>1</v>
      </c>
      <c r="C87" s="23">
        <v>1</v>
      </c>
      <c r="D87" s="23">
        <v>1</v>
      </c>
      <c r="E87" s="23">
        <v>1</v>
      </c>
      <c r="F87" s="23">
        <v>1</v>
      </c>
      <c r="G87" s="23">
        <v>1</v>
      </c>
      <c r="H87" s="23">
        <v>1</v>
      </c>
      <c r="I87" s="23">
        <v>1</v>
      </c>
      <c r="J87" s="10"/>
    </row>
    <row r="88" spans="1:10">
      <c r="A88" s="3" t="s">
        <v>176</v>
      </c>
      <c r="B88" s="23">
        <v>1</v>
      </c>
      <c r="C88" s="23">
        <v>1</v>
      </c>
      <c r="D88" s="23">
        <v>1</v>
      </c>
      <c r="E88" s="23">
        <v>1</v>
      </c>
      <c r="F88" s="23">
        <v>1</v>
      </c>
      <c r="G88" s="23">
        <v>1</v>
      </c>
      <c r="H88" s="23">
        <v>1</v>
      </c>
      <c r="I88" s="23">
        <v>1</v>
      </c>
      <c r="J88" s="10"/>
    </row>
    <row r="89" spans="1:10">
      <c r="A89" s="3" t="s">
        <v>177</v>
      </c>
      <c r="B89" s="23">
        <v>1</v>
      </c>
      <c r="C89" s="23">
        <v>1</v>
      </c>
      <c r="D89" s="23">
        <v>1</v>
      </c>
      <c r="E89" s="23">
        <v>1</v>
      </c>
      <c r="F89" s="23">
        <v>1</v>
      </c>
      <c r="G89" s="23">
        <v>1</v>
      </c>
      <c r="H89" s="23">
        <v>1</v>
      </c>
      <c r="I89" s="23">
        <v>1</v>
      </c>
      <c r="J89" s="10"/>
    </row>
    <row r="90" spans="1:10">
      <c r="A90" s="3" t="s">
        <v>215</v>
      </c>
      <c r="B90" s="23">
        <v>1</v>
      </c>
      <c r="C90" s="23">
        <v>1</v>
      </c>
      <c r="D90" s="23">
        <v>1</v>
      </c>
      <c r="E90" s="23">
        <v>1</v>
      </c>
      <c r="F90" s="23">
        <v>1</v>
      </c>
      <c r="G90" s="23">
        <v>1</v>
      </c>
      <c r="H90" s="23">
        <v>1</v>
      </c>
      <c r="I90" s="23">
        <v>1</v>
      </c>
      <c r="J90" s="10"/>
    </row>
    <row r="91" spans="1:10">
      <c r="A91" s="3" t="s">
        <v>178</v>
      </c>
      <c r="B91" s="23">
        <v>1</v>
      </c>
      <c r="C91" s="23">
        <v>1</v>
      </c>
      <c r="D91" s="23">
        <v>1</v>
      </c>
      <c r="E91" s="23">
        <v>1</v>
      </c>
      <c r="F91" s="23">
        <v>1</v>
      </c>
      <c r="G91" s="23">
        <v>1</v>
      </c>
      <c r="H91" s="23">
        <v>1</v>
      </c>
      <c r="I91" s="23">
        <v>1</v>
      </c>
      <c r="J91" s="10"/>
    </row>
    <row r="92" spans="1:10">
      <c r="A92" s="3" t="s">
        <v>179</v>
      </c>
      <c r="B92" s="23">
        <v>1</v>
      </c>
      <c r="C92" s="23">
        <v>1</v>
      </c>
      <c r="D92" s="23">
        <v>1</v>
      </c>
      <c r="E92" s="23">
        <v>1</v>
      </c>
      <c r="F92" s="23">
        <v>1</v>
      </c>
      <c r="G92" s="23">
        <v>1</v>
      </c>
      <c r="H92" s="23">
        <v>1</v>
      </c>
      <c r="I92" s="23">
        <v>0</v>
      </c>
      <c r="J92" s="10"/>
    </row>
    <row r="93" spans="1:10">
      <c r="A93" s="3" t="s">
        <v>195</v>
      </c>
      <c r="B93" s="23">
        <v>1</v>
      </c>
      <c r="C93" s="23">
        <v>1</v>
      </c>
      <c r="D93" s="23">
        <v>1</v>
      </c>
      <c r="E93" s="23">
        <v>1</v>
      </c>
      <c r="F93" s="23">
        <v>1</v>
      </c>
      <c r="G93" s="23">
        <v>1</v>
      </c>
      <c r="H93" s="23">
        <v>0</v>
      </c>
      <c r="I93" s="23">
        <v>0</v>
      </c>
      <c r="J93" s="10"/>
    </row>
    <row r="94" spans="1:10">
      <c r="A94" s="3" t="s">
        <v>180</v>
      </c>
      <c r="B94" s="23">
        <v>1</v>
      </c>
      <c r="C94" s="23">
        <v>1</v>
      </c>
      <c r="D94" s="23">
        <v>1</v>
      </c>
      <c r="E94" s="23">
        <v>1</v>
      </c>
      <c r="F94" s="23">
        <v>1</v>
      </c>
      <c r="G94" s="23">
        <v>1</v>
      </c>
      <c r="H94" s="23">
        <v>1</v>
      </c>
      <c r="I94" s="23">
        <v>1</v>
      </c>
      <c r="J94" s="10"/>
    </row>
    <row r="95" spans="1:10">
      <c r="A95" s="3" t="s">
        <v>181</v>
      </c>
      <c r="B95" s="23">
        <v>1</v>
      </c>
      <c r="C95" s="23">
        <v>1</v>
      </c>
      <c r="D95" s="23">
        <v>1</v>
      </c>
      <c r="E95" s="23">
        <v>1</v>
      </c>
      <c r="F95" s="23">
        <v>1</v>
      </c>
      <c r="G95" s="23">
        <v>1</v>
      </c>
      <c r="H95" s="23">
        <v>1</v>
      </c>
      <c r="I95" s="23">
        <v>1</v>
      </c>
      <c r="J95" s="10"/>
    </row>
    <row r="96" spans="1:10">
      <c r="A96" s="3" t="s">
        <v>182</v>
      </c>
      <c r="B96" s="23">
        <v>1</v>
      </c>
      <c r="C96" s="23">
        <v>1</v>
      </c>
      <c r="D96" s="23">
        <v>1</v>
      </c>
      <c r="E96" s="23">
        <v>1</v>
      </c>
      <c r="F96" s="23">
        <v>1</v>
      </c>
      <c r="G96" s="23">
        <v>1</v>
      </c>
      <c r="H96" s="23">
        <v>1</v>
      </c>
      <c r="I96" s="23">
        <v>1</v>
      </c>
      <c r="J96" s="10"/>
    </row>
    <row r="97" spans="1:10">
      <c r="A97" s="3" t="s">
        <v>183</v>
      </c>
      <c r="B97" s="23">
        <v>1</v>
      </c>
      <c r="C97" s="23">
        <v>1</v>
      </c>
      <c r="D97" s="23">
        <v>1</v>
      </c>
      <c r="E97" s="23">
        <v>1</v>
      </c>
      <c r="F97" s="23">
        <v>1</v>
      </c>
      <c r="G97" s="23">
        <v>1</v>
      </c>
      <c r="H97" s="23">
        <v>1</v>
      </c>
      <c r="I97" s="23">
        <v>0</v>
      </c>
      <c r="J97" s="10"/>
    </row>
    <row r="98" spans="1:10">
      <c r="A98" s="3" t="s">
        <v>196</v>
      </c>
      <c r="B98" s="23">
        <v>1</v>
      </c>
      <c r="C98" s="23">
        <v>1</v>
      </c>
      <c r="D98" s="23">
        <v>1</v>
      </c>
      <c r="E98" s="23">
        <v>1</v>
      </c>
      <c r="F98" s="23">
        <v>1</v>
      </c>
      <c r="G98" s="23">
        <v>1</v>
      </c>
      <c r="H98" s="23">
        <v>0</v>
      </c>
      <c r="I98" s="23">
        <v>0</v>
      </c>
      <c r="J98" s="10"/>
    </row>
    <row r="99" spans="1:10">
      <c r="A99" s="3" t="s">
        <v>216</v>
      </c>
      <c r="B99" s="23">
        <v>1</v>
      </c>
      <c r="C99" s="23">
        <v>1</v>
      </c>
      <c r="D99" s="23">
        <v>1</v>
      </c>
      <c r="E99" s="23">
        <v>1</v>
      </c>
      <c r="F99" s="23">
        <v>1</v>
      </c>
      <c r="G99" s="23">
        <v>1</v>
      </c>
      <c r="H99" s="23">
        <v>1</v>
      </c>
      <c r="I99" s="23">
        <v>1</v>
      </c>
      <c r="J99" s="10"/>
    </row>
    <row r="100" spans="1:10">
      <c r="A100" s="3" t="s">
        <v>217</v>
      </c>
      <c r="B100" s="23">
        <v>1</v>
      </c>
      <c r="C100" s="23">
        <v>1</v>
      </c>
      <c r="D100" s="23">
        <v>1</v>
      </c>
      <c r="E100" s="23">
        <v>1</v>
      </c>
      <c r="F100" s="23">
        <v>1</v>
      </c>
      <c r="G100" s="23">
        <v>1</v>
      </c>
      <c r="H100" s="23">
        <v>1</v>
      </c>
      <c r="I100" s="23">
        <v>1</v>
      </c>
      <c r="J100" s="10"/>
    </row>
    <row r="101" spans="1:10">
      <c r="A101" s="3" t="s">
        <v>218</v>
      </c>
      <c r="B101" s="23">
        <v>1</v>
      </c>
      <c r="C101" s="23">
        <v>1</v>
      </c>
      <c r="D101" s="23">
        <v>1</v>
      </c>
      <c r="E101" s="23">
        <v>1</v>
      </c>
      <c r="F101" s="23">
        <v>1</v>
      </c>
      <c r="G101" s="23">
        <v>1</v>
      </c>
      <c r="H101" s="23">
        <v>1</v>
      </c>
      <c r="I101" s="23">
        <v>1</v>
      </c>
      <c r="J101" s="10"/>
    </row>
    <row r="102" spans="1:10">
      <c r="A102" s="3" t="s">
        <v>219</v>
      </c>
      <c r="B102" s="23">
        <v>1</v>
      </c>
      <c r="C102" s="23">
        <v>1</v>
      </c>
      <c r="D102" s="23">
        <v>1</v>
      </c>
      <c r="E102" s="23">
        <v>1</v>
      </c>
      <c r="F102" s="23">
        <v>1</v>
      </c>
      <c r="G102" s="23">
        <v>1</v>
      </c>
      <c r="H102" s="23">
        <v>1</v>
      </c>
      <c r="I102" s="23">
        <v>1</v>
      </c>
      <c r="J102" s="10"/>
    </row>
    <row r="103" spans="1:10">
      <c r="A103" s="3" t="s">
        <v>220</v>
      </c>
      <c r="B103" s="23">
        <v>1</v>
      </c>
      <c r="C103" s="23">
        <v>1</v>
      </c>
      <c r="D103" s="23">
        <v>1</v>
      </c>
      <c r="E103" s="23">
        <v>1</v>
      </c>
      <c r="F103" s="23">
        <v>1</v>
      </c>
      <c r="G103" s="23">
        <v>1</v>
      </c>
      <c r="H103" s="23">
        <v>1</v>
      </c>
      <c r="I103" s="23">
        <v>1</v>
      </c>
      <c r="J103" s="10"/>
    </row>
    <row r="104" spans="1:10">
      <c r="A104" s="3" t="s">
        <v>184</v>
      </c>
      <c r="B104" s="23">
        <v>1</v>
      </c>
      <c r="C104" s="23">
        <v>1</v>
      </c>
      <c r="D104" s="23">
        <v>1</v>
      </c>
      <c r="E104" s="23">
        <v>1</v>
      </c>
      <c r="F104" s="23">
        <v>1</v>
      </c>
      <c r="G104" s="23">
        <v>1</v>
      </c>
      <c r="H104" s="23">
        <v>1</v>
      </c>
      <c r="I104" s="23">
        <v>0</v>
      </c>
      <c r="J104" s="10"/>
    </row>
    <row r="105" spans="1:10">
      <c r="A105" s="3" t="s">
        <v>185</v>
      </c>
      <c r="B105" s="23">
        <v>1</v>
      </c>
      <c r="C105" s="23">
        <v>1</v>
      </c>
      <c r="D105" s="23">
        <v>1</v>
      </c>
      <c r="E105" s="23">
        <v>1</v>
      </c>
      <c r="F105" s="23">
        <v>1</v>
      </c>
      <c r="G105" s="23">
        <v>1</v>
      </c>
      <c r="H105" s="23">
        <v>0</v>
      </c>
      <c r="I105" s="23">
        <v>0</v>
      </c>
      <c r="J105" s="10"/>
    </row>
    <row r="106" spans="1:10">
      <c r="A106" s="3" t="s">
        <v>186</v>
      </c>
      <c r="B106" s="23">
        <v>1</v>
      </c>
      <c r="C106" s="23">
        <v>1</v>
      </c>
      <c r="D106" s="23">
        <v>1</v>
      </c>
      <c r="E106" s="23">
        <v>1</v>
      </c>
      <c r="F106" s="23">
        <v>1</v>
      </c>
      <c r="G106" s="23">
        <v>1</v>
      </c>
      <c r="H106" s="23">
        <v>1</v>
      </c>
      <c r="I106" s="23">
        <v>0</v>
      </c>
      <c r="J106" s="10"/>
    </row>
    <row r="107" spans="1:10">
      <c r="A107" s="3" t="s">
        <v>187</v>
      </c>
      <c r="B107" s="23">
        <v>1</v>
      </c>
      <c r="C107" s="23">
        <v>1</v>
      </c>
      <c r="D107" s="23">
        <v>1</v>
      </c>
      <c r="E107" s="23">
        <v>1</v>
      </c>
      <c r="F107" s="23">
        <v>1</v>
      </c>
      <c r="G107" s="23">
        <v>1</v>
      </c>
      <c r="H107" s="23">
        <v>1</v>
      </c>
      <c r="I107" s="23">
        <v>0</v>
      </c>
      <c r="J107" s="10"/>
    </row>
    <row r="108" spans="1:10">
      <c r="A108" s="3" t="s">
        <v>188</v>
      </c>
      <c r="B108" s="23">
        <v>1</v>
      </c>
      <c r="C108" s="23">
        <v>1</v>
      </c>
      <c r="D108" s="23">
        <v>1</v>
      </c>
      <c r="E108" s="23">
        <v>1</v>
      </c>
      <c r="F108" s="23">
        <v>1</v>
      </c>
      <c r="G108" s="23">
        <v>1</v>
      </c>
      <c r="H108" s="23">
        <v>0</v>
      </c>
      <c r="I108" s="23">
        <v>0</v>
      </c>
      <c r="J108" s="10"/>
    </row>
    <row r="109" spans="1:10">
      <c r="A109" s="3" t="s">
        <v>189</v>
      </c>
      <c r="B109" s="23">
        <v>1</v>
      </c>
      <c r="C109" s="23">
        <v>1</v>
      </c>
      <c r="D109" s="23">
        <v>1</v>
      </c>
      <c r="E109" s="23">
        <v>1</v>
      </c>
      <c r="F109" s="23">
        <v>1</v>
      </c>
      <c r="G109" s="23">
        <v>1</v>
      </c>
      <c r="H109" s="23">
        <v>0</v>
      </c>
      <c r="I109" s="23">
        <v>0</v>
      </c>
      <c r="J109" s="10"/>
    </row>
    <row r="110" spans="1:10">
      <c r="A110" s="3" t="s">
        <v>197</v>
      </c>
      <c r="B110" s="23">
        <v>1</v>
      </c>
      <c r="C110" s="23">
        <v>1</v>
      </c>
      <c r="D110" s="23">
        <v>1</v>
      </c>
      <c r="E110" s="23">
        <v>1</v>
      </c>
      <c r="F110" s="23">
        <v>1</v>
      </c>
      <c r="G110" s="23">
        <v>0</v>
      </c>
      <c r="H110" s="23">
        <v>0</v>
      </c>
      <c r="I110" s="23">
        <v>0</v>
      </c>
      <c r="J110" s="10"/>
    </row>
    <row r="111" spans="1:10">
      <c r="A111" s="3" t="s">
        <v>198</v>
      </c>
      <c r="B111" s="23">
        <v>1</v>
      </c>
      <c r="C111" s="23">
        <v>1</v>
      </c>
      <c r="D111" s="23">
        <v>1</v>
      </c>
      <c r="E111" s="23">
        <v>1</v>
      </c>
      <c r="F111" s="23">
        <v>1</v>
      </c>
      <c r="G111" s="23">
        <v>0</v>
      </c>
      <c r="H111" s="23">
        <v>0</v>
      </c>
      <c r="I111" s="23">
        <v>0</v>
      </c>
      <c r="J111" s="10"/>
    </row>
    <row r="113" spans="1:3" ht="21" customHeight="1">
      <c r="A113" s="1" t="s">
        <v>385</v>
      </c>
    </row>
    <row r="114" spans="1:3">
      <c r="A114" s="2" t="s">
        <v>361</v>
      </c>
    </row>
    <row r="115" spans="1:3">
      <c r="A115" s="11" t="s">
        <v>386</v>
      </c>
    </row>
    <row r="116" spans="1:3">
      <c r="A116" s="2" t="s">
        <v>387</v>
      </c>
    </row>
    <row r="118" spans="1:3">
      <c r="B118" s="12" t="s">
        <v>144</v>
      </c>
    </row>
    <row r="119" spans="1:3">
      <c r="A119" s="3" t="s">
        <v>144</v>
      </c>
      <c r="B119" s="33">
        <f>1-'Input'!$B$80</f>
        <v>0</v>
      </c>
      <c r="C119" s="10"/>
    </row>
    <row r="121" spans="1:3" ht="21" customHeight="1">
      <c r="A121" s="1" t="s">
        <v>388</v>
      </c>
    </row>
    <row r="122" spans="1:3">
      <c r="A122" s="2" t="s">
        <v>361</v>
      </c>
    </row>
    <row r="123" spans="1:3">
      <c r="A123" s="11" t="s">
        <v>386</v>
      </c>
    </row>
    <row r="124" spans="1:3">
      <c r="A124" s="2" t="s">
        <v>387</v>
      </c>
    </row>
    <row r="126" spans="1:3">
      <c r="B126" s="12" t="s">
        <v>145</v>
      </c>
    </row>
    <row r="127" spans="1:3">
      <c r="A127" s="3" t="s">
        <v>145</v>
      </c>
      <c r="B127" s="33">
        <f>1-'Input'!$B$80</f>
        <v>0</v>
      </c>
      <c r="C127" s="10"/>
    </row>
    <row r="129" spans="1:3" ht="21" customHeight="1">
      <c r="A129" s="1" t="s">
        <v>389</v>
      </c>
    </row>
    <row r="130" spans="1:3">
      <c r="A130" s="2" t="s">
        <v>361</v>
      </c>
    </row>
    <row r="131" spans="1:3">
      <c r="A131" s="11" t="s">
        <v>386</v>
      </c>
    </row>
    <row r="132" spans="1:3">
      <c r="A132" s="2" t="s">
        <v>387</v>
      </c>
    </row>
    <row r="134" spans="1:3">
      <c r="B134" s="12" t="s">
        <v>146</v>
      </c>
    </row>
    <row r="135" spans="1:3">
      <c r="A135" s="3" t="s">
        <v>146</v>
      </c>
      <c r="B135" s="33">
        <f>1-'Input'!$B$80</f>
        <v>0</v>
      </c>
      <c r="C135" s="10"/>
    </row>
    <row r="137" spans="1:3" ht="21" customHeight="1">
      <c r="A137" s="1" t="s">
        <v>390</v>
      </c>
    </row>
    <row r="138" spans="1:3">
      <c r="A138" s="2" t="s">
        <v>361</v>
      </c>
    </row>
    <row r="139" spans="1:3">
      <c r="A139" s="11" t="s">
        <v>386</v>
      </c>
    </row>
    <row r="140" spans="1:3">
      <c r="A140" s="11" t="s">
        <v>391</v>
      </c>
    </row>
    <row r="141" spans="1:3">
      <c r="A141" s="11" t="s">
        <v>392</v>
      </c>
    </row>
    <row r="142" spans="1:3">
      <c r="A142" s="11" t="s">
        <v>393</v>
      </c>
    </row>
    <row r="143" spans="1:3">
      <c r="A143" s="2" t="s">
        <v>394</v>
      </c>
    </row>
    <row r="144" spans="1:3">
      <c r="A144" s="2" t="s">
        <v>395</v>
      </c>
    </row>
    <row r="145" spans="1:10">
      <c r="A145" s="2" t="s">
        <v>396</v>
      </c>
    </row>
    <row r="147" spans="1:10">
      <c r="B147" s="12" t="s">
        <v>142</v>
      </c>
      <c r="C147" s="12" t="s">
        <v>143</v>
      </c>
      <c r="D147" s="12" t="s">
        <v>144</v>
      </c>
      <c r="E147" s="12" t="s">
        <v>145</v>
      </c>
      <c r="F147" s="12" t="s">
        <v>146</v>
      </c>
      <c r="G147" s="12" t="s">
        <v>147</v>
      </c>
      <c r="H147" s="12" t="s">
        <v>148</v>
      </c>
      <c r="I147" s="12" t="s">
        <v>149</v>
      </c>
    </row>
    <row r="148" spans="1:10">
      <c r="A148" s="3" t="s">
        <v>142</v>
      </c>
      <c r="B148" s="23">
        <v>1</v>
      </c>
      <c r="C148" s="9"/>
      <c r="D148" s="9"/>
      <c r="E148" s="9"/>
      <c r="F148" s="9"/>
      <c r="G148" s="9"/>
      <c r="H148" s="9"/>
      <c r="I148" s="9"/>
      <c r="J148" s="10"/>
    </row>
    <row r="149" spans="1:10">
      <c r="A149" s="3" t="s">
        <v>143</v>
      </c>
      <c r="B149" s="9"/>
      <c r="C149" s="34">
        <v>1</v>
      </c>
      <c r="D149" s="34">
        <v>0</v>
      </c>
      <c r="E149" s="34">
        <v>0</v>
      </c>
      <c r="F149" s="34">
        <v>0</v>
      </c>
      <c r="G149" s="34">
        <v>0</v>
      </c>
      <c r="H149" s="34">
        <v>0</v>
      </c>
      <c r="I149" s="34">
        <v>0</v>
      </c>
      <c r="J149" s="10"/>
    </row>
    <row r="150" spans="1:10">
      <c r="A150" s="3" t="s">
        <v>144</v>
      </c>
      <c r="B150" s="9"/>
      <c r="C150" s="34">
        <v>0</v>
      </c>
      <c r="D150" s="35">
        <f>$B$119</f>
        <v>0</v>
      </c>
      <c r="E150" s="34">
        <v>0</v>
      </c>
      <c r="F150" s="34">
        <v>0</v>
      </c>
      <c r="G150" s="34">
        <v>0</v>
      </c>
      <c r="H150" s="34">
        <v>0</v>
      </c>
      <c r="I150" s="34">
        <v>0</v>
      </c>
      <c r="J150" s="10"/>
    </row>
    <row r="151" spans="1:10">
      <c r="A151" s="3" t="s">
        <v>145</v>
      </c>
      <c r="B151" s="9"/>
      <c r="C151" s="34">
        <v>0</v>
      </c>
      <c r="D151" s="34">
        <v>0</v>
      </c>
      <c r="E151" s="35">
        <f>$B$127</f>
        <v>0</v>
      </c>
      <c r="F151" s="34">
        <v>0</v>
      </c>
      <c r="G151" s="34">
        <v>0</v>
      </c>
      <c r="H151" s="34">
        <v>0</v>
      </c>
      <c r="I151" s="34">
        <v>0</v>
      </c>
      <c r="J151" s="10"/>
    </row>
    <row r="152" spans="1:10">
      <c r="A152" s="3" t="s">
        <v>146</v>
      </c>
      <c r="B152" s="9"/>
      <c r="C152" s="34">
        <v>0</v>
      </c>
      <c r="D152" s="34">
        <v>0</v>
      </c>
      <c r="E152" s="34">
        <v>0</v>
      </c>
      <c r="F152" s="35">
        <f>$B$135</f>
        <v>0</v>
      </c>
      <c r="G152" s="34">
        <v>0</v>
      </c>
      <c r="H152" s="34">
        <v>0</v>
      </c>
      <c r="I152" s="34">
        <v>0</v>
      </c>
      <c r="J152" s="10"/>
    </row>
    <row r="153" spans="1:10">
      <c r="A153" s="3" t="s">
        <v>151</v>
      </c>
      <c r="B153" s="9"/>
      <c r="C153" s="34">
        <v>0</v>
      </c>
      <c r="D153" s="34">
        <v>0</v>
      </c>
      <c r="E153" s="34">
        <v>0</v>
      </c>
      <c r="F153" s="35">
        <f>'Input'!$B$80</f>
        <v>0</v>
      </c>
      <c r="G153" s="34">
        <v>0</v>
      </c>
      <c r="H153" s="34">
        <v>0</v>
      </c>
      <c r="I153" s="34">
        <v>0</v>
      </c>
      <c r="J153" s="10"/>
    </row>
    <row r="154" spans="1:10">
      <c r="A154" s="3" t="s">
        <v>147</v>
      </c>
      <c r="B154" s="9"/>
      <c r="C154" s="34">
        <v>0</v>
      </c>
      <c r="D154" s="34">
        <v>0</v>
      </c>
      <c r="E154" s="34">
        <v>0</v>
      </c>
      <c r="F154" s="34">
        <v>0</v>
      </c>
      <c r="G154" s="34">
        <v>1</v>
      </c>
      <c r="H154" s="34">
        <v>0</v>
      </c>
      <c r="I154" s="34">
        <v>0</v>
      </c>
      <c r="J154" s="10"/>
    </row>
    <row r="155" spans="1:10">
      <c r="A155" s="3" t="s">
        <v>148</v>
      </c>
      <c r="B155" s="9"/>
      <c r="C155" s="34">
        <v>0</v>
      </c>
      <c r="D155" s="34">
        <v>0</v>
      </c>
      <c r="E155" s="34">
        <v>0</v>
      </c>
      <c r="F155" s="34">
        <v>0</v>
      </c>
      <c r="G155" s="34">
        <v>0</v>
      </c>
      <c r="H155" s="34">
        <v>1</v>
      </c>
      <c r="I155" s="34">
        <v>0</v>
      </c>
      <c r="J155" s="10"/>
    </row>
    <row r="156" spans="1:10">
      <c r="A156" s="3" t="s">
        <v>149</v>
      </c>
      <c r="B156" s="9"/>
      <c r="C156" s="34">
        <v>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1</v>
      </c>
      <c r="J156" s="10"/>
    </row>
    <row r="158" spans="1:10" ht="21" customHeight="1">
      <c r="A158" s="1" t="s">
        <v>397</v>
      </c>
    </row>
    <row r="159" spans="1:10">
      <c r="A159" s="2" t="s">
        <v>361</v>
      </c>
    </row>
    <row r="160" spans="1:10">
      <c r="A160" s="11" t="s">
        <v>398</v>
      </c>
    </row>
    <row r="161" spans="1:11">
      <c r="A161" s="11" t="s">
        <v>399</v>
      </c>
    </row>
    <row r="162" spans="1:11">
      <c r="A162" s="2" t="s">
        <v>374</v>
      </c>
    </row>
    <row r="164" spans="1:11">
      <c r="B164" s="12" t="s">
        <v>142</v>
      </c>
      <c r="C164" s="12" t="s">
        <v>143</v>
      </c>
      <c r="D164" s="12" t="s">
        <v>144</v>
      </c>
      <c r="E164" s="12" t="s">
        <v>145</v>
      </c>
      <c r="F164" s="12" t="s">
        <v>146</v>
      </c>
      <c r="G164" s="12" t="s">
        <v>151</v>
      </c>
      <c r="H164" s="12" t="s">
        <v>147</v>
      </c>
      <c r="I164" s="12" t="s">
        <v>148</v>
      </c>
      <c r="J164" s="12" t="s">
        <v>149</v>
      </c>
    </row>
    <row r="165" spans="1:11">
      <c r="A165" s="3" t="s">
        <v>174</v>
      </c>
      <c r="B165" s="31">
        <f>SUMPRODUCT($B85:$I85,$B$148:$I$148)</f>
        <v>0</v>
      </c>
      <c r="C165" s="31">
        <f>SUMPRODUCT($B85:$I85,$B$149:$I$149)</f>
        <v>0</v>
      </c>
      <c r="D165" s="31">
        <f>SUMPRODUCT($B85:$I85,$B$150:$I$150)</f>
        <v>0</v>
      </c>
      <c r="E165" s="31">
        <f>SUMPRODUCT($B85:$I85,$B$151:$I$151)</f>
        <v>0</v>
      </c>
      <c r="F165" s="31">
        <f>SUMPRODUCT($B85:$I85,$B$152:$I$152)</f>
        <v>0</v>
      </c>
      <c r="G165" s="31">
        <f>SUMPRODUCT($B85:$I85,$B$153:$I$153)</f>
        <v>0</v>
      </c>
      <c r="H165" s="31">
        <f>SUMPRODUCT($B85:$I85,$B$154:$I$154)</f>
        <v>0</v>
      </c>
      <c r="I165" s="31">
        <f>SUMPRODUCT($B85:$I85,$B$155:$I$155)</f>
        <v>0</v>
      </c>
      <c r="J165" s="31">
        <f>SUMPRODUCT($B85:$I85,$B$156:$I$156)</f>
        <v>0</v>
      </c>
      <c r="K165" s="10"/>
    </row>
    <row r="166" spans="1:11">
      <c r="A166" s="3" t="s">
        <v>175</v>
      </c>
      <c r="B166" s="31">
        <f>SUMPRODUCT($B86:$I86,$B$148:$I$148)</f>
        <v>0</v>
      </c>
      <c r="C166" s="31">
        <f>SUMPRODUCT($B86:$I86,$B$149:$I$149)</f>
        <v>0</v>
      </c>
      <c r="D166" s="31">
        <f>SUMPRODUCT($B86:$I86,$B$150:$I$150)</f>
        <v>0</v>
      </c>
      <c r="E166" s="31">
        <f>SUMPRODUCT($B86:$I86,$B$151:$I$151)</f>
        <v>0</v>
      </c>
      <c r="F166" s="31">
        <f>SUMPRODUCT($B86:$I86,$B$152:$I$152)</f>
        <v>0</v>
      </c>
      <c r="G166" s="31">
        <f>SUMPRODUCT($B86:$I86,$B$153:$I$153)</f>
        <v>0</v>
      </c>
      <c r="H166" s="31">
        <f>SUMPRODUCT($B86:$I86,$B$154:$I$154)</f>
        <v>0</v>
      </c>
      <c r="I166" s="31">
        <f>SUMPRODUCT($B86:$I86,$B$155:$I$155)</f>
        <v>0</v>
      </c>
      <c r="J166" s="31">
        <f>SUMPRODUCT($B86:$I86,$B$156:$I$156)</f>
        <v>0</v>
      </c>
      <c r="K166" s="10"/>
    </row>
    <row r="167" spans="1:11">
      <c r="A167" s="3" t="s">
        <v>214</v>
      </c>
      <c r="B167" s="31">
        <f>SUMPRODUCT($B87:$I87,$B$148:$I$148)</f>
        <v>0</v>
      </c>
      <c r="C167" s="31">
        <f>SUMPRODUCT($B87:$I87,$B$149:$I$149)</f>
        <v>0</v>
      </c>
      <c r="D167" s="31">
        <f>SUMPRODUCT($B87:$I87,$B$150:$I$150)</f>
        <v>0</v>
      </c>
      <c r="E167" s="31">
        <f>SUMPRODUCT($B87:$I87,$B$151:$I$151)</f>
        <v>0</v>
      </c>
      <c r="F167" s="31">
        <f>SUMPRODUCT($B87:$I87,$B$152:$I$152)</f>
        <v>0</v>
      </c>
      <c r="G167" s="31">
        <f>SUMPRODUCT($B87:$I87,$B$153:$I$153)</f>
        <v>0</v>
      </c>
      <c r="H167" s="31">
        <f>SUMPRODUCT($B87:$I87,$B$154:$I$154)</f>
        <v>0</v>
      </c>
      <c r="I167" s="31">
        <f>SUMPRODUCT($B87:$I87,$B$155:$I$155)</f>
        <v>0</v>
      </c>
      <c r="J167" s="31">
        <f>SUMPRODUCT($B87:$I87,$B$156:$I$156)</f>
        <v>0</v>
      </c>
      <c r="K167" s="10"/>
    </row>
    <row r="168" spans="1:11">
      <c r="A168" s="3" t="s">
        <v>176</v>
      </c>
      <c r="B168" s="31">
        <f>SUMPRODUCT($B88:$I88,$B$148:$I$148)</f>
        <v>0</v>
      </c>
      <c r="C168" s="31">
        <f>SUMPRODUCT($B88:$I88,$B$149:$I$149)</f>
        <v>0</v>
      </c>
      <c r="D168" s="31">
        <f>SUMPRODUCT($B88:$I88,$B$150:$I$150)</f>
        <v>0</v>
      </c>
      <c r="E168" s="31">
        <f>SUMPRODUCT($B88:$I88,$B$151:$I$151)</f>
        <v>0</v>
      </c>
      <c r="F168" s="31">
        <f>SUMPRODUCT($B88:$I88,$B$152:$I$152)</f>
        <v>0</v>
      </c>
      <c r="G168" s="31">
        <f>SUMPRODUCT($B88:$I88,$B$153:$I$153)</f>
        <v>0</v>
      </c>
      <c r="H168" s="31">
        <f>SUMPRODUCT($B88:$I88,$B$154:$I$154)</f>
        <v>0</v>
      </c>
      <c r="I168" s="31">
        <f>SUMPRODUCT($B88:$I88,$B$155:$I$155)</f>
        <v>0</v>
      </c>
      <c r="J168" s="31">
        <f>SUMPRODUCT($B88:$I88,$B$156:$I$156)</f>
        <v>0</v>
      </c>
      <c r="K168" s="10"/>
    </row>
    <row r="169" spans="1:11">
      <c r="A169" s="3" t="s">
        <v>177</v>
      </c>
      <c r="B169" s="31">
        <f>SUMPRODUCT($B89:$I89,$B$148:$I$148)</f>
        <v>0</v>
      </c>
      <c r="C169" s="31">
        <f>SUMPRODUCT($B89:$I89,$B$149:$I$149)</f>
        <v>0</v>
      </c>
      <c r="D169" s="31">
        <f>SUMPRODUCT($B89:$I89,$B$150:$I$150)</f>
        <v>0</v>
      </c>
      <c r="E169" s="31">
        <f>SUMPRODUCT($B89:$I89,$B$151:$I$151)</f>
        <v>0</v>
      </c>
      <c r="F169" s="31">
        <f>SUMPRODUCT($B89:$I89,$B$152:$I$152)</f>
        <v>0</v>
      </c>
      <c r="G169" s="31">
        <f>SUMPRODUCT($B89:$I89,$B$153:$I$153)</f>
        <v>0</v>
      </c>
      <c r="H169" s="31">
        <f>SUMPRODUCT($B89:$I89,$B$154:$I$154)</f>
        <v>0</v>
      </c>
      <c r="I169" s="31">
        <f>SUMPRODUCT($B89:$I89,$B$155:$I$155)</f>
        <v>0</v>
      </c>
      <c r="J169" s="31">
        <f>SUMPRODUCT($B89:$I89,$B$156:$I$156)</f>
        <v>0</v>
      </c>
      <c r="K169" s="10"/>
    </row>
    <row r="170" spans="1:11">
      <c r="A170" s="3" t="s">
        <v>215</v>
      </c>
      <c r="B170" s="31">
        <f>SUMPRODUCT($B90:$I90,$B$148:$I$148)</f>
        <v>0</v>
      </c>
      <c r="C170" s="31">
        <f>SUMPRODUCT($B90:$I90,$B$149:$I$149)</f>
        <v>0</v>
      </c>
      <c r="D170" s="31">
        <f>SUMPRODUCT($B90:$I90,$B$150:$I$150)</f>
        <v>0</v>
      </c>
      <c r="E170" s="31">
        <f>SUMPRODUCT($B90:$I90,$B$151:$I$151)</f>
        <v>0</v>
      </c>
      <c r="F170" s="31">
        <f>SUMPRODUCT($B90:$I90,$B$152:$I$152)</f>
        <v>0</v>
      </c>
      <c r="G170" s="31">
        <f>SUMPRODUCT($B90:$I90,$B$153:$I$153)</f>
        <v>0</v>
      </c>
      <c r="H170" s="31">
        <f>SUMPRODUCT($B90:$I90,$B$154:$I$154)</f>
        <v>0</v>
      </c>
      <c r="I170" s="31">
        <f>SUMPRODUCT($B90:$I90,$B$155:$I$155)</f>
        <v>0</v>
      </c>
      <c r="J170" s="31">
        <f>SUMPRODUCT($B90:$I90,$B$156:$I$156)</f>
        <v>0</v>
      </c>
      <c r="K170" s="10"/>
    </row>
    <row r="171" spans="1:11">
      <c r="A171" s="3" t="s">
        <v>178</v>
      </c>
      <c r="B171" s="31">
        <f>SUMPRODUCT($B91:$I91,$B$148:$I$148)</f>
        <v>0</v>
      </c>
      <c r="C171" s="31">
        <f>SUMPRODUCT($B91:$I91,$B$149:$I$149)</f>
        <v>0</v>
      </c>
      <c r="D171" s="31">
        <f>SUMPRODUCT($B91:$I91,$B$150:$I$150)</f>
        <v>0</v>
      </c>
      <c r="E171" s="31">
        <f>SUMPRODUCT($B91:$I91,$B$151:$I$151)</f>
        <v>0</v>
      </c>
      <c r="F171" s="31">
        <f>SUMPRODUCT($B91:$I91,$B$152:$I$152)</f>
        <v>0</v>
      </c>
      <c r="G171" s="31">
        <f>SUMPRODUCT($B91:$I91,$B$153:$I$153)</f>
        <v>0</v>
      </c>
      <c r="H171" s="31">
        <f>SUMPRODUCT($B91:$I91,$B$154:$I$154)</f>
        <v>0</v>
      </c>
      <c r="I171" s="31">
        <f>SUMPRODUCT($B91:$I91,$B$155:$I$155)</f>
        <v>0</v>
      </c>
      <c r="J171" s="31">
        <f>SUMPRODUCT($B91:$I91,$B$156:$I$156)</f>
        <v>0</v>
      </c>
      <c r="K171" s="10"/>
    </row>
    <row r="172" spans="1:11">
      <c r="A172" s="3" t="s">
        <v>179</v>
      </c>
      <c r="B172" s="31">
        <f>SUMPRODUCT($B92:$I92,$B$148:$I$148)</f>
        <v>0</v>
      </c>
      <c r="C172" s="31">
        <f>SUMPRODUCT($B92:$I92,$B$149:$I$149)</f>
        <v>0</v>
      </c>
      <c r="D172" s="31">
        <f>SUMPRODUCT($B92:$I92,$B$150:$I$150)</f>
        <v>0</v>
      </c>
      <c r="E172" s="31">
        <f>SUMPRODUCT($B92:$I92,$B$151:$I$151)</f>
        <v>0</v>
      </c>
      <c r="F172" s="31">
        <f>SUMPRODUCT($B92:$I92,$B$152:$I$152)</f>
        <v>0</v>
      </c>
      <c r="G172" s="31">
        <f>SUMPRODUCT($B92:$I92,$B$153:$I$153)</f>
        <v>0</v>
      </c>
      <c r="H172" s="31">
        <f>SUMPRODUCT($B92:$I92,$B$154:$I$154)</f>
        <v>0</v>
      </c>
      <c r="I172" s="31">
        <f>SUMPRODUCT($B92:$I92,$B$155:$I$155)</f>
        <v>0</v>
      </c>
      <c r="J172" s="31">
        <f>SUMPRODUCT($B92:$I92,$B$156:$I$156)</f>
        <v>0</v>
      </c>
      <c r="K172" s="10"/>
    </row>
    <row r="173" spans="1:11">
      <c r="A173" s="3" t="s">
        <v>195</v>
      </c>
      <c r="B173" s="31">
        <f>SUMPRODUCT($B93:$I93,$B$148:$I$148)</f>
        <v>0</v>
      </c>
      <c r="C173" s="31">
        <f>SUMPRODUCT($B93:$I93,$B$149:$I$149)</f>
        <v>0</v>
      </c>
      <c r="D173" s="31">
        <f>SUMPRODUCT($B93:$I93,$B$150:$I$150)</f>
        <v>0</v>
      </c>
      <c r="E173" s="31">
        <f>SUMPRODUCT($B93:$I93,$B$151:$I$151)</f>
        <v>0</v>
      </c>
      <c r="F173" s="31">
        <f>SUMPRODUCT($B93:$I93,$B$152:$I$152)</f>
        <v>0</v>
      </c>
      <c r="G173" s="31">
        <f>SUMPRODUCT($B93:$I93,$B$153:$I$153)</f>
        <v>0</v>
      </c>
      <c r="H173" s="31">
        <f>SUMPRODUCT($B93:$I93,$B$154:$I$154)</f>
        <v>0</v>
      </c>
      <c r="I173" s="31">
        <f>SUMPRODUCT($B93:$I93,$B$155:$I$155)</f>
        <v>0</v>
      </c>
      <c r="J173" s="31">
        <f>SUMPRODUCT($B93:$I93,$B$156:$I$156)</f>
        <v>0</v>
      </c>
      <c r="K173" s="10"/>
    </row>
    <row r="174" spans="1:11">
      <c r="A174" s="3" t="s">
        <v>180</v>
      </c>
      <c r="B174" s="31">
        <f>SUMPRODUCT($B94:$I94,$B$148:$I$148)</f>
        <v>0</v>
      </c>
      <c r="C174" s="31">
        <f>SUMPRODUCT($B94:$I94,$B$149:$I$149)</f>
        <v>0</v>
      </c>
      <c r="D174" s="31">
        <f>SUMPRODUCT($B94:$I94,$B$150:$I$150)</f>
        <v>0</v>
      </c>
      <c r="E174" s="31">
        <f>SUMPRODUCT($B94:$I94,$B$151:$I$151)</f>
        <v>0</v>
      </c>
      <c r="F174" s="31">
        <f>SUMPRODUCT($B94:$I94,$B$152:$I$152)</f>
        <v>0</v>
      </c>
      <c r="G174" s="31">
        <f>SUMPRODUCT($B94:$I94,$B$153:$I$153)</f>
        <v>0</v>
      </c>
      <c r="H174" s="31">
        <f>SUMPRODUCT($B94:$I94,$B$154:$I$154)</f>
        <v>0</v>
      </c>
      <c r="I174" s="31">
        <f>SUMPRODUCT($B94:$I94,$B$155:$I$155)</f>
        <v>0</v>
      </c>
      <c r="J174" s="31">
        <f>SUMPRODUCT($B94:$I94,$B$156:$I$156)</f>
        <v>0</v>
      </c>
      <c r="K174" s="10"/>
    </row>
    <row r="175" spans="1:11">
      <c r="A175" s="3" t="s">
        <v>181</v>
      </c>
      <c r="B175" s="31">
        <f>SUMPRODUCT($B95:$I95,$B$148:$I$148)</f>
        <v>0</v>
      </c>
      <c r="C175" s="31">
        <f>SUMPRODUCT($B95:$I95,$B$149:$I$149)</f>
        <v>0</v>
      </c>
      <c r="D175" s="31">
        <f>SUMPRODUCT($B95:$I95,$B$150:$I$150)</f>
        <v>0</v>
      </c>
      <c r="E175" s="31">
        <f>SUMPRODUCT($B95:$I95,$B$151:$I$151)</f>
        <v>0</v>
      </c>
      <c r="F175" s="31">
        <f>SUMPRODUCT($B95:$I95,$B$152:$I$152)</f>
        <v>0</v>
      </c>
      <c r="G175" s="31">
        <f>SUMPRODUCT($B95:$I95,$B$153:$I$153)</f>
        <v>0</v>
      </c>
      <c r="H175" s="31">
        <f>SUMPRODUCT($B95:$I95,$B$154:$I$154)</f>
        <v>0</v>
      </c>
      <c r="I175" s="31">
        <f>SUMPRODUCT($B95:$I95,$B$155:$I$155)</f>
        <v>0</v>
      </c>
      <c r="J175" s="31">
        <f>SUMPRODUCT($B95:$I95,$B$156:$I$156)</f>
        <v>0</v>
      </c>
      <c r="K175" s="10"/>
    </row>
    <row r="176" spans="1:11">
      <c r="A176" s="3" t="s">
        <v>182</v>
      </c>
      <c r="B176" s="31">
        <f>SUMPRODUCT($B96:$I96,$B$148:$I$148)</f>
        <v>0</v>
      </c>
      <c r="C176" s="31">
        <f>SUMPRODUCT($B96:$I96,$B$149:$I$149)</f>
        <v>0</v>
      </c>
      <c r="D176" s="31">
        <f>SUMPRODUCT($B96:$I96,$B$150:$I$150)</f>
        <v>0</v>
      </c>
      <c r="E176" s="31">
        <f>SUMPRODUCT($B96:$I96,$B$151:$I$151)</f>
        <v>0</v>
      </c>
      <c r="F176" s="31">
        <f>SUMPRODUCT($B96:$I96,$B$152:$I$152)</f>
        <v>0</v>
      </c>
      <c r="G176" s="31">
        <f>SUMPRODUCT($B96:$I96,$B$153:$I$153)</f>
        <v>0</v>
      </c>
      <c r="H176" s="31">
        <f>SUMPRODUCT($B96:$I96,$B$154:$I$154)</f>
        <v>0</v>
      </c>
      <c r="I176" s="31">
        <f>SUMPRODUCT($B96:$I96,$B$155:$I$155)</f>
        <v>0</v>
      </c>
      <c r="J176" s="31">
        <f>SUMPRODUCT($B96:$I96,$B$156:$I$156)</f>
        <v>0</v>
      </c>
      <c r="K176" s="10"/>
    </row>
    <row r="177" spans="1:11">
      <c r="A177" s="3" t="s">
        <v>183</v>
      </c>
      <c r="B177" s="31">
        <f>SUMPRODUCT($B97:$I97,$B$148:$I$148)</f>
        <v>0</v>
      </c>
      <c r="C177" s="31">
        <f>SUMPRODUCT($B97:$I97,$B$149:$I$149)</f>
        <v>0</v>
      </c>
      <c r="D177" s="31">
        <f>SUMPRODUCT($B97:$I97,$B$150:$I$150)</f>
        <v>0</v>
      </c>
      <c r="E177" s="31">
        <f>SUMPRODUCT($B97:$I97,$B$151:$I$151)</f>
        <v>0</v>
      </c>
      <c r="F177" s="31">
        <f>SUMPRODUCT($B97:$I97,$B$152:$I$152)</f>
        <v>0</v>
      </c>
      <c r="G177" s="31">
        <f>SUMPRODUCT($B97:$I97,$B$153:$I$153)</f>
        <v>0</v>
      </c>
      <c r="H177" s="31">
        <f>SUMPRODUCT($B97:$I97,$B$154:$I$154)</f>
        <v>0</v>
      </c>
      <c r="I177" s="31">
        <f>SUMPRODUCT($B97:$I97,$B$155:$I$155)</f>
        <v>0</v>
      </c>
      <c r="J177" s="31">
        <f>SUMPRODUCT($B97:$I97,$B$156:$I$156)</f>
        <v>0</v>
      </c>
      <c r="K177" s="10"/>
    </row>
    <row r="178" spans="1:11">
      <c r="A178" s="3" t="s">
        <v>196</v>
      </c>
      <c r="B178" s="31">
        <f>SUMPRODUCT($B98:$I98,$B$148:$I$148)</f>
        <v>0</v>
      </c>
      <c r="C178" s="31">
        <f>SUMPRODUCT($B98:$I98,$B$149:$I$149)</f>
        <v>0</v>
      </c>
      <c r="D178" s="31">
        <f>SUMPRODUCT($B98:$I98,$B$150:$I$150)</f>
        <v>0</v>
      </c>
      <c r="E178" s="31">
        <f>SUMPRODUCT($B98:$I98,$B$151:$I$151)</f>
        <v>0</v>
      </c>
      <c r="F178" s="31">
        <f>SUMPRODUCT($B98:$I98,$B$152:$I$152)</f>
        <v>0</v>
      </c>
      <c r="G178" s="31">
        <f>SUMPRODUCT($B98:$I98,$B$153:$I$153)</f>
        <v>0</v>
      </c>
      <c r="H178" s="31">
        <f>SUMPRODUCT($B98:$I98,$B$154:$I$154)</f>
        <v>0</v>
      </c>
      <c r="I178" s="31">
        <f>SUMPRODUCT($B98:$I98,$B$155:$I$155)</f>
        <v>0</v>
      </c>
      <c r="J178" s="31">
        <f>SUMPRODUCT($B98:$I98,$B$156:$I$156)</f>
        <v>0</v>
      </c>
      <c r="K178" s="10"/>
    </row>
    <row r="179" spans="1:11">
      <c r="A179" s="3" t="s">
        <v>216</v>
      </c>
      <c r="B179" s="31">
        <f>SUMPRODUCT($B99:$I99,$B$148:$I$148)</f>
        <v>0</v>
      </c>
      <c r="C179" s="31">
        <f>SUMPRODUCT($B99:$I99,$B$149:$I$149)</f>
        <v>0</v>
      </c>
      <c r="D179" s="31">
        <f>SUMPRODUCT($B99:$I99,$B$150:$I$150)</f>
        <v>0</v>
      </c>
      <c r="E179" s="31">
        <f>SUMPRODUCT($B99:$I99,$B$151:$I$151)</f>
        <v>0</v>
      </c>
      <c r="F179" s="31">
        <f>SUMPRODUCT($B99:$I99,$B$152:$I$152)</f>
        <v>0</v>
      </c>
      <c r="G179" s="31">
        <f>SUMPRODUCT($B99:$I99,$B$153:$I$153)</f>
        <v>0</v>
      </c>
      <c r="H179" s="31">
        <f>SUMPRODUCT($B99:$I99,$B$154:$I$154)</f>
        <v>0</v>
      </c>
      <c r="I179" s="31">
        <f>SUMPRODUCT($B99:$I99,$B$155:$I$155)</f>
        <v>0</v>
      </c>
      <c r="J179" s="31">
        <f>SUMPRODUCT($B99:$I99,$B$156:$I$156)</f>
        <v>0</v>
      </c>
      <c r="K179" s="10"/>
    </row>
    <row r="180" spans="1:11">
      <c r="A180" s="3" t="s">
        <v>217</v>
      </c>
      <c r="B180" s="31">
        <f>SUMPRODUCT($B100:$I100,$B$148:$I$148)</f>
        <v>0</v>
      </c>
      <c r="C180" s="31">
        <f>SUMPRODUCT($B100:$I100,$B$149:$I$149)</f>
        <v>0</v>
      </c>
      <c r="D180" s="31">
        <f>SUMPRODUCT($B100:$I100,$B$150:$I$150)</f>
        <v>0</v>
      </c>
      <c r="E180" s="31">
        <f>SUMPRODUCT($B100:$I100,$B$151:$I$151)</f>
        <v>0</v>
      </c>
      <c r="F180" s="31">
        <f>SUMPRODUCT($B100:$I100,$B$152:$I$152)</f>
        <v>0</v>
      </c>
      <c r="G180" s="31">
        <f>SUMPRODUCT($B100:$I100,$B$153:$I$153)</f>
        <v>0</v>
      </c>
      <c r="H180" s="31">
        <f>SUMPRODUCT($B100:$I100,$B$154:$I$154)</f>
        <v>0</v>
      </c>
      <c r="I180" s="31">
        <f>SUMPRODUCT($B100:$I100,$B$155:$I$155)</f>
        <v>0</v>
      </c>
      <c r="J180" s="31">
        <f>SUMPRODUCT($B100:$I100,$B$156:$I$156)</f>
        <v>0</v>
      </c>
      <c r="K180" s="10"/>
    </row>
    <row r="181" spans="1:11">
      <c r="A181" s="3" t="s">
        <v>218</v>
      </c>
      <c r="B181" s="31">
        <f>SUMPRODUCT($B101:$I101,$B$148:$I$148)</f>
        <v>0</v>
      </c>
      <c r="C181" s="31">
        <f>SUMPRODUCT($B101:$I101,$B$149:$I$149)</f>
        <v>0</v>
      </c>
      <c r="D181" s="31">
        <f>SUMPRODUCT($B101:$I101,$B$150:$I$150)</f>
        <v>0</v>
      </c>
      <c r="E181" s="31">
        <f>SUMPRODUCT($B101:$I101,$B$151:$I$151)</f>
        <v>0</v>
      </c>
      <c r="F181" s="31">
        <f>SUMPRODUCT($B101:$I101,$B$152:$I$152)</f>
        <v>0</v>
      </c>
      <c r="G181" s="31">
        <f>SUMPRODUCT($B101:$I101,$B$153:$I$153)</f>
        <v>0</v>
      </c>
      <c r="H181" s="31">
        <f>SUMPRODUCT($B101:$I101,$B$154:$I$154)</f>
        <v>0</v>
      </c>
      <c r="I181" s="31">
        <f>SUMPRODUCT($B101:$I101,$B$155:$I$155)</f>
        <v>0</v>
      </c>
      <c r="J181" s="31">
        <f>SUMPRODUCT($B101:$I101,$B$156:$I$156)</f>
        <v>0</v>
      </c>
      <c r="K181" s="10"/>
    </row>
    <row r="182" spans="1:11">
      <c r="A182" s="3" t="s">
        <v>219</v>
      </c>
      <c r="B182" s="31">
        <f>SUMPRODUCT($B102:$I102,$B$148:$I$148)</f>
        <v>0</v>
      </c>
      <c r="C182" s="31">
        <f>SUMPRODUCT($B102:$I102,$B$149:$I$149)</f>
        <v>0</v>
      </c>
      <c r="D182" s="31">
        <f>SUMPRODUCT($B102:$I102,$B$150:$I$150)</f>
        <v>0</v>
      </c>
      <c r="E182" s="31">
        <f>SUMPRODUCT($B102:$I102,$B$151:$I$151)</f>
        <v>0</v>
      </c>
      <c r="F182" s="31">
        <f>SUMPRODUCT($B102:$I102,$B$152:$I$152)</f>
        <v>0</v>
      </c>
      <c r="G182" s="31">
        <f>SUMPRODUCT($B102:$I102,$B$153:$I$153)</f>
        <v>0</v>
      </c>
      <c r="H182" s="31">
        <f>SUMPRODUCT($B102:$I102,$B$154:$I$154)</f>
        <v>0</v>
      </c>
      <c r="I182" s="31">
        <f>SUMPRODUCT($B102:$I102,$B$155:$I$155)</f>
        <v>0</v>
      </c>
      <c r="J182" s="31">
        <f>SUMPRODUCT($B102:$I102,$B$156:$I$156)</f>
        <v>0</v>
      </c>
      <c r="K182" s="10"/>
    </row>
    <row r="183" spans="1:11">
      <c r="A183" s="3" t="s">
        <v>220</v>
      </c>
      <c r="B183" s="31">
        <f>SUMPRODUCT($B103:$I103,$B$148:$I$148)</f>
        <v>0</v>
      </c>
      <c r="C183" s="31">
        <f>SUMPRODUCT($B103:$I103,$B$149:$I$149)</f>
        <v>0</v>
      </c>
      <c r="D183" s="31">
        <f>SUMPRODUCT($B103:$I103,$B$150:$I$150)</f>
        <v>0</v>
      </c>
      <c r="E183" s="31">
        <f>SUMPRODUCT($B103:$I103,$B$151:$I$151)</f>
        <v>0</v>
      </c>
      <c r="F183" s="31">
        <f>SUMPRODUCT($B103:$I103,$B$152:$I$152)</f>
        <v>0</v>
      </c>
      <c r="G183" s="31">
        <f>SUMPRODUCT($B103:$I103,$B$153:$I$153)</f>
        <v>0</v>
      </c>
      <c r="H183" s="31">
        <f>SUMPRODUCT($B103:$I103,$B$154:$I$154)</f>
        <v>0</v>
      </c>
      <c r="I183" s="31">
        <f>SUMPRODUCT($B103:$I103,$B$155:$I$155)</f>
        <v>0</v>
      </c>
      <c r="J183" s="31">
        <f>SUMPRODUCT($B103:$I103,$B$156:$I$156)</f>
        <v>0</v>
      </c>
      <c r="K183" s="10"/>
    </row>
    <row r="184" spans="1:11">
      <c r="A184" s="3" t="s">
        <v>184</v>
      </c>
      <c r="B184" s="31">
        <f>SUMPRODUCT($B104:$I104,$B$148:$I$148)</f>
        <v>0</v>
      </c>
      <c r="C184" s="31">
        <f>SUMPRODUCT($B104:$I104,$B$149:$I$149)</f>
        <v>0</v>
      </c>
      <c r="D184" s="31">
        <f>SUMPRODUCT($B104:$I104,$B$150:$I$150)</f>
        <v>0</v>
      </c>
      <c r="E184" s="31">
        <f>SUMPRODUCT($B104:$I104,$B$151:$I$151)</f>
        <v>0</v>
      </c>
      <c r="F184" s="31">
        <f>SUMPRODUCT($B104:$I104,$B$152:$I$152)</f>
        <v>0</v>
      </c>
      <c r="G184" s="31">
        <f>SUMPRODUCT($B104:$I104,$B$153:$I$153)</f>
        <v>0</v>
      </c>
      <c r="H184" s="31">
        <f>SUMPRODUCT($B104:$I104,$B$154:$I$154)</f>
        <v>0</v>
      </c>
      <c r="I184" s="31">
        <f>SUMPRODUCT($B104:$I104,$B$155:$I$155)</f>
        <v>0</v>
      </c>
      <c r="J184" s="31">
        <f>SUMPRODUCT($B104:$I104,$B$156:$I$156)</f>
        <v>0</v>
      </c>
      <c r="K184" s="10"/>
    </row>
    <row r="185" spans="1:11">
      <c r="A185" s="3" t="s">
        <v>185</v>
      </c>
      <c r="B185" s="31">
        <f>SUMPRODUCT($B105:$I105,$B$148:$I$148)</f>
        <v>0</v>
      </c>
      <c r="C185" s="31">
        <f>SUMPRODUCT($B105:$I105,$B$149:$I$149)</f>
        <v>0</v>
      </c>
      <c r="D185" s="31">
        <f>SUMPRODUCT($B105:$I105,$B$150:$I$150)</f>
        <v>0</v>
      </c>
      <c r="E185" s="31">
        <f>SUMPRODUCT($B105:$I105,$B$151:$I$151)</f>
        <v>0</v>
      </c>
      <c r="F185" s="31">
        <f>SUMPRODUCT($B105:$I105,$B$152:$I$152)</f>
        <v>0</v>
      </c>
      <c r="G185" s="31">
        <f>SUMPRODUCT($B105:$I105,$B$153:$I$153)</f>
        <v>0</v>
      </c>
      <c r="H185" s="31">
        <f>SUMPRODUCT($B105:$I105,$B$154:$I$154)</f>
        <v>0</v>
      </c>
      <c r="I185" s="31">
        <f>SUMPRODUCT($B105:$I105,$B$155:$I$155)</f>
        <v>0</v>
      </c>
      <c r="J185" s="31">
        <f>SUMPRODUCT($B105:$I105,$B$156:$I$156)</f>
        <v>0</v>
      </c>
      <c r="K185" s="10"/>
    </row>
    <row r="186" spans="1:11">
      <c r="A186" s="3" t="s">
        <v>186</v>
      </c>
      <c r="B186" s="31">
        <f>SUMPRODUCT($B106:$I106,$B$148:$I$148)</f>
        <v>0</v>
      </c>
      <c r="C186" s="31">
        <f>SUMPRODUCT($B106:$I106,$B$149:$I$149)</f>
        <v>0</v>
      </c>
      <c r="D186" s="31">
        <f>SUMPRODUCT($B106:$I106,$B$150:$I$150)</f>
        <v>0</v>
      </c>
      <c r="E186" s="31">
        <f>SUMPRODUCT($B106:$I106,$B$151:$I$151)</f>
        <v>0</v>
      </c>
      <c r="F186" s="31">
        <f>SUMPRODUCT($B106:$I106,$B$152:$I$152)</f>
        <v>0</v>
      </c>
      <c r="G186" s="31">
        <f>SUMPRODUCT($B106:$I106,$B$153:$I$153)</f>
        <v>0</v>
      </c>
      <c r="H186" s="31">
        <f>SUMPRODUCT($B106:$I106,$B$154:$I$154)</f>
        <v>0</v>
      </c>
      <c r="I186" s="31">
        <f>SUMPRODUCT($B106:$I106,$B$155:$I$155)</f>
        <v>0</v>
      </c>
      <c r="J186" s="31">
        <f>SUMPRODUCT($B106:$I106,$B$156:$I$156)</f>
        <v>0</v>
      </c>
      <c r="K186" s="10"/>
    </row>
    <row r="187" spans="1:11">
      <c r="A187" s="3" t="s">
        <v>187</v>
      </c>
      <c r="B187" s="31">
        <f>SUMPRODUCT($B107:$I107,$B$148:$I$148)</f>
        <v>0</v>
      </c>
      <c r="C187" s="31">
        <f>SUMPRODUCT($B107:$I107,$B$149:$I$149)</f>
        <v>0</v>
      </c>
      <c r="D187" s="31">
        <f>SUMPRODUCT($B107:$I107,$B$150:$I$150)</f>
        <v>0</v>
      </c>
      <c r="E187" s="31">
        <f>SUMPRODUCT($B107:$I107,$B$151:$I$151)</f>
        <v>0</v>
      </c>
      <c r="F187" s="31">
        <f>SUMPRODUCT($B107:$I107,$B$152:$I$152)</f>
        <v>0</v>
      </c>
      <c r="G187" s="31">
        <f>SUMPRODUCT($B107:$I107,$B$153:$I$153)</f>
        <v>0</v>
      </c>
      <c r="H187" s="31">
        <f>SUMPRODUCT($B107:$I107,$B$154:$I$154)</f>
        <v>0</v>
      </c>
      <c r="I187" s="31">
        <f>SUMPRODUCT($B107:$I107,$B$155:$I$155)</f>
        <v>0</v>
      </c>
      <c r="J187" s="31">
        <f>SUMPRODUCT($B107:$I107,$B$156:$I$156)</f>
        <v>0</v>
      </c>
      <c r="K187" s="10"/>
    </row>
    <row r="188" spans="1:11">
      <c r="A188" s="3" t="s">
        <v>188</v>
      </c>
      <c r="B188" s="31">
        <f>SUMPRODUCT($B108:$I108,$B$148:$I$148)</f>
        <v>0</v>
      </c>
      <c r="C188" s="31">
        <f>SUMPRODUCT($B108:$I108,$B$149:$I$149)</f>
        <v>0</v>
      </c>
      <c r="D188" s="31">
        <f>SUMPRODUCT($B108:$I108,$B$150:$I$150)</f>
        <v>0</v>
      </c>
      <c r="E188" s="31">
        <f>SUMPRODUCT($B108:$I108,$B$151:$I$151)</f>
        <v>0</v>
      </c>
      <c r="F188" s="31">
        <f>SUMPRODUCT($B108:$I108,$B$152:$I$152)</f>
        <v>0</v>
      </c>
      <c r="G188" s="31">
        <f>SUMPRODUCT($B108:$I108,$B$153:$I$153)</f>
        <v>0</v>
      </c>
      <c r="H188" s="31">
        <f>SUMPRODUCT($B108:$I108,$B$154:$I$154)</f>
        <v>0</v>
      </c>
      <c r="I188" s="31">
        <f>SUMPRODUCT($B108:$I108,$B$155:$I$155)</f>
        <v>0</v>
      </c>
      <c r="J188" s="31">
        <f>SUMPRODUCT($B108:$I108,$B$156:$I$156)</f>
        <v>0</v>
      </c>
      <c r="K188" s="10"/>
    </row>
    <row r="189" spans="1:11">
      <c r="A189" s="3" t="s">
        <v>189</v>
      </c>
      <c r="B189" s="31">
        <f>SUMPRODUCT($B109:$I109,$B$148:$I$148)</f>
        <v>0</v>
      </c>
      <c r="C189" s="31">
        <f>SUMPRODUCT($B109:$I109,$B$149:$I$149)</f>
        <v>0</v>
      </c>
      <c r="D189" s="31">
        <f>SUMPRODUCT($B109:$I109,$B$150:$I$150)</f>
        <v>0</v>
      </c>
      <c r="E189" s="31">
        <f>SUMPRODUCT($B109:$I109,$B$151:$I$151)</f>
        <v>0</v>
      </c>
      <c r="F189" s="31">
        <f>SUMPRODUCT($B109:$I109,$B$152:$I$152)</f>
        <v>0</v>
      </c>
      <c r="G189" s="31">
        <f>SUMPRODUCT($B109:$I109,$B$153:$I$153)</f>
        <v>0</v>
      </c>
      <c r="H189" s="31">
        <f>SUMPRODUCT($B109:$I109,$B$154:$I$154)</f>
        <v>0</v>
      </c>
      <c r="I189" s="31">
        <f>SUMPRODUCT($B109:$I109,$B$155:$I$155)</f>
        <v>0</v>
      </c>
      <c r="J189" s="31">
        <f>SUMPRODUCT($B109:$I109,$B$156:$I$156)</f>
        <v>0</v>
      </c>
      <c r="K189" s="10"/>
    </row>
    <row r="190" spans="1:11">
      <c r="A190" s="3" t="s">
        <v>197</v>
      </c>
      <c r="B190" s="31">
        <f>SUMPRODUCT($B110:$I110,$B$148:$I$148)</f>
        <v>0</v>
      </c>
      <c r="C190" s="31">
        <f>SUMPRODUCT($B110:$I110,$B$149:$I$149)</f>
        <v>0</v>
      </c>
      <c r="D190" s="31">
        <f>SUMPRODUCT($B110:$I110,$B$150:$I$150)</f>
        <v>0</v>
      </c>
      <c r="E190" s="31">
        <f>SUMPRODUCT($B110:$I110,$B$151:$I$151)</f>
        <v>0</v>
      </c>
      <c r="F190" s="31">
        <f>SUMPRODUCT($B110:$I110,$B$152:$I$152)</f>
        <v>0</v>
      </c>
      <c r="G190" s="31">
        <f>SUMPRODUCT($B110:$I110,$B$153:$I$153)</f>
        <v>0</v>
      </c>
      <c r="H190" s="31">
        <f>SUMPRODUCT($B110:$I110,$B$154:$I$154)</f>
        <v>0</v>
      </c>
      <c r="I190" s="31">
        <f>SUMPRODUCT($B110:$I110,$B$155:$I$155)</f>
        <v>0</v>
      </c>
      <c r="J190" s="31">
        <f>SUMPRODUCT($B110:$I110,$B$156:$I$156)</f>
        <v>0</v>
      </c>
      <c r="K190" s="10"/>
    </row>
    <row r="191" spans="1:11">
      <c r="A191" s="3" t="s">
        <v>198</v>
      </c>
      <c r="B191" s="31">
        <f>SUMPRODUCT($B111:$I111,$B$148:$I$148)</f>
        <v>0</v>
      </c>
      <c r="C191" s="31">
        <f>SUMPRODUCT($B111:$I111,$B$149:$I$149)</f>
        <v>0</v>
      </c>
      <c r="D191" s="31">
        <f>SUMPRODUCT($B111:$I111,$B$150:$I$150)</f>
        <v>0</v>
      </c>
      <c r="E191" s="31">
        <f>SUMPRODUCT($B111:$I111,$B$151:$I$151)</f>
        <v>0</v>
      </c>
      <c r="F191" s="31">
        <f>SUMPRODUCT($B111:$I111,$B$152:$I$152)</f>
        <v>0</v>
      </c>
      <c r="G191" s="31">
        <f>SUMPRODUCT($B111:$I111,$B$153:$I$153)</f>
        <v>0</v>
      </c>
      <c r="H191" s="31">
        <f>SUMPRODUCT($B111:$I111,$B$154:$I$154)</f>
        <v>0</v>
      </c>
      <c r="I191" s="31">
        <f>SUMPRODUCT($B111:$I111,$B$155:$I$155)</f>
        <v>0</v>
      </c>
      <c r="J191" s="31">
        <f>SUMPRODUCT($B111:$I111,$B$156:$I$156)</f>
        <v>0</v>
      </c>
      <c r="K191" s="10"/>
    </row>
    <row r="193" spans="1:11" ht="21" customHeight="1">
      <c r="A193" s="1" t="s">
        <v>400</v>
      </c>
    </row>
    <row r="194" spans="1:11">
      <c r="A194" s="2" t="s">
        <v>361</v>
      </c>
    </row>
    <row r="195" spans="1:11">
      <c r="A195" s="2" t="s">
        <v>401</v>
      </c>
    </row>
    <row r="196" spans="1:11">
      <c r="A196" s="2" t="s">
        <v>402</v>
      </c>
    </row>
    <row r="197" spans="1:11">
      <c r="A197" s="11" t="s">
        <v>403</v>
      </c>
    </row>
    <row r="198" spans="1:11">
      <c r="A198" s="2" t="s">
        <v>404</v>
      </c>
    </row>
    <row r="200" spans="1:11">
      <c r="B200" s="12" t="s">
        <v>142</v>
      </c>
      <c r="C200" s="12" t="s">
        <v>143</v>
      </c>
      <c r="D200" s="12" t="s">
        <v>144</v>
      </c>
      <c r="E200" s="12" t="s">
        <v>145</v>
      </c>
      <c r="F200" s="12" t="s">
        <v>146</v>
      </c>
      <c r="G200" s="12" t="s">
        <v>151</v>
      </c>
      <c r="H200" s="12" t="s">
        <v>147</v>
      </c>
      <c r="I200" s="12" t="s">
        <v>148</v>
      </c>
      <c r="J200" s="12" t="s">
        <v>149</v>
      </c>
    </row>
    <row r="201" spans="1:11">
      <c r="A201" s="3" t="s">
        <v>174</v>
      </c>
      <c r="B201" s="32">
        <f>B165</f>
        <v>0</v>
      </c>
      <c r="C201" s="32">
        <f>C165</f>
        <v>0</v>
      </c>
      <c r="D201" s="32">
        <f>D165</f>
        <v>0</v>
      </c>
      <c r="E201" s="32">
        <f>E165</f>
        <v>0</v>
      </c>
      <c r="F201" s="32">
        <f>F165</f>
        <v>0</v>
      </c>
      <c r="G201" s="32">
        <f>G165</f>
        <v>0</v>
      </c>
      <c r="H201" s="32">
        <f>H165</f>
        <v>0</v>
      </c>
      <c r="I201" s="32">
        <f>I165</f>
        <v>0</v>
      </c>
      <c r="J201" s="32">
        <f>J165</f>
        <v>0</v>
      </c>
      <c r="K201" s="10"/>
    </row>
    <row r="202" spans="1:11">
      <c r="A202" s="3" t="s">
        <v>175</v>
      </c>
      <c r="B202" s="32">
        <f>B166</f>
        <v>0</v>
      </c>
      <c r="C202" s="32">
        <f>C166</f>
        <v>0</v>
      </c>
      <c r="D202" s="32">
        <f>D166</f>
        <v>0</v>
      </c>
      <c r="E202" s="32">
        <f>E166</f>
        <v>0</v>
      </c>
      <c r="F202" s="32">
        <f>F166</f>
        <v>0</v>
      </c>
      <c r="G202" s="32">
        <f>G166</f>
        <v>0</v>
      </c>
      <c r="H202" s="32">
        <f>H166</f>
        <v>0</v>
      </c>
      <c r="I202" s="32">
        <f>I166</f>
        <v>0</v>
      </c>
      <c r="J202" s="32">
        <f>J166</f>
        <v>0</v>
      </c>
      <c r="K202" s="10"/>
    </row>
    <row r="203" spans="1:11">
      <c r="A203" s="3" t="s">
        <v>214</v>
      </c>
      <c r="B203" s="32">
        <f>B167</f>
        <v>0</v>
      </c>
      <c r="C203" s="32">
        <f>C167</f>
        <v>0</v>
      </c>
      <c r="D203" s="32">
        <f>D167</f>
        <v>0</v>
      </c>
      <c r="E203" s="32">
        <f>E167</f>
        <v>0</v>
      </c>
      <c r="F203" s="32">
        <f>F167</f>
        <v>0</v>
      </c>
      <c r="G203" s="32">
        <f>G167</f>
        <v>0</v>
      </c>
      <c r="H203" s="32">
        <f>H167</f>
        <v>0</v>
      </c>
      <c r="I203" s="32">
        <f>I167</f>
        <v>0</v>
      </c>
      <c r="J203" s="32">
        <f>J167</f>
        <v>0</v>
      </c>
      <c r="K203" s="10"/>
    </row>
    <row r="204" spans="1:11">
      <c r="A204" s="3" t="s">
        <v>176</v>
      </c>
      <c r="B204" s="32">
        <f>B168</f>
        <v>0</v>
      </c>
      <c r="C204" s="32">
        <f>C168</f>
        <v>0</v>
      </c>
      <c r="D204" s="32">
        <f>D168</f>
        <v>0</v>
      </c>
      <c r="E204" s="32">
        <f>E168</f>
        <v>0</v>
      </c>
      <c r="F204" s="32">
        <f>F168</f>
        <v>0</v>
      </c>
      <c r="G204" s="32">
        <f>G168</f>
        <v>0</v>
      </c>
      <c r="H204" s="32">
        <f>H168</f>
        <v>0</v>
      </c>
      <c r="I204" s="32">
        <f>I168</f>
        <v>0</v>
      </c>
      <c r="J204" s="32">
        <f>J168</f>
        <v>0</v>
      </c>
      <c r="K204" s="10"/>
    </row>
    <row r="205" spans="1:11">
      <c r="A205" s="3" t="s">
        <v>177</v>
      </c>
      <c r="B205" s="32">
        <f>B169</f>
        <v>0</v>
      </c>
      <c r="C205" s="32">
        <f>C169</f>
        <v>0</v>
      </c>
      <c r="D205" s="32">
        <f>D169</f>
        <v>0</v>
      </c>
      <c r="E205" s="32">
        <f>E169</f>
        <v>0</v>
      </c>
      <c r="F205" s="32">
        <f>F169</f>
        <v>0</v>
      </c>
      <c r="G205" s="32">
        <f>G169</f>
        <v>0</v>
      </c>
      <c r="H205" s="32">
        <f>H169</f>
        <v>0</v>
      </c>
      <c r="I205" s="32">
        <f>I169</f>
        <v>0</v>
      </c>
      <c r="J205" s="32">
        <f>J169</f>
        <v>0</v>
      </c>
      <c r="K205" s="10"/>
    </row>
    <row r="206" spans="1:11">
      <c r="A206" s="3" t="s">
        <v>215</v>
      </c>
      <c r="B206" s="32">
        <f>B170</f>
        <v>0</v>
      </c>
      <c r="C206" s="32">
        <f>C170</f>
        <v>0</v>
      </c>
      <c r="D206" s="32">
        <f>D170</f>
        <v>0</v>
      </c>
      <c r="E206" s="32">
        <f>E170</f>
        <v>0</v>
      </c>
      <c r="F206" s="32">
        <f>F170</f>
        <v>0</v>
      </c>
      <c r="G206" s="32">
        <f>G170</f>
        <v>0</v>
      </c>
      <c r="H206" s="32">
        <f>H170</f>
        <v>0</v>
      </c>
      <c r="I206" s="32">
        <f>I170</f>
        <v>0</v>
      </c>
      <c r="J206" s="32">
        <f>J170</f>
        <v>0</v>
      </c>
      <c r="K206" s="10"/>
    </row>
    <row r="207" spans="1:11">
      <c r="A207" s="3" t="s">
        <v>178</v>
      </c>
      <c r="B207" s="32">
        <f>B171</f>
        <v>0</v>
      </c>
      <c r="C207" s="32">
        <f>C171</f>
        <v>0</v>
      </c>
      <c r="D207" s="32">
        <f>D171</f>
        <v>0</v>
      </c>
      <c r="E207" s="32">
        <f>E171</f>
        <v>0</v>
      </c>
      <c r="F207" s="32">
        <f>F171</f>
        <v>0</v>
      </c>
      <c r="G207" s="32">
        <f>G171</f>
        <v>0</v>
      </c>
      <c r="H207" s="32">
        <f>H171</f>
        <v>0</v>
      </c>
      <c r="I207" s="32">
        <f>I171</f>
        <v>0</v>
      </c>
      <c r="J207" s="32">
        <f>J171</f>
        <v>0</v>
      </c>
      <c r="K207" s="10"/>
    </row>
    <row r="208" spans="1:11">
      <c r="A208" s="3" t="s">
        <v>179</v>
      </c>
      <c r="B208" s="32">
        <f>B172</f>
        <v>0</v>
      </c>
      <c r="C208" s="32">
        <f>C172</f>
        <v>0</v>
      </c>
      <c r="D208" s="32">
        <f>D172</f>
        <v>0</v>
      </c>
      <c r="E208" s="32">
        <f>E172</f>
        <v>0</v>
      </c>
      <c r="F208" s="32">
        <f>F172</f>
        <v>0</v>
      </c>
      <c r="G208" s="32">
        <f>G172</f>
        <v>0</v>
      </c>
      <c r="H208" s="32">
        <f>H172</f>
        <v>0</v>
      </c>
      <c r="I208" s="32">
        <f>I172</f>
        <v>0</v>
      </c>
      <c r="J208" s="32">
        <f>J172</f>
        <v>0</v>
      </c>
      <c r="K208" s="10"/>
    </row>
    <row r="209" spans="1:11">
      <c r="A209" s="3" t="s">
        <v>195</v>
      </c>
      <c r="B209" s="32">
        <f>B173</f>
        <v>0</v>
      </c>
      <c r="C209" s="32">
        <f>C173</f>
        <v>0</v>
      </c>
      <c r="D209" s="32">
        <f>D173</f>
        <v>0</v>
      </c>
      <c r="E209" s="32">
        <f>E173</f>
        <v>0</v>
      </c>
      <c r="F209" s="32">
        <f>F173</f>
        <v>0</v>
      </c>
      <c r="G209" s="32">
        <f>G173</f>
        <v>0</v>
      </c>
      <c r="H209" s="32">
        <f>H173</f>
        <v>0</v>
      </c>
      <c r="I209" s="32">
        <f>I173</f>
        <v>0</v>
      </c>
      <c r="J209" s="32">
        <f>J173</f>
        <v>0</v>
      </c>
      <c r="K209" s="10"/>
    </row>
    <row r="210" spans="1:11">
      <c r="A210" s="3" t="s">
        <v>180</v>
      </c>
      <c r="B210" s="32">
        <f>B174</f>
        <v>0</v>
      </c>
      <c r="C210" s="32">
        <f>C174</f>
        <v>0</v>
      </c>
      <c r="D210" s="32">
        <f>D174</f>
        <v>0</v>
      </c>
      <c r="E210" s="32">
        <f>E174</f>
        <v>0</v>
      </c>
      <c r="F210" s="32">
        <f>F174</f>
        <v>0</v>
      </c>
      <c r="G210" s="32">
        <f>G174</f>
        <v>0</v>
      </c>
      <c r="H210" s="32">
        <f>H174</f>
        <v>0</v>
      </c>
      <c r="I210" s="32">
        <f>I174</f>
        <v>0</v>
      </c>
      <c r="J210" s="32">
        <f>J174</f>
        <v>0</v>
      </c>
      <c r="K210" s="10"/>
    </row>
    <row r="211" spans="1:11">
      <c r="A211" s="3" t="s">
        <v>181</v>
      </c>
      <c r="B211" s="32">
        <f>B175</f>
        <v>0</v>
      </c>
      <c r="C211" s="32">
        <f>C175</f>
        <v>0</v>
      </c>
      <c r="D211" s="32">
        <f>D175</f>
        <v>0</v>
      </c>
      <c r="E211" s="32">
        <f>E175</f>
        <v>0</v>
      </c>
      <c r="F211" s="32">
        <f>F175</f>
        <v>0</v>
      </c>
      <c r="G211" s="32">
        <f>G175</f>
        <v>0</v>
      </c>
      <c r="H211" s="32">
        <f>H175</f>
        <v>0</v>
      </c>
      <c r="I211" s="32">
        <f>I175</f>
        <v>0</v>
      </c>
      <c r="J211" s="32">
        <f>J175</f>
        <v>0</v>
      </c>
      <c r="K211" s="10"/>
    </row>
    <row r="212" spans="1:11">
      <c r="A212" s="3" t="s">
        <v>182</v>
      </c>
      <c r="B212" s="32">
        <f>B176</f>
        <v>0</v>
      </c>
      <c r="C212" s="32">
        <f>C176</f>
        <v>0</v>
      </c>
      <c r="D212" s="32">
        <f>D176</f>
        <v>0</v>
      </c>
      <c r="E212" s="32">
        <f>E176</f>
        <v>0</v>
      </c>
      <c r="F212" s="32">
        <f>F176</f>
        <v>0</v>
      </c>
      <c r="G212" s="32">
        <f>G176</f>
        <v>0</v>
      </c>
      <c r="H212" s="32">
        <f>H176</f>
        <v>0</v>
      </c>
      <c r="I212" s="32">
        <f>I176</f>
        <v>0</v>
      </c>
      <c r="J212" s="32">
        <f>J176</f>
        <v>0</v>
      </c>
      <c r="K212" s="10"/>
    </row>
    <row r="213" spans="1:11">
      <c r="A213" s="3" t="s">
        <v>183</v>
      </c>
      <c r="B213" s="32">
        <f>B177</f>
        <v>0</v>
      </c>
      <c r="C213" s="32">
        <f>C177</f>
        <v>0</v>
      </c>
      <c r="D213" s="32">
        <f>D177</f>
        <v>0</v>
      </c>
      <c r="E213" s="32">
        <f>E177</f>
        <v>0</v>
      </c>
      <c r="F213" s="32">
        <f>F177</f>
        <v>0</v>
      </c>
      <c r="G213" s="32">
        <f>G177</f>
        <v>0</v>
      </c>
      <c r="H213" s="32">
        <f>H177</f>
        <v>0</v>
      </c>
      <c r="I213" s="32">
        <f>I177</f>
        <v>0</v>
      </c>
      <c r="J213" s="32">
        <f>J177</f>
        <v>0</v>
      </c>
      <c r="K213" s="10"/>
    </row>
    <row r="214" spans="1:11">
      <c r="A214" s="3" t="s">
        <v>196</v>
      </c>
      <c r="B214" s="32">
        <f>B178</f>
        <v>0</v>
      </c>
      <c r="C214" s="32">
        <f>C178</f>
        <v>0</v>
      </c>
      <c r="D214" s="32">
        <f>D178</f>
        <v>0</v>
      </c>
      <c r="E214" s="32">
        <f>E178</f>
        <v>0</v>
      </c>
      <c r="F214" s="32">
        <f>F178</f>
        <v>0</v>
      </c>
      <c r="G214" s="32">
        <f>G178</f>
        <v>0</v>
      </c>
      <c r="H214" s="32">
        <f>H178</f>
        <v>0</v>
      </c>
      <c r="I214" s="32">
        <f>I178</f>
        <v>0</v>
      </c>
      <c r="J214" s="32">
        <f>J178</f>
        <v>0</v>
      </c>
      <c r="K214" s="10"/>
    </row>
    <row r="215" spans="1:11">
      <c r="A215" s="3" t="s">
        <v>216</v>
      </c>
      <c r="B215" s="32">
        <f>B179</f>
        <v>0</v>
      </c>
      <c r="C215" s="32">
        <f>C179</f>
        <v>0</v>
      </c>
      <c r="D215" s="32">
        <f>D179</f>
        <v>0</v>
      </c>
      <c r="E215" s="32">
        <f>E179</f>
        <v>0</v>
      </c>
      <c r="F215" s="32">
        <f>F179</f>
        <v>0</v>
      </c>
      <c r="G215" s="32">
        <f>G179</f>
        <v>0</v>
      </c>
      <c r="H215" s="32">
        <f>H179</f>
        <v>0</v>
      </c>
      <c r="I215" s="32">
        <f>I179</f>
        <v>0</v>
      </c>
      <c r="J215" s="32">
        <f>J179</f>
        <v>0</v>
      </c>
      <c r="K215" s="10"/>
    </row>
    <row r="216" spans="1:11">
      <c r="A216" s="3" t="s">
        <v>217</v>
      </c>
      <c r="B216" s="32">
        <f>B180</f>
        <v>0</v>
      </c>
      <c r="C216" s="32">
        <f>C180</f>
        <v>0</v>
      </c>
      <c r="D216" s="32">
        <f>D180</f>
        <v>0</v>
      </c>
      <c r="E216" s="32">
        <f>E180</f>
        <v>0</v>
      </c>
      <c r="F216" s="32">
        <f>F180</f>
        <v>0</v>
      </c>
      <c r="G216" s="32">
        <f>G180</f>
        <v>0</v>
      </c>
      <c r="H216" s="32">
        <f>H180</f>
        <v>0</v>
      </c>
      <c r="I216" s="32">
        <f>I180</f>
        <v>0</v>
      </c>
      <c r="J216" s="32">
        <f>J180</f>
        <v>0</v>
      </c>
      <c r="K216" s="10"/>
    </row>
    <row r="217" spans="1:11">
      <c r="A217" s="3" t="s">
        <v>218</v>
      </c>
      <c r="B217" s="32">
        <f>B181</f>
        <v>0</v>
      </c>
      <c r="C217" s="32">
        <f>C181</f>
        <v>0</v>
      </c>
      <c r="D217" s="32">
        <f>D181</f>
        <v>0</v>
      </c>
      <c r="E217" s="32">
        <f>E181</f>
        <v>0</v>
      </c>
      <c r="F217" s="32">
        <f>F181</f>
        <v>0</v>
      </c>
      <c r="G217" s="32">
        <f>G181</f>
        <v>0</v>
      </c>
      <c r="H217" s="32">
        <f>H181</f>
        <v>0</v>
      </c>
      <c r="I217" s="32">
        <f>I181</f>
        <v>0</v>
      </c>
      <c r="J217" s="32">
        <f>J181</f>
        <v>0</v>
      </c>
      <c r="K217" s="10"/>
    </row>
    <row r="218" spans="1:11">
      <c r="A218" s="3" t="s">
        <v>219</v>
      </c>
      <c r="B218" s="32">
        <f>B182</f>
        <v>0</v>
      </c>
      <c r="C218" s="32">
        <f>C182</f>
        <v>0</v>
      </c>
      <c r="D218" s="32">
        <f>D182</f>
        <v>0</v>
      </c>
      <c r="E218" s="32">
        <f>E182</f>
        <v>0</v>
      </c>
      <c r="F218" s="32">
        <f>F182</f>
        <v>0</v>
      </c>
      <c r="G218" s="32">
        <f>G182</f>
        <v>0</v>
      </c>
      <c r="H218" s="32">
        <f>H182</f>
        <v>0</v>
      </c>
      <c r="I218" s="32">
        <f>I182</f>
        <v>0</v>
      </c>
      <c r="J218" s="32">
        <f>J182</f>
        <v>0</v>
      </c>
      <c r="K218" s="10"/>
    </row>
    <row r="219" spans="1:11">
      <c r="A219" s="3" t="s">
        <v>220</v>
      </c>
      <c r="B219" s="32">
        <f>B183</f>
        <v>0</v>
      </c>
      <c r="C219" s="32">
        <f>C183</f>
        <v>0</v>
      </c>
      <c r="D219" s="32">
        <f>D183</f>
        <v>0</v>
      </c>
      <c r="E219" s="32">
        <f>E183</f>
        <v>0</v>
      </c>
      <c r="F219" s="32">
        <f>F183</f>
        <v>0</v>
      </c>
      <c r="G219" s="32">
        <f>G183</f>
        <v>0</v>
      </c>
      <c r="H219" s="32">
        <f>H183</f>
        <v>0</v>
      </c>
      <c r="I219" s="32">
        <f>I183</f>
        <v>0</v>
      </c>
      <c r="J219" s="32">
        <f>J183</f>
        <v>0</v>
      </c>
      <c r="K219" s="10"/>
    </row>
    <row r="220" spans="1:11">
      <c r="A220" s="3" t="s">
        <v>184</v>
      </c>
      <c r="B220" s="32">
        <f>B184</f>
        <v>0</v>
      </c>
      <c r="C220" s="32">
        <f>C184</f>
        <v>0</v>
      </c>
      <c r="D220" s="32">
        <f>D184</f>
        <v>0</v>
      </c>
      <c r="E220" s="32">
        <f>E184</f>
        <v>0</v>
      </c>
      <c r="F220" s="32">
        <f>F184</f>
        <v>0</v>
      </c>
      <c r="G220" s="32">
        <f>G184</f>
        <v>0</v>
      </c>
      <c r="H220" s="32">
        <f>H184</f>
        <v>0</v>
      </c>
      <c r="I220" s="32">
        <f>I184</f>
        <v>0</v>
      </c>
      <c r="J220" s="32">
        <f>J184</f>
        <v>0</v>
      </c>
      <c r="K220" s="10"/>
    </row>
    <row r="221" spans="1:11">
      <c r="A221" s="3" t="s">
        <v>185</v>
      </c>
      <c r="B221" s="32">
        <f>B185</f>
        <v>0</v>
      </c>
      <c r="C221" s="32">
        <f>C185</f>
        <v>0</v>
      </c>
      <c r="D221" s="32">
        <f>D185</f>
        <v>0</v>
      </c>
      <c r="E221" s="32">
        <f>E185</f>
        <v>0</v>
      </c>
      <c r="F221" s="32">
        <f>F185</f>
        <v>0</v>
      </c>
      <c r="G221" s="32">
        <f>G185</f>
        <v>0</v>
      </c>
      <c r="H221" s="32">
        <f>H185</f>
        <v>0</v>
      </c>
      <c r="I221" s="32">
        <f>I185</f>
        <v>0</v>
      </c>
      <c r="J221" s="32">
        <f>J185</f>
        <v>0</v>
      </c>
      <c r="K221" s="10"/>
    </row>
    <row r="222" spans="1:11">
      <c r="A222" s="3" t="s">
        <v>186</v>
      </c>
      <c r="B222" s="32">
        <f>B186</f>
        <v>0</v>
      </c>
      <c r="C222" s="32">
        <f>C186</f>
        <v>0</v>
      </c>
      <c r="D222" s="32">
        <f>D186</f>
        <v>0</v>
      </c>
      <c r="E222" s="32">
        <f>E186</f>
        <v>0</v>
      </c>
      <c r="F222" s="32">
        <f>F186</f>
        <v>0</v>
      </c>
      <c r="G222" s="32">
        <f>G186</f>
        <v>0</v>
      </c>
      <c r="H222" s="32">
        <f>H186</f>
        <v>0</v>
      </c>
      <c r="I222" s="32">
        <f>I186</f>
        <v>0</v>
      </c>
      <c r="J222" s="32">
        <f>J186</f>
        <v>0</v>
      </c>
      <c r="K222" s="10"/>
    </row>
    <row r="223" spans="1:11">
      <c r="A223" s="3" t="s">
        <v>187</v>
      </c>
      <c r="B223" s="32">
        <f>B187</f>
        <v>0</v>
      </c>
      <c r="C223" s="32">
        <f>C187</f>
        <v>0</v>
      </c>
      <c r="D223" s="32">
        <f>D187</f>
        <v>0</v>
      </c>
      <c r="E223" s="32">
        <f>E187</f>
        <v>0</v>
      </c>
      <c r="F223" s="32">
        <f>F187</f>
        <v>0</v>
      </c>
      <c r="G223" s="32">
        <f>G187</f>
        <v>0</v>
      </c>
      <c r="H223" s="32">
        <f>H187</f>
        <v>0</v>
      </c>
      <c r="I223" s="32">
        <f>I187</f>
        <v>0</v>
      </c>
      <c r="J223" s="32">
        <f>J187</f>
        <v>0</v>
      </c>
      <c r="K223" s="10"/>
    </row>
    <row r="224" spans="1:11">
      <c r="A224" s="3" t="s">
        <v>188</v>
      </c>
      <c r="B224" s="32">
        <f>B188</f>
        <v>0</v>
      </c>
      <c r="C224" s="32">
        <f>C188</f>
        <v>0</v>
      </c>
      <c r="D224" s="32">
        <f>D188</f>
        <v>0</v>
      </c>
      <c r="E224" s="32">
        <f>E188</f>
        <v>0</v>
      </c>
      <c r="F224" s="32">
        <f>F188</f>
        <v>0</v>
      </c>
      <c r="G224" s="32">
        <f>G188</f>
        <v>0</v>
      </c>
      <c r="H224" s="32">
        <f>H188</f>
        <v>0</v>
      </c>
      <c r="I224" s="32">
        <f>I188</f>
        <v>0</v>
      </c>
      <c r="J224" s="32">
        <f>J188</f>
        <v>0</v>
      </c>
      <c r="K224" s="10"/>
    </row>
    <row r="225" spans="1:11">
      <c r="A225" s="3" t="s">
        <v>189</v>
      </c>
      <c r="B225" s="32">
        <f>B189</f>
        <v>0</v>
      </c>
      <c r="C225" s="32">
        <f>C189</f>
        <v>0</v>
      </c>
      <c r="D225" s="32">
        <f>D189</f>
        <v>0</v>
      </c>
      <c r="E225" s="32">
        <f>E189</f>
        <v>0</v>
      </c>
      <c r="F225" s="32">
        <f>F189</f>
        <v>0</v>
      </c>
      <c r="G225" s="32">
        <f>G189</f>
        <v>0</v>
      </c>
      <c r="H225" s="32">
        <f>H189</f>
        <v>0</v>
      </c>
      <c r="I225" s="32">
        <f>I189</f>
        <v>0</v>
      </c>
      <c r="J225" s="32">
        <f>J189</f>
        <v>0</v>
      </c>
      <c r="K225" s="10"/>
    </row>
    <row r="226" spans="1:11">
      <c r="A226" s="3" t="s">
        <v>197</v>
      </c>
      <c r="B226" s="32">
        <f>B190</f>
        <v>0</v>
      </c>
      <c r="C226" s="32">
        <f>C190</f>
        <v>0</v>
      </c>
      <c r="D226" s="32">
        <f>D190</f>
        <v>0</v>
      </c>
      <c r="E226" s="32">
        <f>E190</f>
        <v>0</v>
      </c>
      <c r="F226" s="32">
        <f>F190</f>
        <v>0</v>
      </c>
      <c r="G226" s="32">
        <f>G190</f>
        <v>0</v>
      </c>
      <c r="H226" s="32">
        <f>H190</f>
        <v>0</v>
      </c>
      <c r="I226" s="32">
        <f>I190</f>
        <v>0</v>
      </c>
      <c r="J226" s="32">
        <f>J190</f>
        <v>0</v>
      </c>
      <c r="K226" s="10"/>
    </row>
    <row r="227" spans="1:11">
      <c r="A227" s="3" t="s">
        <v>198</v>
      </c>
      <c r="B227" s="32">
        <f>B191</f>
        <v>0</v>
      </c>
      <c r="C227" s="32">
        <f>C191</f>
        <v>0</v>
      </c>
      <c r="D227" s="32">
        <f>D191</f>
        <v>0</v>
      </c>
      <c r="E227" s="32">
        <f>E191</f>
        <v>0</v>
      </c>
      <c r="F227" s="32">
        <f>F191</f>
        <v>0</v>
      </c>
      <c r="G227" s="32">
        <f>G191</f>
        <v>0</v>
      </c>
      <c r="H227" s="32">
        <f>H191</f>
        <v>0</v>
      </c>
      <c r="I227" s="32">
        <f>I191</f>
        <v>0</v>
      </c>
      <c r="J227" s="32">
        <f>J191</f>
        <v>0</v>
      </c>
      <c r="K227" s="10"/>
    </row>
    <row r="229" spans="1:11" ht="21" customHeight="1">
      <c r="A229" s="1" t="s">
        <v>405</v>
      </c>
    </row>
    <row r="230" spans="1:11">
      <c r="A230" s="2" t="s">
        <v>361</v>
      </c>
    </row>
    <row r="231" spans="1:11">
      <c r="A231" s="11" t="s">
        <v>406</v>
      </c>
    </row>
    <row r="232" spans="1:11">
      <c r="A232" s="11" t="s">
        <v>407</v>
      </c>
    </row>
    <row r="233" spans="1:11">
      <c r="A233" s="11" t="s">
        <v>408</v>
      </c>
    </row>
    <row r="234" spans="1:11">
      <c r="A234" s="2" t="s">
        <v>409</v>
      </c>
    </row>
    <row r="236" spans="1:11">
      <c r="B236" s="12" t="s">
        <v>142</v>
      </c>
      <c r="C236" s="12" t="s">
        <v>143</v>
      </c>
      <c r="D236" s="12" t="s">
        <v>144</v>
      </c>
      <c r="E236" s="12" t="s">
        <v>145</v>
      </c>
      <c r="F236" s="12" t="s">
        <v>146</v>
      </c>
      <c r="G236" s="12" t="s">
        <v>151</v>
      </c>
      <c r="H236" s="12" t="s">
        <v>147</v>
      </c>
      <c r="I236" s="12" t="s">
        <v>148</v>
      </c>
      <c r="J236" s="12" t="s">
        <v>149</v>
      </c>
    </row>
    <row r="237" spans="1:11">
      <c r="A237" s="3" t="s">
        <v>174</v>
      </c>
      <c r="B237" s="31">
        <f>IF(B$77="",B201,B201*$I14/B$77)</f>
        <v>0</v>
      </c>
      <c r="C237" s="31">
        <f>IF(C$77="",C201,C201*$I14/C$77)</f>
        <v>0</v>
      </c>
      <c r="D237" s="31">
        <f>IF(D$77="",D201,D201*$I14/D$77)</f>
        <v>0</v>
      </c>
      <c r="E237" s="31">
        <f>IF(E$77="",E201,E201*$I14/E$77)</f>
        <v>0</v>
      </c>
      <c r="F237" s="31">
        <f>IF(F$77="",F201,F201*$I14/F$77)</f>
        <v>0</v>
      </c>
      <c r="G237" s="31">
        <f>IF(G$77="",G201,G201*$I14/G$77)</f>
        <v>0</v>
      </c>
      <c r="H237" s="31">
        <f>IF(H$77="",H201,H201*$I14/H$77)</f>
        <v>0</v>
      </c>
      <c r="I237" s="31">
        <f>IF(I$77="",I201,I201*$I14/I$77)</f>
        <v>0</v>
      </c>
      <c r="J237" s="31">
        <f>IF(J$77="",J201,J201*$I14/J$77)</f>
        <v>0</v>
      </c>
      <c r="K237" s="10"/>
    </row>
    <row r="238" spans="1:11">
      <c r="A238" s="3" t="s">
        <v>175</v>
      </c>
      <c r="B238" s="31">
        <f>IF(B$77="",B202,B202*$I15/B$77)</f>
        <v>0</v>
      </c>
      <c r="C238" s="31">
        <f>IF(C$77="",C202,C202*$I15/C$77)</f>
        <v>0</v>
      </c>
      <c r="D238" s="31">
        <f>IF(D$77="",D202,D202*$I15/D$77)</f>
        <v>0</v>
      </c>
      <c r="E238" s="31">
        <f>IF(E$77="",E202,E202*$I15/E$77)</f>
        <v>0</v>
      </c>
      <c r="F238" s="31">
        <f>IF(F$77="",F202,F202*$I15/F$77)</f>
        <v>0</v>
      </c>
      <c r="G238" s="31">
        <f>IF(G$77="",G202,G202*$I15/G$77)</f>
        <v>0</v>
      </c>
      <c r="H238" s="31">
        <f>IF(H$77="",H202,H202*$I15/H$77)</f>
        <v>0</v>
      </c>
      <c r="I238" s="31">
        <f>IF(I$77="",I202,I202*$I15/I$77)</f>
        <v>0</v>
      </c>
      <c r="J238" s="31">
        <f>IF(J$77="",J202,J202*$I15/J$77)</f>
        <v>0</v>
      </c>
      <c r="K238" s="10"/>
    </row>
    <row r="239" spans="1:11">
      <c r="A239" s="3" t="s">
        <v>214</v>
      </c>
      <c r="B239" s="31">
        <f>IF(B$77="",B203,B203*$I16/B$77)</f>
        <v>0</v>
      </c>
      <c r="C239" s="31">
        <f>IF(C$77="",C203,C203*$I16/C$77)</f>
        <v>0</v>
      </c>
      <c r="D239" s="31">
        <f>IF(D$77="",D203,D203*$I16/D$77)</f>
        <v>0</v>
      </c>
      <c r="E239" s="31">
        <f>IF(E$77="",E203,E203*$I16/E$77)</f>
        <v>0</v>
      </c>
      <c r="F239" s="31">
        <f>IF(F$77="",F203,F203*$I16/F$77)</f>
        <v>0</v>
      </c>
      <c r="G239" s="31">
        <f>IF(G$77="",G203,G203*$I16/G$77)</f>
        <v>0</v>
      </c>
      <c r="H239" s="31">
        <f>IF(H$77="",H203,H203*$I16/H$77)</f>
        <v>0</v>
      </c>
      <c r="I239" s="31">
        <f>IF(I$77="",I203,I203*$I16/I$77)</f>
        <v>0</v>
      </c>
      <c r="J239" s="31">
        <f>IF(J$77="",J203,J203*$I16/J$77)</f>
        <v>0</v>
      </c>
      <c r="K239" s="10"/>
    </row>
    <row r="240" spans="1:11">
      <c r="A240" s="3" t="s">
        <v>176</v>
      </c>
      <c r="B240" s="31">
        <f>IF(B$77="",B204,B204*$I17/B$77)</f>
        <v>0</v>
      </c>
      <c r="C240" s="31">
        <f>IF(C$77="",C204,C204*$I17/C$77)</f>
        <v>0</v>
      </c>
      <c r="D240" s="31">
        <f>IF(D$77="",D204,D204*$I17/D$77)</f>
        <v>0</v>
      </c>
      <c r="E240" s="31">
        <f>IF(E$77="",E204,E204*$I17/E$77)</f>
        <v>0</v>
      </c>
      <c r="F240" s="31">
        <f>IF(F$77="",F204,F204*$I17/F$77)</f>
        <v>0</v>
      </c>
      <c r="G240" s="31">
        <f>IF(G$77="",G204,G204*$I17/G$77)</f>
        <v>0</v>
      </c>
      <c r="H240" s="31">
        <f>IF(H$77="",H204,H204*$I17/H$77)</f>
        <v>0</v>
      </c>
      <c r="I240" s="31">
        <f>IF(I$77="",I204,I204*$I17/I$77)</f>
        <v>0</v>
      </c>
      <c r="J240" s="31">
        <f>IF(J$77="",J204,J204*$I17/J$77)</f>
        <v>0</v>
      </c>
      <c r="K240" s="10"/>
    </row>
    <row r="241" spans="1:11">
      <c r="A241" s="3" t="s">
        <v>177</v>
      </c>
      <c r="B241" s="31">
        <f>IF(B$77="",B205,B205*$I18/B$77)</f>
        <v>0</v>
      </c>
      <c r="C241" s="31">
        <f>IF(C$77="",C205,C205*$I18/C$77)</f>
        <v>0</v>
      </c>
      <c r="D241" s="31">
        <f>IF(D$77="",D205,D205*$I18/D$77)</f>
        <v>0</v>
      </c>
      <c r="E241" s="31">
        <f>IF(E$77="",E205,E205*$I18/E$77)</f>
        <v>0</v>
      </c>
      <c r="F241" s="31">
        <f>IF(F$77="",F205,F205*$I18/F$77)</f>
        <v>0</v>
      </c>
      <c r="G241" s="31">
        <f>IF(G$77="",G205,G205*$I18/G$77)</f>
        <v>0</v>
      </c>
      <c r="H241" s="31">
        <f>IF(H$77="",H205,H205*$I18/H$77)</f>
        <v>0</v>
      </c>
      <c r="I241" s="31">
        <f>IF(I$77="",I205,I205*$I18/I$77)</f>
        <v>0</v>
      </c>
      <c r="J241" s="31">
        <f>IF(J$77="",J205,J205*$I18/J$77)</f>
        <v>0</v>
      </c>
      <c r="K241" s="10"/>
    </row>
    <row r="242" spans="1:11">
      <c r="A242" s="3" t="s">
        <v>215</v>
      </c>
      <c r="B242" s="31">
        <f>IF(B$77="",B206,B206*$I19/B$77)</f>
        <v>0</v>
      </c>
      <c r="C242" s="31">
        <f>IF(C$77="",C206,C206*$I19/C$77)</f>
        <v>0</v>
      </c>
      <c r="D242" s="31">
        <f>IF(D$77="",D206,D206*$I19/D$77)</f>
        <v>0</v>
      </c>
      <c r="E242" s="31">
        <f>IF(E$77="",E206,E206*$I19/E$77)</f>
        <v>0</v>
      </c>
      <c r="F242" s="31">
        <f>IF(F$77="",F206,F206*$I19/F$77)</f>
        <v>0</v>
      </c>
      <c r="G242" s="31">
        <f>IF(G$77="",G206,G206*$I19/G$77)</f>
        <v>0</v>
      </c>
      <c r="H242" s="31">
        <f>IF(H$77="",H206,H206*$I19/H$77)</f>
        <v>0</v>
      </c>
      <c r="I242" s="31">
        <f>IF(I$77="",I206,I206*$I19/I$77)</f>
        <v>0</v>
      </c>
      <c r="J242" s="31">
        <f>IF(J$77="",J206,J206*$I19/J$77)</f>
        <v>0</v>
      </c>
      <c r="K242" s="10"/>
    </row>
    <row r="243" spans="1:11">
      <c r="A243" s="3" t="s">
        <v>178</v>
      </c>
      <c r="B243" s="31">
        <f>IF(B$77="",B207,B207*$I20/B$77)</f>
        <v>0</v>
      </c>
      <c r="C243" s="31">
        <f>IF(C$77="",C207,C207*$I20/C$77)</f>
        <v>0</v>
      </c>
      <c r="D243" s="31">
        <f>IF(D$77="",D207,D207*$I20/D$77)</f>
        <v>0</v>
      </c>
      <c r="E243" s="31">
        <f>IF(E$77="",E207,E207*$I20/E$77)</f>
        <v>0</v>
      </c>
      <c r="F243" s="31">
        <f>IF(F$77="",F207,F207*$I20/F$77)</f>
        <v>0</v>
      </c>
      <c r="G243" s="31">
        <f>IF(G$77="",G207,G207*$I20/G$77)</f>
        <v>0</v>
      </c>
      <c r="H243" s="31">
        <f>IF(H$77="",H207,H207*$I20/H$77)</f>
        <v>0</v>
      </c>
      <c r="I243" s="31">
        <f>IF(I$77="",I207,I207*$I20/I$77)</f>
        <v>0</v>
      </c>
      <c r="J243" s="31">
        <f>IF(J$77="",J207,J207*$I20/J$77)</f>
        <v>0</v>
      </c>
      <c r="K243" s="10"/>
    </row>
    <row r="244" spans="1:11">
      <c r="A244" s="3" t="s">
        <v>179</v>
      </c>
      <c r="B244" s="31">
        <f>IF(B$77="",B208,B208*$I21/B$77)</f>
        <v>0</v>
      </c>
      <c r="C244" s="31">
        <f>IF(C$77="",C208,C208*$I21/C$77)</f>
        <v>0</v>
      </c>
      <c r="D244" s="31">
        <f>IF(D$77="",D208,D208*$I21/D$77)</f>
        <v>0</v>
      </c>
      <c r="E244" s="31">
        <f>IF(E$77="",E208,E208*$I21/E$77)</f>
        <v>0</v>
      </c>
      <c r="F244" s="31">
        <f>IF(F$77="",F208,F208*$I21/F$77)</f>
        <v>0</v>
      </c>
      <c r="G244" s="31">
        <f>IF(G$77="",G208,G208*$I21/G$77)</f>
        <v>0</v>
      </c>
      <c r="H244" s="31">
        <f>IF(H$77="",H208,H208*$I21/H$77)</f>
        <v>0</v>
      </c>
      <c r="I244" s="31">
        <f>IF(I$77="",I208,I208*$I21/I$77)</f>
        <v>0</v>
      </c>
      <c r="J244" s="31">
        <f>IF(J$77="",J208,J208*$I21/J$77)</f>
        <v>0</v>
      </c>
      <c r="K244" s="10"/>
    </row>
    <row r="245" spans="1:11">
      <c r="A245" s="3" t="s">
        <v>195</v>
      </c>
      <c r="B245" s="31">
        <f>IF(B$77="",B209,B209*$I22/B$77)</f>
        <v>0</v>
      </c>
      <c r="C245" s="31">
        <f>IF(C$77="",C209,C209*$I22/C$77)</f>
        <v>0</v>
      </c>
      <c r="D245" s="31">
        <f>IF(D$77="",D209,D209*$I22/D$77)</f>
        <v>0</v>
      </c>
      <c r="E245" s="31">
        <f>IF(E$77="",E209,E209*$I22/E$77)</f>
        <v>0</v>
      </c>
      <c r="F245" s="31">
        <f>IF(F$77="",F209,F209*$I22/F$77)</f>
        <v>0</v>
      </c>
      <c r="G245" s="31">
        <f>IF(G$77="",G209,G209*$I22/G$77)</f>
        <v>0</v>
      </c>
      <c r="H245" s="31">
        <f>IF(H$77="",H209,H209*$I22/H$77)</f>
        <v>0</v>
      </c>
      <c r="I245" s="31">
        <f>IF(I$77="",I209,I209*$I22/I$77)</f>
        <v>0</v>
      </c>
      <c r="J245" s="31">
        <f>IF(J$77="",J209,J209*$I22/J$77)</f>
        <v>0</v>
      </c>
      <c r="K245" s="10"/>
    </row>
    <row r="246" spans="1:11">
      <c r="A246" s="3" t="s">
        <v>180</v>
      </c>
      <c r="B246" s="31">
        <f>IF(B$77="",B210,B210*$I23/B$77)</f>
        <v>0</v>
      </c>
      <c r="C246" s="31">
        <f>IF(C$77="",C210,C210*$I23/C$77)</f>
        <v>0</v>
      </c>
      <c r="D246" s="31">
        <f>IF(D$77="",D210,D210*$I23/D$77)</f>
        <v>0</v>
      </c>
      <c r="E246" s="31">
        <f>IF(E$77="",E210,E210*$I23/E$77)</f>
        <v>0</v>
      </c>
      <c r="F246" s="31">
        <f>IF(F$77="",F210,F210*$I23/F$77)</f>
        <v>0</v>
      </c>
      <c r="G246" s="31">
        <f>IF(G$77="",G210,G210*$I23/G$77)</f>
        <v>0</v>
      </c>
      <c r="H246" s="31">
        <f>IF(H$77="",H210,H210*$I23/H$77)</f>
        <v>0</v>
      </c>
      <c r="I246" s="31">
        <f>IF(I$77="",I210,I210*$I23/I$77)</f>
        <v>0</v>
      </c>
      <c r="J246" s="31">
        <f>IF(J$77="",J210,J210*$I23/J$77)</f>
        <v>0</v>
      </c>
      <c r="K246" s="10"/>
    </row>
    <row r="247" spans="1:11">
      <c r="A247" s="3" t="s">
        <v>181</v>
      </c>
      <c r="B247" s="31">
        <f>IF(B$77="",B211,B211*$I24/B$77)</f>
        <v>0</v>
      </c>
      <c r="C247" s="31">
        <f>IF(C$77="",C211,C211*$I24/C$77)</f>
        <v>0</v>
      </c>
      <c r="D247" s="31">
        <f>IF(D$77="",D211,D211*$I24/D$77)</f>
        <v>0</v>
      </c>
      <c r="E247" s="31">
        <f>IF(E$77="",E211,E211*$I24/E$77)</f>
        <v>0</v>
      </c>
      <c r="F247" s="31">
        <f>IF(F$77="",F211,F211*$I24/F$77)</f>
        <v>0</v>
      </c>
      <c r="G247" s="31">
        <f>IF(G$77="",G211,G211*$I24/G$77)</f>
        <v>0</v>
      </c>
      <c r="H247" s="31">
        <f>IF(H$77="",H211,H211*$I24/H$77)</f>
        <v>0</v>
      </c>
      <c r="I247" s="31">
        <f>IF(I$77="",I211,I211*$I24/I$77)</f>
        <v>0</v>
      </c>
      <c r="J247" s="31">
        <f>IF(J$77="",J211,J211*$I24/J$77)</f>
        <v>0</v>
      </c>
      <c r="K247" s="10"/>
    </row>
    <row r="248" spans="1:11">
      <c r="A248" s="3" t="s">
        <v>182</v>
      </c>
      <c r="B248" s="31">
        <f>IF(B$77="",B212,B212*$I25/B$77)</f>
        <v>0</v>
      </c>
      <c r="C248" s="31">
        <f>IF(C$77="",C212,C212*$I25/C$77)</f>
        <v>0</v>
      </c>
      <c r="D248" s="31">
        <f>IF(D$77="",D212,D212*$I25/D$77)</f>
        <v>0</v>
      </c>
      <c r="E248" s="31">
        <f>IF(E$77="",E212,E212*$I25/E$77)</f>
        <v>0</v>
      </c>
      <c r="F248" s="31">
        <f>IF(F$77="",F212,F212*$I25/F$77)</f>
        <v>0</v>
      </c>
      <c r="G248" s="31">
        <f>IF(G$77="",G212,G212*$I25/G$77)</f>
        <v>0</v>
      </c>
      <c r="H248" s="31">
        <f>IF(H$77="",H212,H212*$I25/H$77)</f>
        <v>0</v>
      </c>
      <c r="I248" s="31">
        <f>IF(I$77="",I212,I212*$I25/I$77)</f>
        <v>0</v>
      </c>
      <c r="J248" s="31">
        <f>IF(J$77="",J212,J212*$I25/J$77)</f>
        <v>0</v>
      </c>
      <c r="K248" s="10"/>
    </row>
    <row r="249" spans="1:11">
      <c r="A249" s="3" t="s">
        <v>183</v>
      </c>
      <c r="B249" s="31">
        <f>IF(B$77="",B213,B213*$I26/B$77)</f>
        <v>0</v>
      </c>
      <c r="C249" s="31">
        <f>IF(C$77="",C213,C213*$I26/C$77)</f>
        <v>0</v>
      </c>
      <c r="D249" s="31">
        <f>IF(D$77="",D213,D213*$I26/D$77)</f>
        <v>0</v>
      </c>
      <c r="E249" s="31">
        <f>IF(E$77="",E213,E213*$I26/E$77)</f>
        <v>0</v>
      </c>
      <c r="F249" s="31">
        <f>IF(F$77="",F213,F213*$I26/F$77)</f>
        <v>0</v>
      </c>
      <c r="G249" s="31">
        <f>IF(G$77="",G213,G213*$I26/G$77)</f>
        <v>0</v>
      </c>
      <c r="H249" s="31">
        <f>IF(H$77="",H213,H213*$I26/H$77)</f>
        <v>0</v>
      </c>
      <c r="I249" s="31">
        <f>IF(I$77="",I213,I213*$I26/I$77)</f>
        <v>0</v>
      </c>
      <c r="J249" s="31">
        <f>IF(J$77="",J213,J213*$I26/J$77)</f>
        <v>0</v>
      </c>
      <c r="K249" s="10"/>
    </row>
    <row r="250" spans="1:11">
      <c r="A250" s="3" t="s">
        <v>196</v>
      </c>
      <c r="B250" s="31">
        <f>IF(B$77="",B214,B214*$I27/B$77)</f>
        <v>0</v>
      </c>
      <c r="C250" s="31">
        <f>IF(C$77="",C214,C214*$I27/C$77)</f>
        <v>0</v>
      </c>
      <c r="D250" s="31">
        <f>IF(D$77="",D214,D214*$I27/D$77)</f>
        <v>0</v>
      </c>
      <c r="E250" s="31">
        <f>IF(E$77="",E214,E214*$I27/E$77)</f>
        <v>0</v>
      </c>
      <c r="F250" s="31">
        <f>IF(F$77="",F214,F214*$I27/F$77)</f>
        <v>0</v>
      </c>
      <c r="G250" s="31">
        <f>IF(G$77="",G214,G214*$I27/G$77)</f>
        <v>0</v>
      </c>
      <c r="H250" s="31">
        <f>IF(H$77="",H214,H214*$I27/H$77)</f>
        <v>0</v>
      </c>
      <c r="I250" s="31">
        <f>IF(I$77="",I214,I214*$I27/I$77)</f>
        <v>0</v>
      </c>
      <c r="J250" s="31">
        <f>IF(J$77="",J214,J214*$I27/J$77)</f>
        <v>0</v>
      </c>
      <c r="K250" s="10"/>
    </row>
    <row r="251" spans="1:11">
      <c r="A251" s="3" t="s">
        <v>216</v>
      </c>
      <c r="B251" s="31">
        <f>IF(B$77="",B215,B215*$I28/B$77)</f>
        <v>0</v>
      </c>
      <c r="C251" s="31">
        <f>IF(C$77="",C215,C215*$I28/C$77)</f>
        <v>0</v>
      </c>
      <c r="D251" s="31">
        <f>IF(D$77="",D215,D215*$I28/D$77)</f>
        <v>0</v>
      </c>
      <c r="E251" s="31">
        <f>IF(E$77="",E215,E215*$I28/E$77)</f>
        <v>0</v>
      </c>
      <c r="F251" s="31">
        <f>IF(F$77="",F215,F215*$I28/F$77)</f>
        <v>0</v>
      </c>
      <c r="G251" s="31">
        <f>IF(G$77="",G215,G215*$I28/G$77)</f>
        <v>0</v>
      </c>
      <c r="H251" s="31">
        <f>IF(H$77="",H215,H215*$I28/H$77)</f>
        <v>0</v>
      </c>
      <c r="I251" s="31">
        <f>IF(I$77="",I215,I215*$I28/I$77)</f>
        <v>0</v>
      </c>
      <c r="J251" s="31">
        <f>IF(J$77="",J215,J215*$I28/J$77)</f>
        <v>0</v>
      </c>
      <c r="K251" s="10"/>
    </row>
    <row r="252" spans="1:11">
      <c r="A252" s="3" t="s">
        <v>217</v>
      </c>
      <c r="B252" s="31">
        <f>IF(B$77="",B216,B216*$I29/B$77)</f>
        <v>0</v>
      </c>
      <c r="C252" s="31">
        <f>IF(C$77="",C216,C216*$I29/C$77)</f>
        <v>0</v>
      </c>
      <c r="D252" s="31">
        <f>IF(D$77="",D216,D216*$I29/D$77)</f>
        <v>0</v>
      </c>
      <c r="E252" s="31">
        <f>IF(E$77="",E216,E216*$I29/E$77)</f>
        <v>0</v>
      </c>
      <c r="F252" s="31">
        <f>IF(F$77="",F216,F216*$I29/F$77)</f>
        <v>0</v>
      </c>
      <c r="G252" s="31">
        <f>IF(G$77="",G216,G216*$I29/G$77)</f>
        <v>0</v>
      </c>
      <c r="H252" s="31">
        <f>IF(H$77="",H216,H216*$I29/H$77)</f>
        <v>0</v>
      </c>
      <c r="I252" s="31">
        <f>IF(I$77="",I216,I216*$I29/I$77)</f>
        <v>0</v>
      </c>
      <c r="J252" s="31">
        <f>IF(J$77="",J216,J216*$I29/J$77)</f>
        <v>0</v>
      </c>
      <c r="K252" s="10"/>
    </row>
    <row r="253" spans="1:11">
      <c r="A253" s="3" t="s">
        <v>218</v>
      </c>
      <c r="B253" s="31">
        <f>IF(B$77="",B217,B217*$I30/B$77)</f>
        <v>0</v>
      </c>
      <c r="C253" s="31">
        <f>IF(C$77="",C217,C217*$I30/C$77)</f>
        <v>0</v>
      </c>
      <c r="D253" s="31">
        <f>IF(D$77="",D217,D217*$I30/D$77)</f>
        <v>0</v>
      </c>
      <c r="E253" s="31">
        <f>IF(E$77="",E217,E217*$I30/E$77)</f>
        <v>0</v>
      </c>
      <c r="F253" s="31">
        <f>IF(F$77="",F217,F217*$I30/F$77)</f>
        <v>0</v>
      </c>
      <c r="G253" s="31">
        <f>IF(G$77="",G217,G217*$I30/G$77)</f>
        <v>0</v>
      </c>
      <c r="H253" s="31">
        <f>IF(H$77="",H217,H217*$I30/H$77)</f>
        <v>0</v>
      </c>
      <c r="I253" s="31">
        <f>IF(I$77="",I217,I217*$I30/I$77)</f>
        <v>0</v>
      </c>
      <c r="J253" s="31">
        <f>IF(J$77="",J217,J217*$I30/J$77)</f>
        <v>0</v>
      </c>
      <c r="K253" s="10"/>
    </row>
    <row r="254" spans="1:11">
      <c r="A254" s="3" t="s">
        <v>219</v>
      </c>
      <c r="B254" s="31">
        <f>IF(B$77="",B218,B218*$I31/B$77)</f>
        <v>0</v>
      </c>
      <c r="C254" s="31">
        <f>IF(C$77="",C218,C218*$I31/C$77)</f>
        <v>0</v>
      </c>
      <c r="D254" s="31">
        <f>IF(D$77="",D218,D218*$I31/D$77)</f>
        <v>0</v>
      </c>
      <c r="E254" s="31">
        <f>IF(E$77="",E218,E218*$I31/E$77)</f>
        <v>0</v>
      </c>
      <c r="F254" s="31">
        <f>IF(F$77="",F218,F218*$I31/F$77)</f>
        <v>0</v>
      </c>
      <c r="G254" s="31">
        <f>IF(G$77="",G218,G218*$I31/G$77)</f>
        <v>0</v>
      </c>
      <c r="H254" s="31">
        <f>IF(H$77="",H218,H218*$I31/H$77)</f>
        <v>0</v>
      </c>
      <c r="I254" s="31">
        <f>IF(I$77="",I218,I218*$I31/I$77)</f>
        <v>0</v>
      </c>
      <c r="J254" s="31">
        <f>IF(J$77="",J218,J218*$I31/J$77)</f>
        <v>0</v>
      </c>
      <c r="K254" s="10"/>
    </row>
    <row r="255" spans="1:11">
      <c r="A255" s="3" t="s">
        <v>220</v>
      </c>
      <c r="B255" s="31">
        <f>IF(B$77="",B219,B219*$I32/B$77)</f>
        <v>0</v>
      </c>
      <c r="C255" s="31">
        <f>IF(C$77="",C219,C219*$I32/C$77)</f>
        <v>0</v>
      </c>
      <c r="D255" s="31">
        <f>IF(D$77="",D219,D219*$I32/D$77)</f>
        <v>0</v>
      </c>
      <c r="E255" s="31">
        <f>IF(E$77="",E219,E219*$I32/E$77)</f>
        <v>0</v>
      </c>
      <c r="F255" s="31">
        <f>IF(F$77="",F219,F219*$I32/F$77)</f>
        <v>0</v>
      </c>
      <c r="G255" s="31">
        <f>IF(G$77="",G219,G219*$I32/G$77)</f>
        <v>0</v>
      </c>
      <c r="H255" s="31">
        <f>IF(H$77="",H219,H219*$I32/H$77)</f>
        <v>0</v>
      </c>
      <c r="I255" s="31">
        <f>IF(I$77="",I219,I219*$I32/I$77)</f>
        <v>0</v>
      </c>
      <c r="J255" s="31">
        <f>IF(J$77="",J219,J219*$I32/J$77)</f>
        <v>0</v>
      </c>
      <c r="K255" s="10"/>
    </row>
    <row r="256" spans="1:11">
      <c r="A256" s="3" t="s">
        <v>184</v>
      </c>
      <c r="B256" s="31">
        <f>IF(B$77="",B220,B220*$I33/B$77)</f>
        <v>0</v>
      </c>
      <c r="C256" s="31">
        <f>IF(C$77="",C220,C220*$I33/C$77)</f>
        <v>0</v>
      </c>
      <c r="D256" s="31">
        <f>IF(D$77="",D220,D220*$I33/D$77)</f>
        <v>0</v>
      </c>
      <c r="E256" s="31">
        <f>IF(E$77="",E220,E220*$I33/E$77)</f>
        <v>0</v>
      </c>
      <c r="F256" s="31">
        <f>IF(F$77="",F220,F220*$I33/F$77)</f>
        <v>0</v>
      </c>
      <c r="G256" s="31">
        <f>IF(G$77="",G220,G220*$I33/G$77)</f>
        <v>0</v>
      </c>
      <c r="H256" s="31">
        <f>IF(H$77="",H220,H220*$I33/H$77)</f>
        <v>0</v>
      </c>
      <c r="I256" s="31">
        <f>IF(I$77="",I220,I220*$I33/I$77)</f>
        <v>0</v>
      </c>
      <c r="J256" s="31">
        <f>IF(J$77="",J220,J220*$I33/J$77)</f>
        <v>0</v>
      </c>
      <c r="K256" s="10"/>
    </row>
    <row r="257" spans="1:11">
      <c r="A257" s="3" t="s">
        <v>185</v>
      </c>
      <c r="B257" s="31">
        <f>IF(B$77="",B221,B221*$I34/B$77)</f>
        <v>0</v>
      </c>
      <c r="C257" s="31">
        <f>IF(C$77="",C221,C221*$I34/C$77)</f>
        <v>0</v>
      </c>
      <c r="D257" s="31">
        <f>IF(D$77="",D221,D221*$I34/D$77)</f>
        <v>0</v>
      </c>
      <c r="E257" s="31">
        <f>IF(E$77="",E221,E221*$I34/E$77)</f>
        <v>0</v>
      </c>
      <c r="F257" s="31">
        <f>IF(F$77="",F221,F221*$I34/F$77)</f>
        <v>0</v>
      </c>
      <c r="G257" s="31">
        <f>IF(G$77="",G221,G221*$I34/G$77)</f>
        <v>0</v>
      </c>
      <c r="H257" s="31">
        <f>IF(H$77="",H221,H221*$I34/H$77)</f>
        <v>0</v>
      </c>
      <c r="I257" s="31">
        <f>IF(I$77="",I221,I221*$I34/I$77)</f>
        <v>0</v>
      </c>
      <c r="J257" s="31">
        <f>IF(J$77="",J221,J221*$I34/J$77)</f>
        <v>0</v>
      </c>
      <c r="K257" s="10"/>
    </row>
    <row r="258" spans="1:11">
      <c r="A258" s="3" t="s">
        <v>186</v>
      </c>
      <c r="B258" s="31">
        <f>IF(B$77="",B222,B222*$I35/B$77)</f>
        <v>0</v>
      </c>
      <c r="C258" s="31">
        <f>IF(C$77="",C222,C222*$I35/C$77)</f>
        <v>0</v>
      </c>
      <c r="D258" s="31">
        <f>IF(D$77="",D222,D222*$I35/D$77)</f>
        <v>0</v>
      </c>
      <c r="E258" s="31">
        <f>IF(E$77="",E222,E222*$I35/E$77)</f>
        <v>0</v>
      </c>
      <c r="F258" s="31">
        <f>IF(F$77="",F222,F222*$I35/F$77)</f>
        <v>0</v>
      </c>
      <c r="G258" s="31">
        <f>IF(G$77="",G222,G222*$I35/G$77)</f>
        <v>0</v>
      </c>
      <c r="H258" s="31">
        <f>IF(H$77="",H222,H222*$I35/H$77)</f>
        <v>0</v>
      </c>
      <c r="I258" s="31">
        <f>IF(I$77="",I222,I222*$I35/I$77)</f>
        <v>0</v>
      </c>
      <c r="J258" s="31">
        <f>IF(J$77="",J222,J222*$I35/J$77)</f>
        <v>0</v>
      </c>
      <c r="K258" s="10"/>
    </row>
    <row r="259" spans="1:11">
      <c r="A259" s="3" t="s">
        <v>187</v>
      </c>
      <c r="B259" s="31">
        <f>IF(B$77="",B223,B223*$I36/B$77)</f>
        <v>0</v>
      </c>
      <c r="C259" s="31">
        <f>IF(C$77="",C223,C223*$I36/C$77)</f>
        <v>0</v>
      </c>
      <c r="D259" s="31">
        <f>IF(D$77="",D223,D223*$I36/D$77)</f>
        <v>0</v>
      </c>
      <c r="E259" s="31">
        <f>IF(E$77="",E223,E223*$I36/E$77)</f>
        <v>0</v>
      </c>
      <c r="F259" s="31">
        <f>IF(F$77="",F223,F223*$I36/F$77)</f>
        <v>0</v>
      </c>
      <c r="G259" s="31">
        <f>IF(G$77="",G223,G223*$I36/G$77)</f>
        <v>0</v>
      </c>
      <c r="H259" s="31">
        <f>IF(H$77="",H223,H223*$I36/H$77)</f>
        <v>0</v>
      </c>
      <c r="I259" s="31">
        <f>IF(I$77="",I223,I223*$I36/I$77)</f>
        <v>0</v>
      </c>
      <c r="J259" s="31">
        <f>IF(J$77="",J223,J223*$I36/J$77)</f>
        <v>0</v>
      </c>
      <c r="K259" s="10"/>
    </row>
    <row r="260" spans="1:11">
      <c r="A260" s="3" t="s">
        <v>188</v>
      </c>
      <c r="B260" s="31">
        <f>IF(B$77="",B224,B224*$I37/B$77)</f>
        <v>0</v>
      </c>
      <c r="C260" s="31">
        <f>IF(C$77="",C224,C224*$I37/C$77)</f>
        <v>0</v>
      </c>
      <c r="D260" s="31">
        <f>IF(D$77="",D224,D224*$I37/D$77)</f>
        <v>0</v>
      </c>
      <c r="E260" s="31">
        <f>IF(E$77="",E224,E224*$I37/E$77)</f>
        <v>0</v>
      </c>
      <c r="F260" s="31">
        <f>IF(F$77="",F224,F224*$I37/F$77)</f>
        <v>0</v>
      </c>
      <c r="G260" s="31">
        <f>IF(G$77="",G224,G224*$I37/G$77)</f>
        <v>0</v>
      </c>
      <c r="H260" s="31">
        <f>IF(H$77="",H224,H224*$I37/H$77)</f>
        <v>0</v>
      </c>
      <c r="I260" s="31">
        <f>IF(I$77="",I224,I224*$I37/I$77)</f>
        <v>0</v>
      </c>
      <c r="J260" s="31">
        <f>IF(J$77="",J224,J224*$I37/J$77)</f>
        <v>0</v>
      </c>
      <c r="K260" s="10"/>
    </row>
    <row r="261" spans="1:11">
      <c r="A261" s="3" t="s">
        <v>189</v>
      </c>
      <c r="B261" s="31">
        <f>IF(B$77="",B225,B225*$I38/B$77)</f>
        <v>0</v>
      </c>
      <c r="C261" s="31">
        <f>IF(C$77="",C225,C225*$I38/C$77)</f>
        <v>0</v>
      </c>
      <c r="D261" s="31">
        <f>IF(D$77="",D225,D225*$I38/D$77)</f>
        <v>0</v>
      </c>
      <c r="E261" s="31">
        <f>IF(E$77="",E225,E225*$I38/E$77)</f>
        <v>0</v>
      </c>
      <c r="F261" s="31">
        <f>IF(F$77="",F225,F225*$I38/F$77)</f>
        <v>0</v>
      </c>
      <c r="G261" s="31">
        <f>IF(G$77="",G225,G225*$I38/G$77)</f>
        <v>0</v>
      </c>
      <c r="H261" s="31">
        <f>IF(H$77="",H225,H225*$I38/H$77)</f>
        <v>0</v>
      </c>
      <c r="I261" s="31">
        <f>IF(I$77="",I225,I225*$I38/I$77)</f>
        <v>0</v>
      </c>
      <c r="J261" s="31">
        <f>IF(J$77="",J225,J225*$I38/J$77)</f>
        <v>0</v>
      </c>
      <c r="K261" s="10"/>
    </row>
    <row r="262" spans="1:11">
      <c r="A262" s="3" t="s">
        <v>197</v>
      </c>
      <c r="B262" s="31">
        <f>IF(B$77="",B226,B226*$I39/B$77)</f>
        <v>0</v>
      </c>
      <c r="C262" s="31">
        <f>IF(C$77="",C226,C226*$I39/C$77)</f>
        <v>0</v>
      </c>
      <c r="D262" s="31">
        <f>IF(D$77="",D226,D226*$I39/D$77)</f>
        <v>0</v>
      </c>
      <c r="E262" s="31">
        <f>IF(E$77="",E226,E226*$I39/E$77)</f>
        <v>0</v>
      </c>
      <c r="F262" s="31">
        <f>IF(F$77="",F226,F226*$I39/F$77)</f>
        <v>0</v>
      </c>
      <c r="G262" s="31">
        <f>IF(G$77="",G226,G226*$I39/G$77)</f>
        <v>0</v>
      </c>
      <c r="H262" s="31">
        <f>IF(H$77="",H226,H226*$I39/H$77)</f>
        <v>0</v>
      </c>
      <c r="I262" s="31">
        <f>IF(I$77="",I226,I226*$I39/I$77)</f>
        <v>0</v>
      </c>
      <c r="J262" s="31">
        <f>IF(J$77="",J226,J226*$I39/J$77)</f>
        <v>0</v>
      </c>
      <c r="K262" s="10"/>
    </row>
    <row r="263" spans="1:11">
      <c r="A263" s="3" t="s">
        <v>198</v>
      </c>
      <c r="B263" s="31">
        <f>IF(B$77="",B227,B227*$I40/B$77)</f>
        <v>0</v>
      </c>
      <c r="C263" s="31">
        <f>IF(C$77="",C227,C227*$I40/C$77)</f>
        <v>0</v>
      </c>
      <c r="D263" s="31">
        <f>IF(D$77="",D227,D227*$I40/D$77)</f>
        <v>0</v>
      </c>
      <c r="E263" s="31">
        <f>IF(E$77="",E227,E227*$I40/E$77)</f>
        <v>0</v>
      </c>
      <c r="F263" s="31">
        <f>IF(F$77="",F227,F227*$I40/F$77)</f>
        <v>0</v>
      </c>
      <c r="G263" s="31">
        <f>IF(G$77="",G227,G227*$I40/G$77)</f>
        <v>0</v>
      </c>
      <c r="H263" s="31">
        <f>IF(H$77="",H227,H227*$I40/H$77)</f>
        <v>0</v>
      </c>
      <c r="I263" s="31">
        <f>IF(I$77="",I227,I227*$I40/I$77)</f>
        <v>0</v>
      </c>
      <c r="J263" s="31">
        <f>IF(J$77="",J227,J227*$I40/J$77)</f>
        <v>0</v>
      </c>
      <c r="K263" s="10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47" display="x2 = 1032. Loss adjustment factors to transmission"/>
    <hyperlink ref="A56" location="'LAFs'!B44" display="x1 = 2002. Mapping of DRM network levels to core network levels"/>
    <hyperlink ref="A57" location="'Input'!B147" display="x2 = 1032. Loss adjustment factors to transmission"/>
    <hyperlink ref="A72" location="'LAFs'!B60" display="x1 = 2003. Loss adjustment factor to transmission for each DRM network level"/>
    <hyperlink ref="A115" location="'Input'!B79" display="x1 = 1018. Proportion of relevant load going through 132kV/HV direct transformation"/>
    <hyperlink ref="A123" location="'Input'!B79" display="x1 = 1018. Proportion of relevant load going through 132kV/HV direct transformation"/>
    <hyperlink ref="A131" location="'Input'!B79" display="x1 = 1018. Proportion of relevant load going through 132kV/HV direct transformation"/>
    <hyperlink ref="A139" location="'Input'!B79" display="x1 = 1018. Proportion of relevant load going through 132kV/HV direct transformation"/>
    <hyperlink ref="A140" location="'LAFs'!B118" display="x2 = 2006. Proportion going through 132kV/EHV"/>
    <hyperlink ref="A141" location="'LAFs'!B126" display="x3 = 2007. Proportion going through EHV"/>
    <hyperlink ref="A142" location="'LAFs'!B134" display="x4 = 2008. Proportion going through EHV/HV"/>
    <hyperlink ref="A160" location="'LAFs'!B84" display="x1 = 2005. Network use factors"/>
    <hyperlink ref="A161" location="'LAFs'!B147" display="x2 = 2009. Rerouteing matrix for all network levels"/>
    <hyperlink ref="A197" location="'LAFs'!B164" display="x3 = 2010. Network use factors: interim step in calculations before adjustments"/>
    <hyperlink ref="A231" location="'LAFs'!B76" display="x1 = 2004. Loss adjustment factor to transmission for each network level"/>
    <hyperlink ref="A232" location="'LAFs'!B200" display="x2 = 2011. Network use factors for all tariffs"/>
    <hyperlink ref="A233" location="'LAFs'!I13" display="x3 = 2001. Loss adjustment factor to transmission (in Loss adjustment factors to transmission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"Network model for "&amp;'Input'!B7&amp;" in "&amp;'Input'!C7&amp;" ("&amp;'Input'!D7&amp;")"</f>
        <v>0</v>
      </c>
    </row>
    <row r="2" spans="1:3">
      <c r="A2" s="2" t="s">
        <v>410</v>
      </c>
    </row>
    <row r="4" spans="1:3" ht="21" customHeight="1">
      <c r="A4" s="1" t="s">
        <v>411</v>
      </c>
    </row>
    <row r="5" spans="1:3">
      <c r="A5" s="2" t="s">
        <v>361</v>
      </c>
    </row>
    <row r="6" spans="1:3">
      <c r="A6" s="11" t="s">
        <v>412</v>
      </c>
    </row>
    <row r="7" spans="1:3">
      <c r="A7" s="11" t="s">
        <v>413</v>
      </c>
    </row>
    <row r="8" spans="1:3">
      <c r="A8" s="11" t="s">
        <v>414</v>
      </c>
    </row>
    <row r="9" spans="1:3">
      <c r="A9" s="2" t="s">
        <v>415</v>
      </c>
    </row>
    <row r="11" spans="1:3">
      <c r="B11" s="12" t="s">
        <v>416</v>
      </c>
    </row>
    <row r="12" spans="1:3">
      <c r="A12" s="3" t="s">
        <v>416</v>
      </c>
      <c r="B12" s="33">
        <f>PMT('Input'!B58,'Input'!C58,-1)*IF(OR('Input'!F58&gt;366,'Input'!F58&lt;365),'Input'!F58/365.25,1)</f>
        <v>0</v>
      </c>
      <c r="C12" s="10"/>
    </row>
    <row r="14" spans="1:3" ht="21" customHeight="1">
      <c r="A14" s="1" t="s">
        <v>417</v>
      </c>
    </row>
    <row r="15" spans="1:3">
      <c r="A15" s="2" t="s">
        <v>361</v>
      </c>
    </row>
    <row r="16" spans="1:3">
      <c r="A16" s="11" t="s">
        <v>418</v>
      </c>
    </row>
    <row r="17" spans="1:10">
      <c r="A17" s="2" t="s">
        <v>378</v>
      </c>
    </row>
    <row r="18" spans="1:10">
      <c r="A18" s="2" t="s">
        <v>379</v>
      </c>
    </row>
    <row r="20" spans="1:10">
      <c r="B20" s="12" t="s">
        <v>142</v>
      </c>
      <c r="C20" s="12" t="s">
        <v>143</v>
      </c>
      <c r="D20" s="12" t="s">
        <v>144</v>
      </c>
      <c r="E20" s="12" t="s">
        <v>145</v>
      </c>
      <c r="F20" s="12" t="s">
        <v>146</v>
      </c>
      <c r="G20" s="12" t="s">
        <v>147</v>
      </c>
      <c r="H20" s="12" t="s">
        <v>148</v>
      </c>
      <c r="I20" s="12" t="s">
        <v>149</v>
      </c>
    </row>
    <row r="21" spans="1:10">
      <c r="A21" s="3" t="s">
        <v>419</v>
      </c>
      <c r="B21" s="23">
        <v>1</v>
      </c>
      <c r="C21" s="32">
        <f>'Input'!$B148</f>
        <v>0</v>
      </c>
      <c r="D21" s="32">
        <f>'Input'!$C148</f>
        <v>0</v>
      </c>
      <c r="E21" s="32">
        <f>'Input'!$D148</f>
        <v>0</v>
      </c>
      <c r="F21" s="32">
        <f>'Input'!$E148</f>
        <v>0</v>
      </c>
      <c r="G21" s="32">
        <f>'Input'!$F148</f>
        <v>0</v>
      </c>
      <c r="H21" s="32">
        <f>'Input'!$G148</f>
        <v>0</v>
      </c>
      <c r="I21" s="32">
        <f>'Input'!$H148</f>
        <v>0</v>
      </c>
      <c r="J21" s="10"/>
    </row>
    <row r="23" spans="1:10" ht="21" customHeight="1">
      <c r="A23" s="1" t="s">
        <v>420</v>
      </c>
    </row>
    <row r="24" spans="1:10">
      <c r="A24" s="2" t="s">
        <v>361</v>
      </c>
    </row>
    <row r="25" spans="1:10">
      <c r="A25" s="11" t="s">
        <v>421</v>
      </c>
    </row>
    <row r="26" spans="1:10">
      <c r="A26" s="11" t="s">
        <v>422</v>
      </c>
    </row>
    <row r="27" spans="1:10">
      <c r="A27" s="28" t="s">
        <v>364</v>
      </c>
      <c r="B27" s="28" t="s">
        <v>423</v>
      </c>
      <c r="C27" s="28" t="s">
        <v>424</v>
      </c>
    </row>
    <row r="28" spans="1:10">
      <c r="A28" s="28" t="s">
        <v>367</v>
      </c>
      <c r="B28" s="28" t="s">
        <v>425</v>
      </c>
      <c r="C28" s="28" t="s">
        <v>426</v>
      </c>
    </row>
    <row r="30" spans="1:10">
      <c r="B30" s="12" t="s">
        <v>427</v>
      </c>
      <c r="C30" s="12" t="s">
        <v>428</v>
      </c>
    </row>
    <row r="31" spans="1:10">
      <c r="A31" s="3" t="s">
        <v>142</v>
      </c>
      <c r="B31" s="31">
        <f>$B$21</f>
        <v>0</v>
      </c>
      <c r="C31" s="9"/>
      <c r="D31" s="10"/>
    </row>
    <row r="32" spans="1:10">
      <c r="A32" s="3" t="s">
        <v>143</v>
      </c>
      <c r="B32" s="31">
        <f>$C$21</f>
        <v>0</v>
      </c>
      <c r="C32" s="31">
        <f>B31</f>
        <v>0</v>
      </c>
      <c r="D32" s="10"/>
    </row>
    <row r="33" spans="1:5">
      <c r="A33" s="3" t="s">
        <v>144</v>
      </c>
      <c r="B33" s="31">
        <f>$D$21</f>
        <v>0</v>
      </c>
      <c r="C33" s="31">
        <f>B32</f>
        <v>0</v>
      </c>
      <c r="D33" s="10"/>
    </row>
    <row r="34" spans="1:5">
      <c r="A34" s="3" t="s">
        <v>145</v>
      </c>
      <c r="B34" s="31">
        <f>$E$21</f>
        <v>0</v>
      </c>
      <c r="C34" s="31">
        <f>B33</f>
        <v>0</v>
      </c>
      <c r="D34" s="10"/>
    </row>
    <row r="35" spans="1:5">
      <c r="A35" s="3" t="s">
        <v>146</v>
      </c>
      <c r="B35" s="31">
        <f>$F$21</f>
        <v>0</v>
      </c>
      <c r="C35" s="31">
        <f>B34</f>
        <v>0</v>
      </c>
      <c r="D35" s="10"/>
    </row>
    <row r="36" spans="1:5">
      <c r="A36" s="3" t="s">
        <v>147</v>
      </c>
      <c r="B36" s="31">
        <f>$G$21</f>
        <v>0</v>
      </c>
      <c r="C36" s="31">
        <f>B35</f>
        <v>0</v>
      </c>
      <c r="D36" s="10"/>
    </row>
    <row r="37" spans="1:5">
      <c r="A37" s="3" t="s">
        <v>148</v>
      </c>
      <c r="B37" s="31">
        <f>$H$21</f>
        <v>0</v>
      </c>
      <c r="C37" s="31">
        <f>B36</f>
        <v>0</v>
      </c>
      <c r="D37" s="10"/>
    </row>
    <row r="38" spans="1:5">
      <c r="A38" s="3" t="s">
        <v>149</v>
      </c>
      <c r="B38" s="31">
        <f>$I$21</f>
        <v>0</v>
      </c>
      <c r="C38" s="31">
        <f>B37</f>
        <v>0</v>
      </c>
      <c r="D38" s="10"/>
    </row>
    <row r="40" spans="1:5" ht="21" customHeight="1">
      <c r="A40" s="1" t="s">
        <v>429</v>
      </c>
    </row>
    <row r="41" spans="1:5">
      <c r="A41" s="2" t="s">
        <v>361</v>
      </c>
    </row>
    <row r="42" spans="1:5">
      <c r="A42" s="11" t="s">
        <v>430</v>
      </c>
    </row>
    <row r="43" spans="1:5">
      <c r="A43" s="11" t="s">
        <v>431</v>
      </c>
    </row>
    <row r="44" spans="1:5">
      <c r="A44" s="28" t="s">
        <v>364</v>
      </c>
      <c r="B44" s="28" t="s">
        <v>432</v>
      </c>
      <c r="C44" s="28" t="s">
        <v>432</v>
      </c>
      <c r="D44" s="28" t="s">
        <v>432</v>
      </c>
    </row>
    <row r="45" spans="1:5">
      <c r="A45" s="28" t="s">
        <v>367</v>
      </c>
      <c r="B45" s="28" t="s">
        <v>433</v>
      </c>
      <c r="C45" s="28" t="s">
        <v>433</v>
      </c>
      <c r="D45" s="28" t="s">
        <v>434</v>
      </c>
    </row>
    <row r="47" spans="1:5">
      <c r="B47" s="12" t="s">
        <v>435</v>
      </c>
      <c r="C47" s="12" t="s">
        <v>436</v>
      </c>
      <c r="D47" s="12" t="s">
        <v>437</v>
      </c>
    </row>
    <row r="48" spans="1:5">
      <c r="A48" s="3" t="s">
        <v>142</v>
      </c>
      <c r="B48" s="9"/>
      <c r="C48" s="33">
        <f>1/(1+'Input'!B68)</f>
        <v>0</v>
      </c>
      <c r="D48" s="33">
        <f>1/C48-1</f>
        <v>0</v>
      </c>
      <c r="E48" s="10"/>
    </row>
    <row r="49" spans="1:5">
      <c r="A49" s="3" t="s">
        <v>143</v>
      </c>
      <c r="B49" s="33">
        <f>1/(1+'Input'!B69)</f>
        <v>0</v>
      </c>
      <c r="C49" s="33">
        <f>C48/(1+'Input'!B69)</f>
        <v>0</v>
      </c>
      <c r="D49" s="33">
        <f>1/C49-1</f>
        <v>0</v>
      </c>
      <c r="E49" s="10"/>
    </row>
    <row r="50" spans="1:5">
      <c r="A50" s="3" t="s">
        <v>144</v>
      </c>
      <c r="B50" s="33">
        <f>B49/(1+'Input'!B70)</f>
        <v>0</v>
      </c>
      <c r="C50" s="33">
        <f>C49/(1+'Input'!B70)</f>
        <v>0</v>
      </c>
      <c r="D50" s="33">
        <f>1/C50-1</f>
        <v>0</v>
      </c>
      <c r="E50" s="10"/>
    </row>
    <row r="51" spans="1:5">
      <c r="A51" s="3" t="s">
        <v>145</v>
      </c>
      <c r="B51" s="33">
        <f>B50/(1+'Input'!B71)</f>
        <v>0</v>
      </c>
      <c r="C51" s="33">
        <f>C50/(1+'Input'!B71)</f>
        <v>0</v>
      </c>
      <c r="D51" s="33">
        <f>1/C51-1</f>
        <v>0</v>
      </c>
      <c r="E51" s="10"/>
    </row>
    <row r="52" spans="1:5">
      <c r="A52" s="3" t="s">
        <v>146</v>
      </c>
      <c r="B52" s="33">
        <f>B51/(1+'Input'!B72)</f>
        <v>0</v>
      </c>
      <c r="C52" s="33">
        <f>C51/(1+'Input'!B72)</f>
        <v>0</v>
      </c>
      <c r="D52" s="33">
        <f>1/C52-1</f>
        <v>0</v>
      </c>
      <c r="E52" s="10"/>
    </row>
    <row r="53" spans="1:5">
      <c r="A53" s="3" t="s">
        <v>147</v>
      </c>
      <c r="B53" s="33">
        <f>B52/(1+'Input'!B73)</f>
        <v>0</v>
      </c>
      <c r="C53" s="33">
        <f>C52/(1+'Input'!B73)</f>
        <v>0</v>
      </c>
      <c r="D53" s="33">
        <f>1/C53-1</f>
        <v>0</v>
      </c>
      <c r="E53" s="10"/>
    </row>
    <row r="54" spans="1:5">
      <c r="A54" s="3" t="s">
        <v>148</v>
      </c>
      <c r="B54" s="33">
        <f>B53/(1+'Input'!B74)</f>
        <v>0</v>
      </c>
      <c r="C54" s="33">
        <f>C53/(1+'Input'!B74)</f>
        <v>0</v>
      </c>
      <c r="D54" s="33">
        <f>1/C54-1</f>
        <v>0</v>
      </c>
      <c r="E54" s="10"/>
    </row>
    <row r="55" spans="1:5">
      <c r="A55" s="3" t="s">
        <v>149</v>
      </c>
      <c r="B55" s="33">
        <f>B54/(1+'Input'!B75)</f>
        <v>0</v>
      </c>
      <c r="C55" s="33">
        <f>C54/(1+'Input'!B75)</f>
        <v>0</v>
      </c>
      <c r="D55" s="9"/>
      <c r="E55" s="10"/>
    </row>
    <row r="57" spans="1:5" ht="21" customHeight="1">
      <c r="A57" s="1" t="s">
        <v>438</v>
      </c>
    </row>
    <row r="58" spans="1:5">
      <c r="A58" s="2" t="s">
        <v>361</v>
      </c>
    </row>
    <row r="59" spans="1:5">
      <c r="A59" s="11" t="s">
        <v>439</v>
      </c>
    </row>
    <row r="60" spans="1:5">
      <c r="A60" s="11" t="s">
        <v>440</v>
      </c>
    </row>
    <row r="61" spans="1:5">
      <c r="A61" s="2" t="s">
        <v>441</v>
      </c>
    </row>
    <row r="63" spans="1:5">
      <c r="B63" s="12" t="s">
        <v>442</v>
      </c>
    </row>
    <row r="64" spans="1:5">
      <c r="A64" s="3" t="s">
        <v>143</v>
      </c>
      <c r="B64" s="31">
        <f>'Input'!B$85/B$49</f>
        <v>0</v>
      </c>
      <c r="C64" s="10"/>
    </row>
    <row r="65" spans="1:3">
      <c r="A65" s="3" t="s">
        <v>144</v>
      </c>
      <c r="B65" s="31">
        <f>'Input'!B$85/B$50</f>
        <v>0</v>
      </c>
      <c r="C65" s="10"/>
    </row>
    <row r="66" spans="1:3">
      <c r="A66" s="3" t="s">
        <v>145</v>
      </c>
      <c r="B66" s="31">
        <f>'Input'!B$85/B$51</f>
        <v>0</v>
      </c>
      <c r="C66" s="10"/>
    </row>
    <row r="67" spans="1:3">
      <c r="A67" s="3" t="s">
        <v>146</v>
      </c>
      <c r="B67" s="31">
        <f>'Input'!B$85/B$52</f>
        <v>0</v>
      </c>
      <c r="C67" s="10"/>
    </row>
    <row r="68" spans="1:3">
      <c r="A68" s="3" t="s">
        <v>147</v>
      </c>
      <c r="B68" s="31">
        <f>'Input'!B$85/B$53</f>
        <v>0</v>
      </c>
      <c r="C68" s="10"/>
    </row>
    <row r="69" spans="1:3">
      <c r="A69" s="3" t="s">
        <v>148</v>
      </c>
      <c r="B69" s="31">
        <f>'Input'!B$85/B$54</f>
        <v>0</v>
      </c>
      <c r="C69" s="10"/>
    </row>
    <row r="70" spans="1:3">
      <c r="A70" s="3" t="s">
        <v>149</v>
      </c>
      <c r="B70" s="31">
        <f>'Input'!B$85/B$55</f>
        <v>0</v>
      </c>
      <c r="C70" s="10"/>
    </row>
    <row r="72" spans="1:3" ht="21" customHeight="1">
      <c r="A72" s="1" t="s">
        <v>443</v>
      </c>
    </row>
    <row r="73" spans="1:3">
      <c r="A73" s="2" t="s">
        <v>361</v>
      </c>
    </row>
    <row r="74" spans="1:3">
      <c r="A74" s="11" t="s">
        <v>444</v>
      </c>
    </row>
    <row r="75" spans="1:3">
      <c r="A75" s="11" t="s">
        <v>445</v>
      </c>
    </row>
    <row r="76" spans="1:3">
      <c r="A76" s="11" t="s">
        <v>446</v>
      </c>
    </row>
    <row r="77" spans="1:3">
      <c r="A77" s="2" t="s">
        <v>447</v>
      </c>
    </row>
    <row r="79" spans="1:3">
      <c r="B79" s="12" t="s">
        <v>448</v>
      </c>
    </row>
    <row r="80" spans="1:3">
      <c r="A80" s="3" t="s">
        <v>143</v>
      </c>
      <c r="B80" s="31">
        <f>B64*C$49/B$32</f>
        <v>0</v>
      </c>
      <c r="C80" s="10"/>
    </row>
    <row r="81" spans="1:3">
      <c r="A81" s="3" t="s">
        <v>144</v>
      </c>
      <c r="B81" s="31">
        <f>B65*C$50/B$33</f>
        <v>0</v>
      </c>
      <c r="C81" s="10"/>
    </row>
    <row r="82" spans="1:3">
      <c r="A82" s="3" t="s">
        <v>145</v>
      </c>
      <c r="B82" s="31">
        <f>B66*C$51/B$34</f>
        <v>0</v>
      </c>
      <c r="C82" s="10"/>
    </row>
    <row r="83" spans="1:3">
      <c r="A83" s="3" t="s">
        <v>146</v>
      </c>
      <c r="B83" s="31">
        <f>B67*C$52/B$35</f>
        <v>0</v>
      </c>
      <c r="C83" s="10"/>
    </row>
    <row r="84" spans="1:3">
      <c r="A84" s="3" t="s">
        <v>147</v>
      </c>
      <c r="B84" s="31">
        <f>B68*C$53/B$36</f>
        <v>0</v>
      </c>
      <c r="C84" s="10"/>
    </row>
    <row r="85" spans="1:3">
      <c r="A85" s="3" t="s">
        <v>148</v>
      </c>
      <c r="B85" s="31">
        <f>B69*C$54/B$37</f>
        <v>0</v>
      </c>
      <c r="C85" s="10"/>
    </row>
    <row r="86" spans="1:3">
      <c r="A86" s="3" t="s">
        <v>149</v>
      </c>
      <c r="B86" s="31">
        <f>B70*C$55/B$38</f>
        <v>0</v>
      </c>
      <c r="C86" s="10"/>
    </row>
    <row r="88" spans="1:3" ht="21" customHeight="1">
      <c r="A88" s="1" t="s">
        <v>449</v>
      </c>
    </row>
    <row r="89" spans="1:3">
      <c r="A89" s="2" t="s">
        <v>361</v>
      </c>
    </row>
    <row r="90" spans="1:3">
      <c r="A90" s="11" t="s">
        <v>386</v>
      </c>
    </row>
    <row r="91" spans="1:3">
      <c r="A91" s="11" t="s">
        <v>391</v>
      </c>
    </row>
    <row r="92" spans="1:3">
      <c r="A92" s="11" t="s">
        <v>392</v>
      </c>
    </row>
    <row r="93" spans="1:3">
      <c r="A93" s="11" t="s">
        <v>393</v>
      </c>
    </row>
    <row r="94" spans="1:3">
      <c r="A94" s="2" t="s">
        <v>394</v>
      </c>
    </row>
    <row r="95" spans="1:3">
      <c r="A95" s="2" t="s">
        <v>450</v>
      </c>
    </row>
    <row r="97" spans="1:10">
      <c r="B97" s="12" t="s">
        <v>143</v>
      </c>
      <c r="C97" s="12" t="s">
        <v>144</v>
      </c>
      <c r="D97" s="12" t="s">
        <v>145</v>
      </c>
      <c r="E97" s="12" t="s">
        <v>146</v>
      </c>
      <c r="F97" s="12" t="s">
        <v>151</v>
      </c>
      <c r="G97" s="12" t="s">
        <v>147</v>
      </c>
      <c r="H97" s="12" t="s">
        <v>148</v>
      </c>
      <c r="I97" s="12" t="s">
        <v>149</v>
      </c>
    </row>
    <row r="98" spans="1:10">
      <c r="A98" s="3" t="s">
        <v>143</v>
      </c>
      <c r="B98" s="34">
        <v>1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10"/>
    </row>
    <row r="99" spans="1:10">
      <c r="A99" s="3" t="s">
        <v>144</v>
      </c>
      <c r="B99" s="34">
        <v>0</v>
      </c>
      <c r="C99" s="35">
        <f>'LAFs'!$B$119</f>
        <v>0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10"/>
    </row>
    <row r="100" spans="1:10">
      <c r="A100" s="3" t="s">
        <v>145</v>
      </c>
      <c r="B100" s="34">
        <v>0</v>
      </c>
      <c r="C100" s="34">
        <v>0</v>
      </c>
      <c r="D100" s="35">
        <f>'LAFs'!$B$127</f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10"/>
    </row>
    <row r="101" spans="1:10">
      <c r="A101" s="3" t="s">
        <v>146</v>
      </c>
      <c r="B101" s="34">
        <v>0</v>
      </c>
      <c r="C101" s="34">
        <v>0</v>
      </c>
      <c r="D101" s="34">
        <v>0</v>
      </c>
      <c r="E101" s="35">
        <f>'LAFs'!$B$135</f>
        <v>0</v>
      </c>
      <c r="F101" s="35">
        <f>'Input'!$B$80</f>
        <v>0</v>
      </c>
      <c r="G101" s="34">
        <v>0</v>
      </c>
      <c r="H101" s="34">
        <v>0</v>
      </c>
      <c r="I101" s="34">
        <v>0</v>
      </c>
      <c r="J101" s="10"/>
    </row>
    <row r="102" spans="1:10">
      <c r="A102" s="3" t="s">
        <v>147</v>
      </c>
      <c r="B102" s="34">
        <v>0</v>
      </c>
      <c r="C102" s="34">
        <v>0</v>
      </c>
      <c r="D102" s="34">
        <v>0</v>
      </c>
      <c r="E102" s="34">
        <v>0</v>
      </c>
      <c r="F102" s="34">
        <v>0</v>
      </c>
      <c r="G102" s="34">
        <v>1</v>
      </c>
      <c r="H102" s="34">
        <v>0</v>
      </c>
      <c r="I102" s="34">
        <v>0</v>
      </c>
      <c r="J102" s="10"/>
    </row>
    <row r="103" spans="1:10">
      <c r="A103" s="3" t="s">
        <v>148</v>
      </c>
      <c r="B103" s="34">
        <v>0</v>
      </c>
      <c r="C103" s="34">
        <v>0</v>
      </c>
      <c r="D103" s="34">
        <v>0</v>
      </c>
      <c r="E103" s="34">
        <v>0</v>
      </c>
      <c r="F103" s="34">
        <v>0</v>
      </c>
      <c r="G103" s="34">
        <v>0</v>
      </c>
      <c r="H103" s="34">
        <v>1</v>
      </c>
      <c r="I103" s="34">
        <v>0</v>
      </c>
      <c r="J103" s="10"/>
    </row>
    <row r="104" spans="1:10">
      <c r="A104" s="3" t="s">
        <v>149</v>
      </c>
      <c r="B104" s="34">
        <v>0</v>
      </c>
      <c r="C104" s="34">
        <v>0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1</v>
      </c>
      <c r="J104" s="10"/>
    </row>
    <row r="106" spans="1:10" ht="21" customHeight="1">
      <c r="A106" s="1" t="s">
        <v>451</v>
      </c>
    </row>
    <row r="107" spans="1:10">
      <c r="A107" s="2" t="s">
        <v>361</v>
      </c>
    </row>
    <row r="108" spans="1:10">
      <c r="A108" s="11" t="s">
        <v>452</v>
      </c>
    </row>
    <row r="109" spans="1:10">
      <c r="A109" s="11" t="s">
        <v>453</v>
      </c>
    </row>
    <row r="110" spans="1:10">
      <c r="A110" s="2" t="s">
        <v>374</v>
      </c>
    </row>
    <row r="112" spans="1:10">
      <c r="B112" s="12" t="s">
        <v>454</v>
      </c>
    </row>
    <row r="113" spans="1:3">
      <c r="A113" s="3" t="s">
        <v>143</v>
      </c>
      <c r="B113" s="31">
        <f>SUMPRODUCT(B$80:B$86,$B$98:$B$104)</f>
        <v>0</v>
      </c>
      <c r="C113" s="10"/>
    </row>
    <row r="114" spans="1:3">
      <c r="A114" s="3" t="s">
        <v>144</v>
      </c>
      <c r="B114" s="31">
        <f>SUMPRODUCT(B$80:B$86,$C$98:$C$104)</f>
        <v>0</v>
      </c>
      <c r="C114" s="10"/>
    </row>
    <row r="115" spans="1:3">
      <c r="A115" s="3" t="s">
        <v>145</v>
      </c>
      <c r="B115" s="31">
        <f>SUMPRODUCT(B$80:B$86,$D$98:$D$104)</f>
        <v>0</v>
      </c>
      <c r="C115" s="10"/>
    </row>
    <row r="116" spans="1:3">
      <c r="A116" s="3" t="s">
        <v>146</v>
      </c>
      <c r="B116" s="31">
        <f>SUMPRODUCT(B$80:B$86,$E$98:$E$104)</f>
        <v>0</v>
      </c>
      <c r="C116" s="10"/>
    </row>
    <row r="117" spans="1:3">
      <c r="A117" s="3" t="s">
        <v>151</v>
      </c>
      <c r="B117" s="31">
        <f>SUMPRODUCT(B$80:B$86,$F$98:$F$104)</f>
        <v>0</v>
      </c>
      <c r="C117" s="10"/>
    </row>
    <row r="118" spans="1:3">
      <c r="A118" s="3" t="s">
        <v>147</v>
      </c>
      <c r="B118" s="31">
        <f>SUMPRODUCT(B$80:B$86,$G$98:$G$104)</f>
        <v>0</v>
      </c>
      <c r="C118" s="10"/>
    </row>
    <row r="119" spans="1:3">
      <c r="A119" s="3" t="s">
        <v>148</v>
      </c>
      <c r="B119" s="31">
        <f>SUMPRODUCT(B$80:B$86,$H$98:$H$104)</f>
        <v>0</v>
      </c>
      <c r="C119" s="10"/>
    </row>
    <row r="120" spans="1:3">
      <c r="A120" s="3" t="s">
        <v>149</v>
      </c>
      <c r="B120" s="31">
        <f>SUMPRODUCT(B$80:B$86,$I$98:$I$104)</f>
        <v>0</v>
      </c>
      <c r="C120" s="10"/>
    </row>
    <row r="122" spans="1:3" ht="21" customHeight="1">
      <c r="A122" s="1" t="s">
        <v>455</v>
      </c>
    </row>
    <row r="123" spans="1:3">
      <c r="A123" s="2" t="s">
        <v>361</v>
      </c>
    </row>
    <row r="124" spans="1:3">
      <c r="A124" s="11" t="s">
        <v>456</v>
      </c>
    </row>
    <row r="125" spans="1:3">
      <c r="A125" s="11" t="s">
        <v>457</v>
      </c>
    </row>
    <row r="126" spans="1:3">
      <c r="A126" s="11" t="s">
        <v>458</v>
      </c>
    </row>
    <row r="127" spans="1:3">
      <c r="A127" s="2" t="s">
        <v>459</v>
      </c>
    </row>
    <row r="129" spans="1:3">
      <c r="B129" s="12" t="s">
        <v>460</v>
      </c>
    </row>
    <row r="130" spans="1:3">
      <c r="A130" s="3" t="s">
        <v>461</v>
      </c>
      <c r="B130" s="31">
        <f>IF(B113,0.001*'Input'!B90*B$12/B113,0)</f>
        <v>0</v>
      </c>
      <c r="C130" s="10"/>
    </row>
    <row r="131" spans="1:3">
      <c r="A131" s="3" t="s">
        <v>462</v>
      </c>
      <c r="B131" s="31">
        <f>IF(B114,0.001*'Input'!B91*B$12/B114,0)</f>
        <v>0</v>
      </c>
      <c r="C131" s="10"/>
    </row>
    <row r="132" spans="1:3">
      <c r="A132" s="3" t="s">
        <v>463</v>
      </c>
      <c r="B132" s="31">
        <f>IF(B115,0.001*'Input'!B92*B$12/B115,0)</f>
        <v>0</v>
      </c>
      <c r="C132" s="10"/>
    </row>
    <row r="133" spans="1:3">
      <c r="A133" s="3" t="s">
        <v>464</v>
      </c>
      <c r="B133" s="31">
        <f>IF(B116,0.001*'Input'!B93*B$12/B116,0)</f>
        <v>0</v>
      </c>
      <c r="C133" s="10"/>
    </row>
    <row r="134" spans="1:3">
      <c r="A134" s="3" t="s">
        <v>465</v>
      </c>
      <c r="B134" s="31">
        <f>IF(B117,0.001*'Input'!B94*B$12/B117,0)</f>
        <v>0</v>
      </c>
      <c r="C134" s="10"/>
    </row>
    <row r="135" spans="1:3">
      <c r="A135" s="3" t="s">
        <v>466</v>
      </c>
      <c r="B135" s="31">
        <f>IF(B118,0.001*'Input'!B95*B$12/B118,0)</f>
        <v>0</v>
      </c>
      <c r="C135" s="10"/>
    </row>
    <row r="136" spans="1:3">
      <c r="A136" s="3" t="s">
        <v>467</v>
      </c>
      <c r="B136" s="31">
        <f>IF(B119,0.001*'Input'!B96*B$12/B119,0)</f>
        <v>0</v>
      </c>
      <c r="C136" s="10"/>
    </row>
    <row r="137" spans="1:3">
      <c r="A137" s="3" t="s">
        <v>468</v>
      </c>
      <c r="B137" s="31">
        <f>IF(B120,0.001*'Input'!B97*B$12/B120,0)</f>
        <v>0</v>
      </c>
      <c r="C137" s="10"/>
    </row>
  </sheetData>
  <sheetProtection sheet="1" objects="1" scenarios="1"/>
  <hyperlinks>
    <hyperlink ref="A6" location="'Input'!B57" display="x1 = 1010. Rate of return (in Financial and general assumptions)"/>
    <hyperlink ref="A7" location="'Input'!C57" display="x2 = 1010. Annualisation period (years) (in Financial and general assumptions)"/>
    <hyperlink ref="A8" location="'Input'!F57" display="x3 = 1010. Days in the charging year (in Financial and general assumptions)"/>
    <hyperlink ref="A16" location="'Input'!B147" display="x1 = 1032. Loss adjustment factors to transmission"/>
    <hyperlink ref="A25" location="'DRM'!B20" display="x1 = 2102. Loss adjustment factor to transmission for each core level"/>
    <hyperlink ref="A26" location="'DRM'!B30" display="x2 = Loss adjustment factor to transmission for network level exit (in Loss adjustment factors)"/>
    <hyperlink ref="A42" location="'Input'!B67" display="x1 = 1017. Diversity allowance between top and bottom of network level"/>
    <hyperlink ref="A43" location="'DRM'!C47" display="x2 = Coincidence to system peak at level exit (in Diversity calculations)"/>
    <hyperlink ref="A59" location="'Input'!B84" display="x1 = 1019. Network model GSP peak demand (MW)"/>
    <hyperlink ref="A60" location="'DRM'!B47" display="x2 = 2104. Coincidence to GSP peak at level exit (in Diversity calculations)"/>
    <hyperlink ref="A74" location="'DRM'!B63" display="x1 = 2105. Network model total maximum demand at substation (MW)"/>
    <hyperlink ref="A75" location="'DRM'!C47" display="x2 = 2104. Coincidence to system peak at level exit (in Diversity calculations)"/>
    <hyperlink ref="A76" location="'DRM'!B30" display="x3 = 2103. Loss adjustment factor to transmission for network level exit (in Loss adjustment factors)"/>
    <hyperlink ref="A90" location="'Input'!B79" display="x1 = 1018. Proportion of relevant load going through 132kV/HV direct transformation"/>
    <hyperlink ref="A91" location="'LAFs'!B118" display="x2 = 2006. Proportion going through 132kV/EHV"/>
    <hyperlink ref="A92" location="'LAFs'!B126" display="x3 = 2007. Proportion going through EHV"/>
    <hyperlink ref="A93" location="'LAFs'!B134" display="x4 = 2008. Proportion going through EHV/HV"/>
    <hyperlink ref="A108" location="'DRM'!B79" display="x1 = 2106. Network model contribution to system maximum load measured at network level exit (MW)"/>
    <hyperlink ref="A109" location="'DRM'!B97" display="x2 = 2107. Rerouteing matrix for DRM network levels"/>
    <hyperlink ref="A124" location="'DRM'!B112" display="x1 = 2108. GSP simultaneous maximum load assumed through each network level (MW)"/>
    <hyperlink ref="A125" location="'Input'!B89" display="x2 = 1020. Gross asset cost by network level (£)"/>
    <hyperlink ref="A126" location="'DRM'!B11" display="x3 = 2101. Annuity rate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"Service models for "&amp;'Input'!B7&amp;" in "&amp;'Input'!C7&amp;" ("&amp;'Input'!D7&amp;")"</f>
        <v>0</v>
      </c>
    </row>
    <row r="2" spans="1:3">
      <c r="A2" s="2" t="s">
        <v>469</v>
      </c>
    </row>
    <row r="4" spans="1:3" ht="21" customHeight="1">
      <c r="A4" s="1" t="s">
        <v>470</v>
      </c>
    </row>
    <row r="5" spans="1:3">
      <c r="A5" s="2" t="s">
        <v>361</v>
      </c>
    </row>
    <row r="6" spans="1:3">
      <c r="A6" s="11" t="s">
        <v>471</v>
      </c>
    </row>
    <row r="7" spans="1:3">
      <c r="A7" s="11" t="s">
        <v>472</v>
      </c>
    </row>
    <row r="8" spans="1:3">
      <c r="A8" s="2" t="s">
        <v>374</v>
      </c>
    </row>
    <row r="10" spans="1:3">
      <c r="B10" s="12" t="s">
        <v>473</v>
      </c>
    </row>
    <row r="11" spans="1:3">
      <c r="A11" s="3" t="s">
        <v>174</v>
      </c>
      <c r="B11" s="17">
        <f>SUMPRODUCT('Input'!$B112:$I112,'Input'!$B$102:$I$102)</f>
        <v>0</v>
      </c>
      <c r="C11" s="10"/>
    </row>
    <row r="12" spans="1:3">
      <c r="A12" s="3" t="s">
        <v>175</v>
      </c>
      <c r="B12" s="17">
        <f>SUMPRODUCT('Input'!$B113:$I113,'Input'!$B$102:$I$102)</f>
        <v>0</v>
      </c>
      <c r="C12" s="10"/>
    </row>
    <row r="13" spans="1:3">
      <c r="A13" s="3" t="s">
        <v>176</v>
      </c>
      <c r="B13" s="17">
        <f>SUMPRODUCT('Input'!$B114:$I114,'Input'!$B$102:$I$102)</f>
        <v>0</v>
      </c>
      <c r="C13" s="10"/>
    </row>
    <row r="14" spans="1:3">
      <c r="A14" s="3" t="s">
        <v>177</v>
      </c>
      <c r="B14" s="17">
        <f>SUMPRODUCT('Input'!$B115:$I115,'Input'!$B$102:$I$102)</f>
        <v>0</v>
      </c>
      <c r="C14" s="10"/>
    </row>
    <row r="15" spans="1:3">
      <c r="A15" s="3" t="s">
        <v>178</v>
      </c>
      <c r="B15" s="17">
        <f>SUMPRODUCT('Input'!$B116:$I116,'Input'!$B$102:$I$102)</f>
        <v>0</v>
      </c>
      <c r="C15" s="10"/>
    </row>
    <row r="16" spans="1:3">
      <c r="A16" s="3" t="s">
        <v>179</v>
      </c>
      <c r="B16" s="17">
        <f>SUMPRODUCT('Input'!$B117:$I117,'Input'!$B$102:$I$102)</f>
        <v>0</v>
      </c>
      <c r="C16" s="10"/>
    </row>
    <row r="17" spans="1:3">
      <c r="A17" s="3" t="s">
        <v>180</v>
      </c>
      <c r="B17" s="17">
        <f>SUMPRODUCT('Input'!$B118:$I118,'Input'!$B$102:$I$102)</f>
        <v>0</v>
      </c>
      <c r="C17" s="10"/>
    </row>
    <row r="18" spans="1:3">
      <c r="A18" s="3" t="s">
        <v>181</v>
      </c>
      <c r="B18" s="17">
        <f>SUMPRODUCT('Input'!$B119:$I119,'Input'!$B$102:$I$102)</f>
        <v>0</v>
      </c>
      <c r="C18" s="10"/>
    </row>
    <row r="19" spans="1:3">
      <c r="A19" s="3" t="s">
        <v>182</v>
      </c>
      <c r="B19" s="17">
        <f>SUMPRODUCT('Input'!$B120:$I120,'Input'!$B$102:$I$102)</f>
        <v>0</v>
      </c>
      <c r="C19" s="10"/>
    </row>
    <row r="20" spans="1:3">
      <c r="A20" s="3" t="s">
        <v>183</v>
      </c>
      <c r="B20" s="17">
        <f>SUMPRODUCT('Input'!$B121:$I121,'Input'!$B$102:$I$102)</f>
        <v>0</v>
      </c>
      <c r="C20" s="10"/>
    </row>
    <row r="21" spans="1:3">
      <c r="A21" s="3" t="s">
        <v>184</v>
      </c>
      <c r="B21" s="17">
        <f>SUMPRODUCT('Input'!$B122:$I122,'Input'!$B$102:$I$102)</f>
        <v>0</v>
      </c>
      <c r="C21" s="10"/>
    </row>
    <row r="22" spans="1:3">
      <c r="A22" s="3" t="s">
        <v>185</v>
      </c>
      <c r="B22" s="17">
        <f>SUMPRODUCT('Input'!$B123:$I123,'Input'!$B$102:$I$102)</f>
        <v>0</v>
      </c>
      <c r="C22" s="10"/>
    </row>
    <row r="23" spans="1:3">
      <c r="A23" s="3" t="s">
        <v>186</v>
      </c>
      <c r="B23" s="17">
        <f>SUMPRODUCT('Input'!$B124:$I124,'Input'!$B$102:$I$102)</f>
        <v>0</v>
      </c>
      <c r="C23" s="10"/>
    </row>
    <row r="24" spans="1:3">
      <c r="A24" s="3" t="s">
        <v>187</v>
      </c>
      <c r="B24" s="17">
        <f>SUMPRODUCT('Input'!$B125:$I125,'Input'!$B$102:$I$102)</f>
        <v>0</v>
      </c>
      <c r="C24" s="10"/>
    </row>
    <row r="25" spans="1:3">
      <c r="A25" s="3" t="s">
        <v>188</v>
      </c>
      <c r="B25" s="17">
        <f>SUMPRODUCT('Input'!$B126:$I126,'Input'!$B$102:$I$102)</f>
        <v>0</v>
      </c>
      <c r="C25" s="10"/>
    </row>
    <row r="26" spans="1:3">
      <c r="A26" s="3" t="s">
        <v>189</v>
      </c>
      <c r="B26" s="17">
        <f>SUMPRODUCT('Input'!$B127:$I127,'Input'!$B$102:$I$102)</f>
        <v>0</v>
      </c>
      <c r="C26" s="10"/>
    </row>
    <row r="28" spans="1:3" ht="21" customHeight="1">
      <c r="A28" s="1" t="s">
        <v>474</v>
      </c>
    </row>
    <row r="29" spans="1:3">
      <c r="A29" s="2" t="s">
        <v>361</v>
      </c>
    </row>
    <row r="30" spans="1:3">
      <c r="A30" s="11" t="s">
        <v>475</v>
      </c>
    </row>
    <row r="31" spans="1:3">
      <c r="A31" s="11" t="s">
        <v>472</v>
      </c>
    </row>
    <row r="32" spans="1:3">
      <c r="A32" s="2" t="s">
        <v>374</v>
      </c>
    </row>
    <row r="34" spans="1:3">
      <c r="B34" s="12" t="s">
        <v>473</v>
      </c>
    </row>
    <row r="35" spans="1:3">
      <c r="A35" s="3" t="s">
        <v>476</v>
      </c>
      <c r="B35" s="17">
        <f>SUMPRODUCT('Input'!$B134:$I134,'Input'!$B$102:$I$102)</f>
        <v>0</v>
      </c>
      <c r="C35" s="10"/>
    </row>
    <row r="37" spans="1:3" ht="21" customHeight="1">
      <c r="A37" s="1" t="s">
        <v>477</v>
      </c>
    </row>
    <row r="38" spans="1:3">
      <c r="A38" s="2" t="s">
        <v>361</v>
      </c>
    </row>
    <row r="39" spans="1:3">
      <c r="A39" s="11" t="s">
        <v>478</v>
      </c>
    </row>
    <row r="40" spans="1:3">
      <c r="A40" s="11" t="s">
        <v>479</v>
      </c>
    </row>
    <row r="41" spans="1:3">
      <c r="A41" s="11" t="s">
        <v>458</v>
      </c>
    </row>
    <row r="42" spans="1:3">
      <c r="A42" s="2" t="s">
        <v>480</v>
      </c>
    </row>
    <row r="44" spans="1:3">
      <c r="B44" s="12" t="s">
        <v>473</v>
      </c>
    </row>
    <row r="45" spans="1:3">
      <c r="A45" s="3" t="s">
        <v>481</v>
      </c>
      <c r="B45" s="31">
        <f>0.1*'Input'!$D58*B35*'DRM'!$B12</f>
        <v>0</v>
      </c>
      <c r="C45" s="10"/>
    </row>
    <row r="47" spans="1:3" ht="21" customHeight="1">
      <c r="A47" s="1" t="s">
        <v>482</v>
      </c>
    </row>
    <row r="48" spans="1:3">
      <c r="A48" s="2" t="s">
        <v>361</v>
      </c>
    </row>
    <row r="49" spans="1:3">
      <c r="A49" s="11" t="s">
        <v>483</v>
      </c>
    </row>
    <row r="50" spans="1:3">
      <c r="A50" s="11" t="s">
        <v>484</v>
      </c>
    </row>
    <row r="51" spans="1:3">
      <c r="A51" s="2" t="s">
        <v>374</v>
      </c>
    </row>
    <row r="53" spans="1:3">
      <c r="B53" s="12" t="s">
        <v>485</v>
      </c>
    </row>
    <row r="54" spans="1:3">
      <c r="A54" s="3" t="s">
        <v>195</v>
      </c>
      <c r="B54" s="17">
        <f>SUMPRODUCT('Input'!$B139:$F139,'Input'!$B$107:$F$107)</f>
        <v>0</v>
      </c>
      <c r="C54" s="10"/>
    </row>
    <row r="55" spans="1:3">
      <c r="A55" s="3" t="s">
        <v>196</v>
      </c>
      <c r="B55" s="17">
        <f>SUMPRODUCT('Input'!$B140:$F140,'Input'!$B$107:$F$107)</f>
        <v>0</v>
      </c>
      <c r="C55" s="10"/>
    </row>
    <row r="56" spans="1:3">
      <c r="A56" s="3" t="s">
        <v>197</v>
      </c>
      <c r="B56" s="17">
        <f>SUMPRODUCT('Input'!$B141:$F141,'Input'!$B$107:$F$107)</f>
        <v>0</v>
      </c>
      <c r="C56" s="10"/>
    </row>
    <row r="57" spans="1:3">
      <c r="A57" s="3" t="s">
        <v>198</v>
      </c>
      <c r="B57" s="17">
        <f>SUMPRODUCT('Input'!$B142:$F142,'Input'!$B$107:$F$107)</f>
        <v>0</v>
      </c>
      <c r="C57" s="10"/>
    </row>
    <row r="59" spans="1:3" ht="21" customHeight="1">
      <c r="A59" s="1" t="s">
        <v>486</v>
      </c>
    </row>
    <row r="60" spans="1:3">
      <c r="A60" s="2" t="s">
        <v>361</v>
      </c>
    </row>
    <row r="61" spans="1:3">
      <c r="A61" s="11" t="s">
        <v>487</v>
      </c>
    </row>
    <row r="62" spans="1:3">
      <c r="A62" s="11" t="s">
        <v>488</v>
      </c>
    </row>
    <row r="63" spans="1:3">
      <c r="A63" s="2" t="s">
        <v>379</v>
      </c>
    </row>
    <row r="65" spans="1:4">
      <c r="B65" s="12" t="s">
        <v>473</v>
      </c>
      <c r="C65" s="12" t="s">
        <v>485</v>
      </c>
    </row>
    <row r="66" spans="1:4">
      <c r="A66" s="3" t="s">
        <v>174</v>
      </c>
      <c r="B66" s="32">
        <f>$B$11</f>
        <v>0</v>
      </c>
      <c r="C66" s="9"/>
      <c r="D66" s="10"/>
    </row>
    <row r="67" spans="1:4">
      <c r="A67" s="3" t="s">
        <v>175</v>
      </c>
      <c r="B67" s="32">
        <f>$B$12</f>
        <v>0</v>
      </c>
      <c r="C67" s="9"/>
      <c r="D67" s="10"/>
    </row>
    <row r="68" spans="1:4">
      <c r="A68" s="3" t="s">
        <v>214</v>
      </c>
      <c r="B68" s="9"/>
      <c r="C68" s="9"/>
      <c r="D68" s="10"/>
    </row>
    <row r="69" spans="1:4">
      <c r="A69" s="3" t="s">
        <v>176</v>
      </c>
      <c r="B69" s="32">
        <f>$B$13</f>
        <v>0</v>
      </c>
      <c r="C69" s="9"/>
      <c r="D69" s="10"/>
    </row>
    <row r="70" spans="1:4">
      <c r="A70" s="3" t="s">
        <v>177</v>
      </c>
      <c r="B70" s="32">
        <f>$B$14</f>
        <v>0</v>
      </c>
      <c r="C70" s="9"/>
      <c r="D70" s="10"/>
    </row>
    <row r="71" spans="1:4">
      <c r="A71" s="3" t="s">
        <v>215</v>
      </c>
      <c r="B71" s="9"/>
      <c r="C71" s="9"/>
      <c r="D71" s="10"/>
    </row>
    <row r="72" spans="1:4">
      <c r="A72" s="3" t="s">
        <v>178</v>
      </c>
      <c r="B72" s="32">
        <f>$B$15</f>
        <v>0</v>
      </c>
      <c r="C72" s="9"/>
      <c r="D72" s="10"/>
    </row>
    <row r="73" spans="1:4">
      <c r="A73" s="3" t="s">
        <v>179</v>
      </c>
      <c r="B73" s="32">
        <f>$B$16</f>
        <v>0</v>
      </c>
      <c r="C73" s="9"/>
      <c r="D73" s="10"/>
    </row>
    <row r="74" spans="1:4">
      <c r="A74" s="3" t="s">
        <v>195</v>
      </c>
      <c r="B74" s="9"/>
      <c r="C74" s="32">
        <f>$B$54</f>
        <v>0</v>
      </c>
      <c r="D74" s="10"/>
    </row>
    <row r="75" spans="1:4">
      <c r="A75" s="3" t="s">
        <v>180</v>
      </c>
      <c r="B75" s="32">
        <f>$B$17</f>
        <v>0</v>
      </c>
      <c r="C75" s="9"/>
      <c r="D75" s="10"/>
    </row>
    <row r="76" spans="1:4">
      <c r="A76" s="3" t="s">
        <v>181</v>
      </c>
      <c r="B76" s="32">
        <f>$B$18</f>
        <v>0</v>
      </c>
      <c r="C76" s="9"/>
      <c r="D76" s="10"/>
    </row>
    <row r="77" spans="1:4">
      <c r="A77" s="3" t="s">
        <v>182</v>
      </c>
      <c r="B77" s="32">
        <f>$B$19</f>
        <v>0</v>
      </c>
      <c r="C77" s="9"/>
      <c r="D77" s="10"/>
    </row>
    <row r="78" spans="1:4">
      <c r="A78" s="3" t="s">
        <v>183</v>
      </c>
      <c r="B78" s="32">
        <f>$B$20</f>
        <v>0</v>
      </c>
      <c r="C78" s="9"/>
      <c r="D78" s="10"/>
    </row>
    <row r="79" spans="1:4">
      <c r="A79" s="3" t="s">
        <v>196</v>
      </c>
      <c r="B79" s="9"/>
      <c r="C79" s="32">
        <f>$B$55</f>
        <v>0</v>
      </c>
      <c r="D79" s="10"/>
    </row>
    <row r="80" spans="1:4">
      <c r="A80" s="3" t="s">
        <v>216</v>
      </c>
      <c r="B80" s="9"/>
      <c r="C80" s="9"/>
      <c r="D80" s="10"/>
    </row>
    <row r="81" spans="1:4">
      <c r="A81" s="3" t="s">
        <v>217</v>
      </c>
      <c r="B81" s="9"/>
      <c r="C81" s="9"/>
      <c r="D81" s="10"/>
    </row>
    <row r="82" spans="1:4">
      <c r="A82" s="3" t="s">
        <v>218</v>
      </c>
      <c r="B82" s="9"/>
      <c r="C82" s="9"/>
      <c r="D82" s="10"/>
    </row>
    <row r="83" spans="1:4">
      <c r="A83" s="3" t="s">
        <v>219</v>
      </c>
      <c r="B83" s="9"/>
      <c r="C83" s="9"/>
      <c r="D83" s="10"/>
    </row>
    <row r="84" spans="1:4">
      <c r="A84" s="3" t="s">
        <v>220</v>
      </c>
      <c r="B84" s="9"/>
      <c r="C84" s="9"/>
      <c r="D84" s="10"/>
    </row>
    <row r="85" spans="1:4">
      <c r="A85" s="3" t="s">
        <v>184</v>
      </c>
      <c r="B85" s="32">
        <f>$B$21</f>
        <v>0</v>
      </c>
      <c r="C85" s="9"/>
      <c r="D85" s="10"/>
    </row>
    <row r="86" spans="1:4">
      <c r="A86" s="3" t="s">
        <v>185</v>
      </c>
      <c r="B86" s="32">
        <f>$B$22</f>
        <v>0</v>
      </c>
      <c r="C86" s="9"/>
      <c r="D86" s="10"/>
    </row>
    <row r="87" spans="1:4">
      <c r="A87" s="3" t="s">
        <v>186</v>
      </c>
      <c r="B87" s="32">
        <f>$B$23</f>
        <v>0</v>
      </c>
      <c r="C87" s="9"/>
      <c r="D87" s="10"/>
    </row>
    <row r="88" spans="1:4">
      <c r="A88" s="3" t="s">
        <v>187</v>
      </c>
      <c r="B88" s="32">
        <f>$B$24</f>
        <v>0</v>
      </c>
      <c r="C88" s="9"/>
      <c r="D88" s="10"/>
    </row>
    <row r="89" spans="1:4">
      <c r="A89" s="3" t="s">
        <v>188</v>
      </c>
      <c r="B89" s="32">
        <f>$B$25</f>
        <v>0</v>
      </c>
      <c r="C89" s="9"/>
      <c r="D89" s="10"/>
    </row>
    <row r="90" spans="1:4">
      <c r="A90" s="3" t="s">
        <v>189</v>
      </c>
      <c r="B90" s="32">
        <f>$B$26</f>
        <v>0</v>
      </c>
      <c r="C90" s="9"/>
      <c r="D90" s="10"/>
    </row>
    <row r="91" spans="1:4">
      <c r="A91" s="3" t="s">
        <v>197</v>
      </c>
      <c r="B91" s="9"/>
      <c r="C91" s="32">
        <f>$B$56</f>
        <v>0</v>
      </c>
      <c r="D91" s="10"/>
    </row>
    <row r="92" spans="1:4">
      <c r="A92" s="3" t="s">
        <v>198</v>
      </c>
      <c r="B92" s="9"/>
      <c r="C92" s="32">
        <f>$B$57</f>
        <v>0</v>
      </c>
      <c r="D92" s="10"/>
    </row>
    <row r="94" spans="1:4" ht="21" customHeight="1">
      <c r="A94" s="1" t="s">
        <v>489</v>
      </c>
    </row>
    <row r="95" spans="1:4">
      <c r="A95" s="2" t="s">
        <v>361</v>
      </c>
    </row>
    <row r="96" spans="1:4">
      <c r="A96" s="11" t="s">
        <v>490</v>
      </c>
    </row>
    <row r="97" spans="1:5">
      <c r="A97" s="11" t="s">
        <v>491</v>
      </c>
    </row>
    <row r="98" spans="1:5">
      <c r="A98" s="11" t="s">
        <v>458</v>
      </c>
    </row>
    <row r="99" spans="1:5">
      <c r="A99" s="11" t="s">
        <v>492</v>
      </c>
    </row>
    <row r="100" spans="1:5">
      <c r="A100" s="11" t="s">
        <v>493</v>
      </c>
    </row>
    <row r="101" spans="1:5">
      <c r="A101" s="28" t="s">
        <v>364</v>
      </c>
      <c r="B101" s="28" t="s">
        <v>494</v>
      </c>
      <c r="C101" s="28"/>
      <c r="D101" s="28" t="s">
        <v>495</v>
      </c>
    </row>
    <row r="102" spans="1:5">
      <c r="A102" s="28" t="s">
        <v>367</v>
      </c>
      <c r="B102" s="28" t="s">
        <v>496</v>
      </c>
      <c r="C102" s="28"/>
      <c r="D102" s="28" t="s">
        <v>497</v>
      </c>
    </row>
    <row r="104" spans="1:5">
      <c r="B104" s="27" t="s">
        <v>498</v>
      </c>
      <c r="C104" s="27"/>
    </row>
    <row r="105" spans="1:5">
      <c r="B105" s="12" t="s">
        <v>473</v>
      </c>
      <c r="C105" s="12" t="s">
        <v>485</v>
      </c>
      <c r="D105" s="12" t="s">
        <v>499</v>
      </c>
    </row>
    <row r="106" spans="1:5">
      <c r="A106" s="3" t="s">
        <v>174</v>
      </c>
      <c r="B106" s="31">
        <f>100/'Input'!$F$58*B66*'DRM'!$B$12*'Input'!$D$58</f>
        <v>0</v>
      </c>
      <c r="C106" s="31">
        <f>100/'Input'!$F$58*C66*'DRM'!$B$12*'Input'!$D$58</f>
        <v>0</v>
      </c>
      <c r="D106" s="31">
        <f>SUM($B106:$C106)</f>
        <v>0</v>
      </c>
      <c r="E106" s="10"/>
    </row>
    <row r="107" spans="1:5">
      <c r="A107" s="3" t="s">
        <v>175</v>
      </c>
      <c r="B107" s="31">
        <f>100/'Input'!$F$58*B67*'DRM'!$B$12*'Input'!$D$58</f>
        <v>0</v>
      </c>
      <c r="C107" s="31">
        <f>100/'Input'!$F$58*C67*'DRM'!$B$12*'Input'!$D$58</f>
        <v>0</v>
      </c>
      <c r="D107" s="31">
        <f>SUM($B107:$C107)</f>
        <v>0</v>
      </c>
      <c r="E107" s="10"/>
    </row>
    <row r="108" spans="1:5">
      <c r="A108" s="3" t="s">
        <v>214</v>
      </c>
      <c r="B108" s="31">
        <f>100/'Input'!$F$58*B68*'DRM'!$B$12*'Input'!$D$58</f>
        <v>0</v>
      </c>
      <c r="C108" s="31">
        <f>100/'Input'!$F$58*C68*'DRM'!$B$12*'Input'!$D$58</f>
        <v>0</v>
      </c>
      <c r="D108" s="31">
        <f>SUM($B108:$C108)</f>
        <v>0</v>
      </c>
      <c r="E108" s="10"/>
    </row>
    <row r="109" spans="1:5">
      <c r="A109" s="3" t="s">
        <v>176</v>
      </c>
      <c r="B109" s="31">
        <f>100/'Input'!$F$58*B69*'DRM'!$B$12*'Input'!$D$58</f>
        <v>0</v>
      </c>
      <c r="C109" s="31">
        <f>100/'Input'!$F$58*C69*'DRM'!$B$12*'Input'!$D$58</f>
        <v>0</v>
      </c>
      <c r="D109" s="31">
        <f>SUM($B109:$C109)</f>
        <v>0</v>
      </c>
      <c r="E109" s="10"/>
    </row>
    <row r="110" spans="1:5">
      <c r="A110" s="3" t="s">
        <v>177</v>
      </c>
      <c r="B110" s="31">
        <f>100/'Input'!$F$58*B70*'DRM'!$B$12*'Input'!$D$58</f>
        <v>0</v>
      </c>
      <c r="C110" s="31">
        <f>100/'Input'!$F$58*C70*'DRM'!$B$12*'Input'!$D$58</f>
        <v>0</v>
      </c>
      <c r="D110" s="31">
        <f>SUM($B110:$C110)</f>
        <v>0</v>
      </c>
      <c r="E110" s="10"/>
    </row>
    <row r="111" spans="1:5">
      <c r="A111" s="3" t="s">
        <v>215</v>
      </c>
      <c r="B111" s="31">
        <f>100/'Input'!$F$58*B71*'DRM'!$B$12*'Input'!$D$58</f>
        <v>0</v>
      </c>
      <c r="C111" s="31">
        <f>100/'Input'!$F$58*C71*'DRM'!$B$12*'Input'!$D$58</f>
        <v>0</v>
      </c>
      <c r="D111" s="31">
        <f>SUM($B111:$C111)</f>
        <v>0</v>
      </c>
      <c r="E111" s="10"/>
    </row>
    <row r="112" spans="1:5">
      <c r="A112" s="3" t="s">
        <v>178</v>
      </c>
      <c r="B112" s="31">
        <f>100/'Input'!$F$58*B72*'DRM'!$B$12*'Input'!$D$58</f>
        <v>0</v>
      </c>
      <c r="C112" s="31">
        <f>100/'Input'!$F$58*C72*'DRM'!$B$12*'Input'!$D$58</f>
        <v>0</v>
      </c>
      <c r="D112" s="31">
        <f>SUM($B112:$C112)</f>
        <v>0</v>
      </c>
      <c r="E112" s="10"/>
    </row>
    <row r="113" spans="1:5">
      <c r="A113" s="3" t="s">
        <v>179</v>
      </c>
      <c r="B113" s="31">
        <f>100/'Input'!$F$58*B73*'DRM'!$B$12*'Input'!$D$58</f>
        <v>0</v>
      </c>
      <c r="C113" s="31">
        <f>100/'Input'!$F$58*C73*'DRM'!$B$12*'Input'!$D$58</f>
        <v>0</v>
      </c>
      <c r="D113" s="31">
        <f>SUM($B113:$C113)</f>
        <v>0</v>
      </c>
      <c r="E113" s="10"/>
    </row>
    <row r="114" spans="1:5">
      <c r="A114" s="3" t="s">
        <v>195</v>
      </c>
      <c r="B114" s="31">
        <f>100/'Input'!$F$58*B74*'DRM'!$B$12*'Input'!$D$58</f>
        <v>0</v>
      </c>
      <c r="C114" s="31">
        <f>100/'Input'!$F$58*C74*'DRM'!$B$12*'Input'!$D$58</f>
        <v>0</v>
      </c>
      <c r="D114" s="31">
        <f>SUM($B114:$C114)</f>
        <v>0</v>
      </c>
      <c r="E114" s="10"/>
    </row>
    <row r="115" spans="1:5">
      <c r="A115" s="3" t="s">
        <v>180</v>
      </c>
      <c r="B115" s="31">
        <f>100/'Input'!$F$58*B75*'DRM'!$B$12*'Input'!$D$58</f>
        <v>0</v>
      </c>
      <c r="C115" s="31">
        <f>100/'Input'!$F$58*C75*'DRM'!$B$12*'Input'!$D$58</f>
        <v>0</v>
      </c>
      <c r="D115" s="31">
        <f>SUM($B115:$C115)</f>
        <v>0</v>
      </c>
      <c r="E115" s="10"/>
    </row>
    <row r="116" spans="1:5">
      <c r="A116" s="3" t="s">
        <v>181</v>
      </c>
      <c r="B116" s="31">
        <f>100/'Input'!$F$58*B76*'DRM'!$B$12*'Input'!$D$58</f>
        <v>0</v>
      </c>
      <c r="C116" s="31">
        <f>100/'Input'!$F$58*C76*'DRM'!$B$12*'Input'!$D$58</f>
        <v>0</v>
      </c>
      <c r="D116" s="31">
        <f>SUM($B116:$C116)</f>
        <v>0</v>
      </c>
      <c r="E116" s="10"/>
    </row>
    <row r="117" spans="1:5">
      <c r="A117" s="3" t="s">
        <v>182</v>
      </c>
      <c r="B117" s="31">
        <f>100/'Input'!$F$58*B77*'DRM'!$B$12*'Input'!$D$58</f>
        <v>0</v>
      </c>
      <c r="C117" s="31">
        <f>100/'Input'!$F$58*C77*'DRM'!$B$12*'Input'!$D$58</f>
        <v>0</v>
      </c>
      <c r="D117" s="31">
        <f>SUM($B117:$C117)</f>
        <v>0</v>
      </c>
      <c r="E117" s="10"/>
    </row>
    <row r="118" spans="1:5">
      <c r="A118" s="3" t="s">
        <v>183</v>
      </c>
      <c r="B118" s="31">
        <f>100/'Input'!$F$58*B78*'DRM'!$B$12*'Input'!$D$58</f>
        <v>0</v>
      </c>
      <c r="C118" s="31">
        <f>100/'Input'!$F$58*C78*'DRM'!$B$12*'Input'!$D$58</f>
        <v>0</v>
      </c>
      <c r="D118" s="31">
        <f>SUM($B118:$C118)</f>
        <v>0</v>
      </c>
      <c r="E118" s="10"/>
    </row>
    <row r="119" spans="1:5">
      <c r="A119" s="3" t="s">
        <v>196</v>
      </c>
      <c r="B119" s="31">
        <f>100/'Input'!$F$58*B79*'DRM'!$B$12*'Input'!$D$58</f>
        <v>0</v>
      </c>
      <c r="C119" s="31">
        <f>100/'Input'!$F$58*C79*'DRM'!$B$12*'Input'!$D$58</f>
        <v>0</v>
      </c>
      <c r="D119" s="31">
        <f>SUM($B119:$C119)</f>
        <v>0</v>
      </c>
      <c r="E119" s="10"/>
    </row>
    <row r="120" spans="1:5">
      <c r="A120" s="3" t="s">
        <v>216</v>
      </c>
      <c r="B120" s="31">
        <f>100/'Input'!$F$58*B80*'DRM'!$B$12*'Input'!$D$58</f>
        <v>0</v>
      </c>
      <c r="C120" s="31">
        <f>100/'Input'!$F$58*C80*'DRM'!$B$12*'Input'!$D$58</f>
        <v>0</v>
      </c>
      <c r="D120" s="31">
        <f>SUM($B120:$C120)</f>
        <v>0</v>
      </c>
      <c r="E120" s="10"/>
    </row>
    <row r="121" spans="1:5">
      <c r="A121" s="3" t="s">
        <v>217</v>
      </c>
      <c r="B121" s="31">
        <f>100/'Input'!$F$58*B81*'DRM'!$B$12*'Input'!$D$58</f>
        <v>0</v>
      </c>
      <c r="C121" s="31">
        <f>100/'Input'!$F$58*C81*'DRM'!$B$12*'Input'!$D$58</f>
        <v>0</v>
      </c>
      <c r="D121" s="31">
        <f>SUM($B121:$C121)</f>
        <v>0</v>
      </c>
      <c r="E121" s="10"/>
    </row>
    <row r="122" spans="1:5">
      <c r="A122" s="3" t="s">
        <v>218</v>
      </c>
      <c r="B122" s="31">
        <f>100/'Input'!$F$58*B82*'DRM'!$B$12*'Input'!$D$58</f>
        <v>0</v>
      </c>
      <c r="C122" s="31">
        <f>100/'Input'!$F$58*C82*'DRM'!$B$12*'Input'!$D$58</f>
        <v>0</v>
      </c>
      <c r="D122" s="31">
        <f>SUM($B122:$C122)</f>
        <v>0</v>
      </c>
      <c r="E122" s="10"/>
    </row>
    <row r="123" spans="1:5">
      <c r="A123" s="3" t="s">
        <v>219</v>
      </c>
      <c r="B123" s="31">
        <f>100/'Input'!$F$58*B83*'DRM'!$B$12*'Input'!$D$58</f>
        <v>0</v>
      </c>
      <c r="C123" s="31">
        <f>100/'Input'!$F$58*C83*'DRM'!$B$12*'Input'!$D$58</f>
        <v>0</v>
      </c>
      <c r="D123" s="31">
        <f>SUM($B123:$C123)</f>
        <v>0</v>
      </c>
      <c r="E123" s="10"/>
    </row>
    <row r="124" spans="1:5">
      <c r="A124" s="3" t="s">
        <v>220</v>
      </c>
      <c r="B124" s="31">
        <f>100/'Input'!$F$58*B84*'DRM'!$B$12*'Input'!$D$58</f>
        <v>0</v>
      </c>
      <c r="C124" s="31">
        <f>100/'Input'!$F$58*C84*'DRM'!$B$12*'Input'!$D$58</f>
        <v>0</v>
      </c>
      <c r="D124" s="31">
        <f>SUM($B124:$C124)</f>
        <v>0</v>
      </c>
      <c r="E124" s="10"/>
    </row>
    <row r="125" spans="1:5">
      <c r="A125" s="3" t="s">
        <v>184</v>
      </c>
      <c r="B125" s="31">
        <f>100/'Input'!$F$58*B85*'DRM'!$B$12*'Input'!$D$58</f>
        <v>0</v>
      </c>
      <c r="C125" s="31">
        <f>100/'Input'!$F$58*C85*'DRM'!$B$12*'Input'!$D$58</f>
        <v>0</v>
      </c>
      <c r="D125" s="31">
        <f>SUM($B125:$C125)</f>
        <v>0</v>
      </c>
      <c r="E125" s="10"/>
    </row>
    <row r="126" spans="1:5">
      <c r="A126" s="3" t="s">
        <v>185</v>
      </c>
      <c r="B126" s="31">
        <f>100/'Input'!$F$58*B86*'DRM'!$B$12*'Input'!$D$58</f>
        <v>0</v>
      </c>
      <c r="C126" s="31">
        <f>100/'Input'!$F$58*C86*'DRM'!$B$12*'Input'!$D$58</f>
        <v>0</v>
      </c>
      <c r="D126" s="31">
        <f>SUM($B126:$C126)</f>
        <v>0</v>
      </c>
      <c r="E126" s="10"/>
    </row>
    <row r="127" spans="1:5">
      <c r="A127" s="3" t="s">
        <v>186</v>
      </c>
      <c r="B127" s="31">
        <f>100/'Input'!$F$58*B87*'DRM'!$B$12*'Input'!$D$58</f>
        <v>0</v>
      </c>
      <c r="C127" s="31">
        <f>100/'Input'!$F$58*C87*'DRM'!$B$12*'Input'!$D$58</f>
        <v>0</v>
      </c>
      <c r="D127" s="31">
        <f>SUM($B127:$C127)</f>
        <v>0</v>
      </c>
      <c r="E127" s="10"/>
    </row>
    <row r="128" spans="1:5">
      <c r="A128" s="3" t="s">
        <v>187</v>
      </c>
      <c r="B128" s="31">
        <f>100/'Input'!$F$58*B88*'DRM'!$B$12*'Input'!$D$58</f>
        <v>0</v>
      </c>
      <c r="C128" s="31">
        <f>100/'Input'!$F$58*C88*'DRM'!$B$12*'Input'!$D$58</f>
        <v>0</v>
      </c>
      <c r="D128" s="31">
        <f>SUM($B128:$C128)</f>
        <v>0</v>
      </c>
      <c r="E128" s="10"/>
    </row>
    <row r="129" spans="1:5">
      <c r="A129" s="3" t="s">
        <v>188</v>
      </c>
      <c r="B129" s="31">
        <f>100/'Input'!$F$58*B89*'DRM'!$B$12*'Input'!$D$58</f>
        <v>0</v>
      </c>
      <c r="C129" s="31">
        <f>100/'Input'!$F$58*C89*'DRM'!$B$12*'Input'!$D$58</f>
        <v>0</v>
      </c>
      <c r="D129" s="31">
        <f>SUM($B129:$C129)</f>
        <v>0</v>
      </c>
      <c r="E129" s="10"/>
    </row>
    <row r="130" spans="1:5">
      <c r="A130" s="3" t="s">
        <v>189</v>
      </c>
      <c r="B130" s="31">
        <f>100/'Input'!$F$58*B90*'DRM'!$B$12*'Input'!$D$58</f>
        <v>0</v>
      </c>
      <c r="C130" s="31">
        <f>100/'Input'!$F$58*C90*'DRM'!$B$12*'Input'!$D$58</f>
        <v>0</v>
      </c>
      <c r="D130" s="31">
        <f>SUM($B130:$C130)</f>
        <v>0</v>
      </c>
      <c r="E130" s="10"/>
    </row>
    <row r="131" spans="1:5">
      <c r="A131" s="3" t="s">
        <v>197</v>
      </c>
      <c r="B131" s="31">
        <f>100/'Input'!$F$58*B91*'DRM'!$B$12*'Input'!$D$58</f>
        <v>0</v>
      </c>
      <c r="C131" s="31">
        <f>100/'Input'!$F$58*C91*'DRM'!$B$12*'Input'!$D$58</f>
        <v>0</v>
      </c>
      <c r="D131" s="31">
        <f>SUM($B131:$C131)</f>
        <v>0</v>
      </c>
      <c r="E131" s="10"/>
    </row>
    <row r="132" spans="1:5">
      <c r="A132" s="3" t="s">
        <v>198</v>
      </c>
      <c r="B132" s="31">
        <f>100/'Input'!$F$58*B92*'DRM'!$B$12*'Input'!$D$58</f>
        <v>0</v>
      </c>
      <c r="C132" s="31">
        <f>100/'Input'!$F$58*C92*'DRM'!$B$12*'Input'!$D$58</f>
        <v>0</v>
      </c>
      <c r="D132" s="31">
        <f>SUM($B132:$C132)</f>
        <v>0</v>
      </c>
      <c r="E132" s="10"/>
    </row>
  </sheetData>
  <sheetProtection sheet="1" objects="1" scenarios="1"/>
  <hyperlinks>
    <hyperlink ref="A6" location="'Input'!B111" display="x1 = 1025. Matrix of applicability of LV service models to tariffs with fixed charges"/>
    <hyperlink ref="A7" location="'Input'!B101" display="x2 = 1022. LV service model asset cost (£)"/>
    <hyperlink ref="A30" location="'Input'!B133" display="x1 = 1026. Matrix of applicability of LV service models to unmetered tariffs"/>
    <hyperlink ref="A31" location="'Input'!B101" display="x2 = 1022. LV service model asset cost (£)"/>
    <hyperlink ref="A39" location="'Input'!D57" display="x1 = 1010. Annuity proportion for customer-contributed assets (in Financial and general assumptions)"/>
    <hyperlink ref="A40" location="'SM'!B34" display="x2 = 2202. LV unmetered service model assets £/(MWh/year)"/>
    <hyperlink ref="A41" location="'DRM'!B11" display="x3 = 2101. Annuity rate"/>
    <hyperlink ref="A49" location="'Input'!B138" display="x1 = 1028. Matrix of applicability of HV service models to tariffs with fixed charges"/>
    <hyperlink ref="A50" location="'Input'!B106" display="x2 = 1023. HV service model asset cost (£)"/>
    <hyperlink ref="A61" location="'SM'!B10" display="x1 = 2201. Asset £/customer from LV service models"/>
    <hyperlink ref="A62" location="'SM'!B53" display="x2 = 2204. Asset £/customer from HV service models"/>
    <hyperlink ref="A96" location="'Input'!F57" display="x1 = 1010. Days in the charging year (in Financial and general assumptions)"/>
    <hyperlink ref="A97" location="'SM'!B65" display="x2 = 2205. Service model assets by tariff (£)"/>
    <hyperlink ref="A98" location="'DRM'!B11" display="x3 = 2101. Annuity rate"/>
    <hyperlink ref="A99" location="'Input'!D57" display="x4 = 1010. Annuity proportion for customer-contributed assets (in Financial and general assumptions)"/>
    <hyperlink ref="A100" location="'SM'!B105" display="x5 = Service model p/MPAN/day charge (in Replacement annuities for service model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"Load characteristics for "&amp;'Input'!B7&amp;" in "&amp;'Input'!C7&amp;" ("&amp;'Input'!D7&amp;")"</f>
        <v>0</v>
      </c>
    </row>
    <row r="2" spans="1:1">
      <c r="A2" s="2" t="s">
        <v>500</v>
      </c>
    </row>
    <row r="3" spans="1:1">
      <c r="A3" s="2"/>
    </row>
    <row r="4" spans="1:1">
      <c r="A4" s="2" t="s">
        <v>501</v>
      </c>
    </row>
    <row r="5" spans="1:1">
      <c r="A5" s="2" t="s">
        <v>502</v>
      </c>
    </row>
    <row r="6" spans="1:1">
      <c r="A6" s="2"/>
    </row>
    <row r="7" spans="1:1">
      <c r="A7" s="2" t="s">
        <v>503</v>
      </c>
    </row>
    <row r="8" spans="1:1">
      <c r="A8" s="2" t="s">
        <v>504</v>
      </c>
    </row>
    <row r="9" spans="1:1">
      <c r="A9" s="2" t="s">
        <v>505</v>
      </c>
    </row>
    <row r="10" spans="1:1">
      <c r="A10" s="2" t="s">
        <v>506</v>
      </c>
    </row>
    <row r="12" spans="1:1" ht="21" customHeight="1">
      <c r="A12" s="1" t="s">
        <v>507</v>
      </c>
    </row>
    <row r="13" spans="1:1">
      <c r="A13" s="2" t="s">
        <v>361</v>
      </c>
    </row>
    <row r="14" spans="1:1">
      <c r="A14" s="11" t="s">
        <v>508</v>
      </c>
    </row>
    <row r="15" spans="1:1">
      <c r="A15" s="11" t="s">
        <v>509</v>
      </c>
    </row>
    <row r="16" spans="1:1">
      <c r="A16" s="2" t="s">
        <v>441</v>
      </c>
    </row>
    <row r="18" spans="1:3">
      <c r="B18" s="12" t="s">
        <v>510</v>
      </c>
    </row>
    <row r="19" spans="1:3">
      <c r="A19" s="3" t="s">
        <v>174</v>
      </c>
      <c r="B19" s="31">
        <f>'Input'!B160/'Input'!C160</f>
        <v>0</v>
      </c>
      <c r="C19" s="10"/>
    </row>
    <row r="20" spans="1:3">
      <c r="A20" s="3" t="s">
        <v>175</v>
      </c>
      <c r="B20" s="31">
        <f>'Input'!B161/'Input'!C161</f>
        <v>0</v>
      </c>
      <c r="C20" s="10"/>
    </row>
    <row r="21" spans="1:3">
      <c r="A21" s="3" t="s">
        <v>214</v>
      </c>
      <c r="B21" s="31">
        <f>'Input'!B162/'Input'!C162</f>
        <v>0</v>
      </c>
      <c r="C21" s="10"/>
    </row>
    <row r="22" spans="1:3">
      <c r="A22" s="3" t="s">
        <v>176</v>
      </c>
      <c r="B22" s="31">
        <f>'Input'!B163/'Input'!C163</f>
        <v>0</v>
      </c>
      <c r="C22" s="10"/>
    </row>
    <row r="23" spans="1:3">
      <c r="A23" s="3" t="s">
        <v>177</v>
      </c>
      <c r="B23" s="31">
        <f>'Input'!B164/'Input'!C164</f>
        <v>0</v>
      </c>
      <c r="C23" s="10"/>
    </row>
    <row r="24" spans="1:3">
      <c r="A24" s="3" t="s">
        <v>215</v>
      </c>
      <c r="B24" s="31">
        <f>'Input'!B165/'Input'!C165</f>
        <v>0</v>
      </c>
      <c r="C24" s="10"/>
    </row>
    <row r="25" spans="1:3">
      <c r="A25" s="3" t="s">
        <v>178</v>
      </c>
      <c r="B25" s="31">
        <f>'Input'!B166/'Input'!C166</f>
        <v>0</v>
      </c>
      <c r="C25" s="10"/>
    </row>
    <row r="26" spans="1:3">
      <c r="A26" s="3" t="s">
        <v>179</v>
      </c>
      <c r="B26" s="31">
        <f>'Input'!B167/'Input'!C167</f>
        <v>0</v>
      </c>
      <c r="C26" s="10"/>
    </row>
    <row r="27" spans="1:3">
      <c r="A27" s="3" t="s">
        <v>195</v>
      </c>
      <c r="B27" s="31">
        <f>'Input'!B168/'Input'!C168</f>
        <v>0</v>
      </c>
      <c r="C27" s="10"/>
    </row>
    <row r="28" spans="1:3">
      <c r="A28" s="3" t="s">
        <v>180</v>
      </c>
      <c r="B28" s="31">
        <f>'Input'!B169/'Input'!C169</f>
        <v>0</v>
      </c>
      <c r="C28" s="10"/>
    </row>
    <row r="29" spans="1:3">
      <c r="A29" s="3" t="s">
        <v>181</v>
      </c>
      <c r="B29" s="31">
        <f>'Input'!B170/'Input'!C170</f>
        <v>0</v>
      </c>
      <c r="C29" s="10"/>
    </row>
    <row r="30" spans="1:3">
      <c r="A30" s="3" t="s">
        <v>182</v>
      </c>
      <c r="B30" s="31">
        <f>'Input'!B171/'Input'!C171</f>
        <v>0</v>
      </c>
      <c r="C30" s="10"/>
    </row>
    <row r="31" spans="1:3">
      <c r="A31" s="3" t="s">
        <v>183</v>
      </c>
      <c r="B31" s="31">
        <f>'Input'!B172/'Input'!C172</f>
        <v>0</v>
      </c>
      <c r="C31" s="10"/>
    </row>
    <row r="32" spans="1:3">
      <c r="A32" s="3" t="s">
        <v>196</v>
      </c>
      <c r="B32" s="31">
        <f>'Input'!B173/'Input'!C173</f>
        <v>0</v>
      </c>
      <c r="C32" s="10"/>
    </row>
    <row r="33" spans="1:3">
      <c r="A33" s="3" t="s">
        <v>216</v>
      </c>
      <c r="B33" s="31">
        <f>'Input'!B174/'Input'!C174</f>
        <v>0</v>
      </c>
      <c r="C33" s="10"/>
    </row>
    <row r="34" spans="1:3">
      <c r="A34" s="3" t="s">
        <v>217</v>
      </c>
      <c r="B34" s="31">
        <f>'Input'!B175/'Input'!C175</f>
        <v>0</v>
      </c>
      <c r="C34" s="10"/>
    </row>
    <row r="35" spans="1:3">
      <c r="A35" s="3" t="s">
        <v>218</v>
      </c>
      <c r="B35" s="31">
        <f>'Input'!B176/'Input'!C176</f>
        <v>0</v>
      </c>
      <c r="C35" s="10"/>
    </row>
    <row r="36" spans="1:3">
      <c r="A36" s="3" t="s">
        <v>219</v>
      </c>
      <c r="B36" s="31">
        <f>'Input'!B177/'Input'!C177</f>
        <v>0</v>
      </c>
      <c r="C36" s="10"/>
    </row>
    <row r="37" spans="1:3">
      <c r="A37" s="3" t="s">
        <v>220</v>
      </c>
      <c r="B37" s="31">
        <f>'Input'!B178/'Input'!C178</f>
        <v>0</v>
      </c>
      <c r="C37" s="10"/>
    </row>
    <row r="39" spans="1:3" ht="21" customHeight="1">
      <c r="A39" s="1" t="s">
        <v>511</v>
      </c>
    </row>
    <row r="40" spans="1:3">
      <c r="A40" s="2" t="s">
        <v>361</v>
      </c>
    </row>
    <row r="41" spans="1:3">
      <c r="A41" s="11" t="s">
        <v>512</v>
      </c>
    </row>
    <row r="42" spans="1:3">
      <c r="A42" s="2" t="s">
        <v>513</v>
      </c>
    </row>
    <row r="43" spans="1:3">
      <c r="A43" s="2" t="s">
        <v>379</v>
      </c>
    </row>
    <row r="45" spans="1:3">
      <c r="B45" s="12" t="s">
        <v>514</v>
      </c>
    </row>
    <row r="46" spans="1:3">
      <c r="A46" s="3" t="s">
        <v>174</v>
      </c>
      <c r="B46" s="32">
        <f>B$19</f>
        <v>0</v>
      </c>
      <c r="C46" s="10"/>
    </row>
    <row r="47" spans="1:3">
      <c r="A47" s="3" t="s">
        <v>175</v>
      </c>
      <c r="B47" s="32">
        <f>B$20</f>
        <v>0</v>
      </c>
      <c r="C47" s="10"/>
    </row>
    <row r="48" spans="1:3">
      <c r="A48" s="3" t="s">
        <v>214</v>
      </c>
      <c r="B48" s="32">
        <f>B$21</f>
        <v>0</v>
      </c>
      <c r="C48" s="10"/>
    </row>
    <row r="49" spans="1:3">
      <c r="A49" s="3" t="s">
        <v>176</v>
      </c>
      <c r="B49" s="32">
        <f>B$22</f>
        <v>0</v>
      </c>
      <c r="C49" s="10"/>
    </row>
    <row r="50" spans="1:3">
      <c r="A50" s="3" t="s">
        <v>177</v>
      </c>
      <c r="B50" s="32">
        <f>B$23</f>
        <v>0</v>
      </c>
      <c r="C50" s="10"/>
    </row>
    <row r="51" spans="1:3">
      <c r="A51" s="3" t="s">
        <v>215</v>
      </c>
      <c r="B51" s="32">
        <f>B$24</f>
        <v>0</v>
      </c>
      <c r="C51" s="10"/>
    </row>
    <row r="52" spans="1:3">
      <c r="A52" s="3" t="s">
        <v>178</v>
      </c>
      <c r="B52" s="32">
        <f>B$25</f>
        <v>0</v>
      </c>
      <c r="C52" s="10"/>
    </row>
    <row r="53" spans="1:3">
      <c r="A53" s="3" t="s">
        <v>179</v>
      </c>
      <c r="B53" s="32">
        <f>B$26</f>
        <v>0</v>
      </c>
      <c r="C53" s="10"/>
    </row>
    <row r="54" spans="1:3">
      <c r="A54" s="3" t="s">
        <v>195</v>
      </c>
      <c r="B54" s="32">
        <f>B$27</f>
        <v>0</v>
      </c>
      <c r="C54" s="10"/>
    </row>
    <row r="55" spans="1:3">
      <c r="A55" s="3" t="s">
        <v>180</v>
      </c>
      <c r="B55" s="32">
        <f>B$28</f>
        <v>0</v>
      </c>
      <c r="C55" s="10"/>
    </row>
    <row r="56" spans="1:3">
      <c r="A56" s="3" t="s">
        <v>181</v>
      </c>
      <c r="B56" s="32">
        <f>B$29</f>
        <v>0</v>
      </c>
      <c r="C56" s="10"/>
    </row>
    <row r="57" spans="1:3">
      <c r="A57" s="3" t="s">
        <v>182</v>
      </c>
      <c r="B57" s="32">
        <f>B$30</f>
        <v>0</v>
      </c>
      <c r="C57" s="10"/>
    </row>
    <row r="58" spans="1:3">
      <c r="A58" s="3" t="s">
        <v>183</v>
      </c>
      <c r="B58" s="32">
        <f>B$31</f>
        <v>0</v>
      </c>
      <c r="C58" s="10"/>
    </row>
    <row r="59" spans="1:3">
      <c r="A59" s="3" t="s">
        <v>196</v>
      </c>
      <c r="B59" s="32">
        <f>B$32</f>
        <v>0</v>
      </c>
      <c r="C59" s="10"/>
    </row>
    <row r="60" spans="1:3">
      <c r="A60" s="3" t="s">
        <v>216</v>
      </c>
      <c r="B60" s="32">
        <f>B$33</f>
        <v>0</v>
      </c>
      <c r="C60" s="10"/>
    </row>
    <row r="61" spans="1:3">
      <c r="A61" s="3" t="s">
        <v>217</v>
      </c>
      <c r="B61" s="32">
        <f>B$34</f>
        <v>0</v>
      </c>
      <c r="C61" s="10"/>
    </row>
    <row r="62" spans="1:3">
      <c r="A62" s="3" t="s">
        <v>218</v>
      </c>
      <c r="B62" s="32">
        <f>B$35</f>
        <v>0</v>
      </c>
      <c r="C62" s="10"/>
    </row>
    <row r="63" spans="1:3">
      <c r="A63" s="3" t="s">
        <v>219</v>
      </c>
      <c r="B63" s="32">
        <f>B$36</f>
        <v>0</v>
      </c>
      <c r="C63" s="10"/>
    </row>
    <row r="64" spans="1:3">
      <c r="A64" s="3" t="s">
        <v>220</v>
      </c>
      <c r="B64" s="32">
        <f>B$37</f>
        <v>0</v>
      </c>
      <c r="C64" s="10"/>
    </row>
    <row r="65" spans="1:7">
      <c r="A65" s="3" t="s">
        <v>184</v>
      </c>
      <c r="B65" s="23">
        <v>-1</v>
      </c>
      <c r="C65" s="10"/>
    </row>
    <row r="66" spans="1:7">
      <c r="A66" s="3" t="s">
        <v>185</v>
      </c>
      <c r="B66" s="23">
        <v>-1</v>
      </c>
      <c r="C66" s="10"/>
    </row>
    <row r="67" spans="1:7">
      <c r="A67" s="3" t="s">
        <v>186</v>
      </c>
      <c r="B67" s="23">
        <v>-1</v>
      </c>
      <c r="C67" s="10"/>
    </row>
    <row r="68" spans="1:7">
      <c r="A68" s="3" t="s">
        <v>187</v>
      </c>
      <c r="B68" s="23">
        <v>-1</v>
      </c>
      <c r="C68" s="10"/>
    </row>
    <row r="69" spans="1:7">
      <c r="A69" s="3" t="s">
        <v>188</v>
      </c>
      <c r="B69" s="23">
        <v>-1</v>
      </c>
      <c r="C69" s="10"/>
    </row>
    <row r="70" spans="1:7">
      <c r="A70" s="3" t="s">
        <v>189</v>
      </c>
      <c r="B70" s="23">
        <v>-1</v>
      </c>
      <c r="C70" s="10"/>
    </row>
    <row r="71" spans="1:7">
      <c r="A71" s="3" t="s">
        <v>197</v>
      </c>
      <c r="B71" s="23">
        <v>-1</v>
      </c>
      <c r="C71" s="10"/>
    </row>
    <row r="72" spans="1:7">
      <c r="A72" s="3" t="s">
        <v>198</v>
      </c>
      <c r="B72" s="23">
        <v>-1</v>
      </c>
      <c r="C72" s="10"/>
    </row>
    <row r="74" spans="1:7" ht="21" customHeight="1">
      <c r="A74" s="1" t="s">
        <v>515</v>
      </c>
    </row>
    <row r="76" spans="1:7">
      <c r="B76" s="12" t="s">
        <v>204</v>
      </c>
      <c r="C76" s="12" t="s">
        <v>205</v>
      </c>
      <c r="D76" s="12" t="s">
        <v>206</v>
      </c>
      <c r="E76" s="12" t="s">
        <v>207</v>
      </c>
      <c r="F76" s="12" t="s">
        <v>208</v>
      </c>
    </row>
    <row r="77" spans="1:7">
      <c r="A77" s="24" t="s">
        <v>232</v>
      </c>
      <c r="G77" s="10"/>
    </row>
    <row r="78" spans="1:7">
      <c r="A78" s="3" t="s">
        <v>174</v>
      </c>
      <c r="B78" s="30">
        <v>1</v>
      </c>
      <c r="C78" s="30">
        <v>0</v>
      </c>
      <c r="D78" s="30">
        <v>0</v>
      </c>
      <c r="E78" s="30">
        <v>0</v>
      </c>
      <c r="F78" s="30">
        <v>0</v>
      </c>
      <c r="G78" s="10"/>
    </row>
    <row r="79" spans="1:7">
      <c r="A79" s="3" t="s">
        <v>233</v>
      </c>
      <c r="B79" s="30">
        <v>0</v>
      </c>
      <c r="C79" s="30">
        <v>1</v>
      </c>
      <c r="D79" s="30">
        <v>0</v>
      </c>
      <c r="E79" s="30">
        <v>0</v>
      </c>
      <c r="F79" s="30">
        <v>0</v>
      </c>
      <c r="G79" s="10"/>
    </row>
    <row r="80" spans="1:7">
      <c r="A80" s="3" t="s">
        <v>234</v>
      </c>
      <c r="B80" s="30">
        <v>0</v>
      </c>
      <c r="C80" s="30">
        <v>0</v>
      </c>
      <c r="D80" s="30">
        <v>1</v>
      </c>
      <c r="E80" s="30">
        <v>0</v>
      </c>
      <c r="F80" s="30">
        <v>0</v>
      </c>
      <c r="G80" s="10"/>
    </row>
    <row r="81" spans="1:7">
      <c r="A81" s="24" t="s">
        <v>235</v>
      </c>
      <c r="G81" s="10"/>
    </row>
    <row r="82" spans="1:7">
      <c r="A82" s="3" t="s">
        <v>175</v>
      </c>
      <c r="B82" s="30">
        <v>1</v>
      </c>
      <c r="C82" s="30">
        <v>0</v>
      </c>
      <c r="D82" s="30">
        <v>0</v>
      </c>
      <c r="E82" s="30">
        <v>0</v>
      </c>
      <c r="F82" s="30">
        <v>0</v>
      </c>
      <c r="G82" s="10"/>
    </row>
    <row r="83" spans="1:7">
      <c r="A83" s="3" t="s">
        <v>236</v>
      </c>
      <c r="B83" s="30">
        <v>0</v>
      </c>
      <c r="C83" s="30">
        <v>1</v>
      </c>
      <c r="D83" s="30">
        <v>0</v>
      </c>
      <c r="E83" s="30">
        <v>0</v>
      </c>
      <c r="F83" s="30">
        <v>0</v>
      </c>
      <c r="G83" s="10"/>
    </row>
    <row r="84" spans="1:7">
      <c r="A84" s="3" t="s">
        <v>237</v>
      </c>
      <c r="B84" s="30">
        <v>0</v>
      </c>
      <c r="C84" s="30">
        <v>0</v>
      </c>
      <c r="D84" s="30">
        <v>1</v>
      </c>
      <c r="E84" s="30">
        <v>0</v>
      </c>
      <c r="F84" s="30">
        <v>0</v>
      </c>
      <c r="G84" s="10"/>
    </row>
    <row r="85" spans="1:7">
      <c r="A85" s="24" t="s">
        <v>238</v>
      </c>
      <c r="G85" s="10"/>
    </row>
    <row r="86" spans="1:7">
      <c r="A86" s="3" t="s">
        <v>214</v>
      </c>
      <c r="B86" s="30">
        <v>1</v>
      </c>
      <c r="C86" s="30">
        <v>0</v>
      </c>
      <c r="D86" s="30">
        <v>0</v>
      </c>
      <c r="E86" s="30">
        <v>0</v>
      </c>
      <c r="F86" s="30">
        <v>0</v>
      </c>
      <c r="G86" s="10"/>
    </row>
    <row r="87" spans="1:7">
      <c r="A87" s="3" t="s">
        <v>239</v>
      </c>
      <c r="B87" s="30">
        <v>0</v>
      </c>
      <c r="C87" s="30">
        <v>1</v>
      </c>
      <c r="D87" s="30">
        <v>0</v>
      </c>
      <c r="E87" s="30">
        <v>0</v>
      </c>
      <c r="F87" s="30">
        <v>0</v>
      </c>
      <c r="G87" s="10"/>
    </row>
    <row r="88" spans="1:7">
      <c r="A88" s="3" t="s">
        <v>240</v>
      </c>
      <c r="B88" s="30">
        <v>0</v>
      </c>
      <c r="C88" s="30">
        <v>0</v>
      </c>
      <c r="D88" s="30">
        <v>1</v>
      </c>
      <c r="E88" s="30">
        <v>0</v>
      </c>
      <c r="F88" s="30">
        <v>0</v>
      </c>
      <c r="G88" s="10"/>
    </row>
    <row r="89" spans="1:7">
      <c r="A89" s="24" t="s">
        <v>241</v>
      </c>
      <c r="G89" s="10"/>
    </row>
    <row r="90" spans="1:7">
      <c r="A90" s="3" t="s">
        <v>176</v>
      </c>
      <c r="B90" s="30">
        <v>1</v>
      </c>
      <c r="C90" s="30">
        <v>0</v>
      </c>
      <c r="D90" s="30">
        <v>0</v>
      </c>
      <c r="E90" s="30">
        <v>0</v>
      </c>
      <c r="F90" s="30">
        <v>0</v>
      </c>
      <c r="G90" s="10"/>
    </row>
    <row r="91" spans="1:7">
      <c r="A91" s="3" t="s">
        <v>242</v>
      </c>
      <c r="B91" s="30">
        <v>0</v>
      </c>
      <c r="C91" s="30">
        <v>1</v>
      </c>
      <c r="D91" s="30">
        <v>0</v>
      </c>
      <c r="E91" s="30">
        <v>0</v>
      </c>
      <c r="F91" s="30">
        <v>0</v>
      </c>
      <c r="G91" s="10"/>
    </row>
    <row r="92" spans="1:7">
      <c r="A92" s="3" t="s">
        <v>243</v>
      </c>
      <c r="B92" s="30">
        <v>0</v>
      </c>
      <c r="C92" s="30">
        <v>0</v>
      </c>
      <c r="D92" s="30">
        <v>1</v>
      </c>
      <c r="E92" s="30">
        <v>0</v>
      </c>
      <c r="F92" s="30">
        <v>0</v>
      </c>
      <c r="G92" s="10"/>
    </row>
    <row r="93" spans="1:7">
      <c r="A93" s="24" t="s">
        <v>244</v>
      </c>
      <c r="G93" s="10"/>
    </row>
    <row r="94" spans="1:7">
      <c r="A94" s="3" t="s">
        <v>177</v>
      </c>
      <c r="B94" s="30">
        <v>1</v>
      </c>
      <c r="C94" s="30">
        <v>0</v>
      </c>
      <c r="D94" s="30">
        <v>0</v>
      </c>
      <c r="E94" s="30">
        <v>0</v>
      </c>
      <c r="F94" s="30">
        <v>0</v>
      </c>
      <c r="G94" s="10"/>
    </row>
    <row r="95" spans="1:7">
      <c r="A95" s="3" t="s">
        <v>245</v>
      </c>
      <c r="B95" s="30">
        <v>0</v>
      </c>
      <c r="C95" s="30">
        <v>1</v>
      </c>
      <c r="D95" s="30">
        <v>0</v>
      </c>
      <c r="E95" s="30">
        <v>0</v>
      </c>
      <c r="F95" s="30">
        <v>0</v>
      </c>
      <c r="G95" s="10"/>
    </row>
    <row r="96" spans="1:7">
      <c r="A96" s="3" t="s">
        <v>246</v>
      </c>
      <c r="B96" s="30">
        <v>0</v>
      </c>
      <c r="C96" s="30">
        <v>0</v>
      </c>
      <c r="D96" s="30">
        <v>1</v>
      </c>
      <c r="E96" s="30">
        <v>0</v>
      </c>
      <c r="F96" s="30">
        <v>0</v>
      </c>
      <c r="G96" s="10"/>
    </row>
    <row r="97" spans="1:7">
      <c r="A97" s="24" t="s">
        <v>247</v>
      </c>
      <c r="G97" s="10"/>
    </row>
    <row r="98" spans="1:7">
      <c r="A98" s="3" t="s">
        <v>215</v>
      </c>
      <c r="B98" s="30">
        <v>1</v>
      </c>
      <c r="C98" s="30">
        <v>0</v>
      </c>
      <c r="D98" s="30">
        <v>0</v>
      </c>
      <c r="E98" s="30">
        <v>0</v>
      </c>
      <c r="F98" s="30">
        <v>0</v>
      </c>
      <c r="G98" s="10"/>
    </row>
    <row r="99" spans="1:7">
      <c r="A99" s="3" t="s">
        <v>248</v>
      </c>
      <c r="B99" s="30">
        <v>0</v>
      </c>
      <c r="C99" s="30">
        <v>1</v>
      </c>
      <c r="D99" s="30">
        <v>0</v>
      </c>
      <c r="E99" s="30">
        <v>0</v>
      </c>
      <c r="F99" s="30">
        <v>0</v>
      </c>
      <c r="G99" s="10"/>
    </row>
    <row r="100" spans="1:7">
      <c r="A100" s="3" t="s">
        <v>249</v>
      </c>
      <c r="B100" s="30">
        <v>0</v>
      </c>
      <c r="C100" s="30">
        <v>0</v>
      </c>
      <c r="D100" s="30">
        <v>1</v>
      </c>
      <c r="E100" s="30">
        <v>0</v>
      </c>
      <c r="F100" s="30">
        <v>0</v>
      </c>
      <c r="G100" s="10"/>
    </row>
    <row r="101" spans="1:7">
      <c r="A101" s="24" t="s">
        <v>250</v>
      </c>
      <c r="G101" s="10"/>
    </row>
    <row r="102" spans="1:7">
      <c r="A102" s="3" t="s">
        <v>178</v>
      </c>
      <c r="B102" s="30">
        <v>1</v>
      </c>
      <c r="C102" s="30">
        <v>0</v>
      </c>
      <c r="D102" s="30">
        <v>0</v>
      </c>
      <c r="E102" s="30">
        <v>0</v>
      </c>
      <c r="F102" s="30">
        <v>0</v>
      </c>
      <c r="G102" s="10"/>
    </row>
    <row r="103" spans="1:7">
      <c r="A103" s="3" t="s">
        <v>251</v>
      </c>
      <c r="B103" s="30">
        <v>0</v>
      </c>
      <c r="C103" s="30">
        <v>1</v>
      </c>
      <c r="D103" s="30">
        <v>0</v>
      </c>
      <c r="E103" s="30">
        <v>0</v>
      </c>
      <c r="F103" s="30">
        <v>0</v>
      </c>
      <c r="G103" s="10"/>
    </row>
    <row r="104" spans="1:7">
      <c r="A104" s="3" t="s">
        <v>252</v>
      </c>
      <c r="B104" s="30">
        <v>0</v>
      </c>
      <c r="C104" s="30">
        <v>0</v>
      </c>
      <c r="D104" s="30">
        <v>1</v>
      </c>
      <c r="E104" s="30">
        <v>0</v>
      </c>
      <c r="F104" s="30">
        <v>0</v>
      </c>
      <c r="G104" s="10"/>
    </row>
    <row r="105" spans="1:7">
      <c r="A105" s="24" t="s">
        <v>253</v>
      </c>
      <c r="G105" s="10"/>
    </row>
    <row r="106" spans="1:7">
      <c r="A106" s="3" t="s">
        <v>179</v>
      </c>
      <c r="B106" s="30">
        <v>1</v>
      </c>
      <c r="C106" s="30">
        <v>0</v>
      </c>
      <c r="D106" s="30">
        <v>0</v>
      </c>
      <c r="E106" s="30">
        <v>0</v>
      </c>
      <c r="F106" s="30">
        <v>0</v>
      </c>
      <c r="G106" s="10"/>
    </row>
    <row r="107" spans="1:7">
      <c r="A107" s="24" t="s">
        <v>254</v>
      </c>
      <c r="G107" s="10"/>
    </row>
    <row r="108" spans="1:7">
      <c r="A108" s="3" t="s">
        <v>195</v>
      </c>
      <c r="B108" s="30">
        <v>1</v>
      </c>
      <c r="C108" s="30">
        <v>0</v>
      </c>
      <c r="D108" s="30">
        <v>0</v>
      </c>
      <c r="E108" s="30">
        <v>0</v>
      </c>
      <c r="F108" s="30">
        <v>0</v>
      </c>
      <c r="G108" s="10"/>
    </row>
    <row r="109" spans="1:7">
      <c r="A109" s="24" t="s">
        <v>255</v>
      </c>
      <c r="G109" s="10"/>
    </row>
    <row r="110" spans="1:7">
      <c r="A110" s="3" t="s">
        <v>180</v>
      </c>
      <c r="B110" s="30">
        <v>1</v>
      </c>
      <c r="C110" s="30">
        <v>0</v>
      </c>
      <c r="D110" s="30">
        <v>0</v>
      </c>
      <c r="E110" s="30">
        <v>0</v>
      </c>
      <c r="F110" s="30">
        <v>0</v>
      </c>
      <c r="G110" s="10"/>
    </row>
    <row r="111" spans="1:7">
      <c r="A111" s="3" t="s">
        <v>256</v>
      </c>
      <c r="B111" s="30">
        <v>0</v>
      </c>
      <c r="C111" s="30">
        <v>1</v>
      </c>
      <c r="D111" s="30">
        <v>0</v>
      </c>
      <c r="E111" s="30">
        <v>0</v>
      </c>
      <c r="F111" s="30">
        <v>0</v>
      </c>
      <c r="G111" s="10"/>
    </row>
    <row r="112" spans="1:7">
      <c r="A112" s="3" t="s">
        <v>257</v>
      </c>
      <c r="B112" s="30">
        <v>0</v>
      </c>
      <c r="C112" s="30">
        <v>0</v>
      </c>
      <c r="D112" s="30">
        <v>1</v>
      </c>
      <c r="E112" s="30">
        <v>0</v>
      </c>
      <c r="F112" s="30">
        <v>0</v>
      </c>
      <c r="G112" s="10"/>
    </row>
    <row r="113" spans="1:7">
      <c r="A113" s="24" t="s">
        <v>258</v>
      </c>
      <c r="G113" s="10"/>
    </row>
    <row r="114" spans="1:7">
      <c r="A114" s="3" t="s">
        <v>181</v>
      </c>
      <c r="B114" s="30">
        <v>1</v>
      </c>
      <c r="C114" s="30">
        <v>0</v>
      </c>
      <c r="D114" s="30">
        <v>0</v>
      </c>
      <c r="E114" s="30">
        <v>0</v>
      </c>
      <c r="F114" s="30">
        <v>0</v>
      </c>
      <c r="G114" s="10"/>
    </row>
    <row r="115" spans="1:7">
      <c r="A115" s="3" t="s">
        <v>259</v>
      </c>
      <c r="B115" s="30">
        <v>0</v>
      </c>
      <c r="C115" s="30">
        <v>1</v>
      </c>
      <c r="D115" s="30">
        <v>0</v>
      </c>
      <c r="E115" s="30">
        <v>0</v>
      </c>
      <c r="F115" s="30">
        <v>0</v>
      </c>
      <c r="G115" s="10"/>
    </row>
    <row r="116" spans="1:7">
      <c r="A116" s="3" t="s">
        <v>260</v>
      </c>
      <c r="B116" s="30">
        <v>0</v>
      </c>
      <c r="C116" s="30">
        <v>0</v>
      </c>
      <c r="D116" s="30">
        <v>1</v>
      </c>
      <c r="E116" s="30">
        <v>0</v>
      </c>
      <c r="F116" s="30">
        <v>0</v>
      </c>
      <c r="G116" s="10"/>
    </row>
    <row r="117" spans="1:7">
      <c r="A117" s="24" t="s">
        <v>261</v>
      </c>
      <c r="G117" s="10"/>
    </row>
    <row r="118" spans="1:7">
      <c r="A118" s="3" t="s">
        <v>182</v>
      </c>
      <c r="B118" s="30">
        <v>1</v>
      </c>
      <c r="C118" s="30">
        <v>0</v>
      </c>
      <c r="D118" s="30">
        <v>0</v>
      </c>
      <c r="E118" s="30">
        <v>0</v>
      </c>
      <c r="F118" s="30">
        <v>0</v>
      </c>
      <c r="G118" s="10"/>
    </row>
    <row r="119" spans="1:7">
      <c r="A119" s="3" t="s">
        <v>262</v>
      </c>
      <c r="B119" s="30">
        <v>0</v>
      </c>
      <c r="C119" s="30">
        <v>1</v>
      </c>
      <c r="D119" s="30">
        <v>0</v>
      </c>
      <c r="E119" s="30">
        <v>0</v>
      </c>
      <c r="F119" s="30">
        <v>0</v>
      </c>
      <c r="G119" s="10"/>
    </row>
    <row r="120" spans="1:7">
      <c r="A120" s="3" t="s">
        <v>263</v>
      </c>
      <c r="B120" s="30">
        <v>0</v>
      </c>
      <c r="C120" s="30">
        <v>0</v>
      </c>
      <c r="D120" s="30">
        <v>1</v>
      </c>
      <c r="E120" s="30">
        <v>0</v>
      </c>
      <c r="F120" s="30">
        <v>0</v>
      </c>
      <c r="G120" s="10"/>
    </row>
    <row r="121" spans="1:7">
      <c r="A121" s="24" t="s">
        <v>264</v>
      </c>
      <c r="G121" s="10"/>
    </row>
    <row r="122" spans="1:7">
      <c r="A122" s="3" t="s">
        <v>183</v>
      </c>
      <c r="B122" s="30">
        <v>1</v>
      </c>
      <c r="C122" s="30">
        <v>0</v>
      </c>
      <c r="D122" s="30">
        <v>0</v>
      </c>
      <c r="E122" s="30">
        <v>0</v>
      </c>
      <c r="F122" s="30">
        <v>0</v>
      </c>
      <c r="G122" s="10"/>
    </row>
    <row r="123" spans="1:7">
      <c r="A123" s="3" t="s">
        <v>265</v>
      </c>
      <c r="B123" s="30">
        <v>0</v>
      </c>
      <c r="C123" s="30">
        <v>0</v>
      </c>
      <c r="D123" s="30">
        <v>0</v>
      </c>
      <c r="E123" s="30">
        <v>1</v>
      </c>
      <c r="F123" s="30">
        <v>0</v>
      </c>
      <c r="G123" s="10"/>
    </row>
    <row r="124" spans="1:7">
      <c r="A124" s="24" t="s">
        <v>266</v>
      </c>
      <c r="G124" s="10"/>
    </row>
    <row r="125" spans="1:7">
      <c r="A125" s="3" t="s">
        <v>196</v>
      </c>
      <c r="B125" s="30">
        <v>1</v>
      </c>
      <c r="C125" s="30">
        <v>0</v>
      </c>
      <c r="D125" s="30">
        <v>0</v>
      </c>
      <c r="E125" s="30">
        <v>0</v>
      </c>
      <c r="F125" s="30">
        <v>0</v>
      </c>
      <c r="G125" s="10"/>
    </row>
    <row r="126" spans="1:7">
      <c r="A126" s="3" t="s">
        <v>267</v>
      </c>
      <c r="B126" s="30">
        <v>0</v>
      </c>
      <c r="C126" s="30">
        <v>0</v>
      </c>
      <c r="D126" s="30">
        <v>0</v>
      </c>
      <c r="E126" s="30">
        <v>0</v>
      </c>
      <c r="F126" s="30">
        <v>1</v>
      </c>
      <c r="G126" s="10"/>
    </row>
    <row r="127" spans="1:7">
      <c r="A127" s="24" t="s">
        <v>268</v>
      </c>
      <c r="G127" s="10"/>
    </row>
    <row r="128" spans="1:7">
      <c r="A128" s="3" t="s">
        <v>216</v>
      </c>
      <c r="B128" s="30">
        <v>1</v>
      </c>
      <c r="C128" s="30">
        <v>0</v>
      </c>
      <c r="D128" s="30">
        <v>0</v>
      </c>
      <c r="E128" s="30">
        <v>0</v>
      </c>
      <c r="F128" s="30">
        <v>0</v>
      </c>
      <c r="G128" s="10"/>
    </row>
    <row r="129" spans="1:7">
      <c r="A129" s="3" t="s">
        <v>269</v>
      </c>
      <c r="B129" s="30">
        <v>0</v>
      </c>
      <c r="C129" s="30">
        <v>1</v>
      </c>
      <c r="D129" s="30">
        <v>0</v>
      </c>
      <c r="E129" s="30">
        <v>0</v>
      </c>
      <c r="F129" s="30">
        <v>0</v>
      </c>
      <c r="G129" s="10"/>
    </row>
    <row r="130" spans="1:7">
      <c r="A130" s="3" t="s">
        <v>270</v>
      </c>
      <c r="B130" s="30">
        <v>0</v>
      </c>
      <c r="C130" s="30">
        <v>0</v>
      </c>
      <c r="D130" s="30">
        <v>1</v>
      </c>
      <c r="E130" s="30">
        <v>0</v>
      </c>
      <c r="F130" s="30">
        <v>0</v>
      </c>
      <c r="G130" s="10"/>
    </row>
    <row r="131" spans="1:7">
      <c r="A131" s="24" t="s">
        <v>271</v>
      </c>
      <c r="G131" s="10"/>
    </row>
    <row r="132" spans="1:7">
      <c r="A132" s="3" t="s">
        <v>217</v>
      </c>
      <c r="B132" s="30">
        <v>1</v>
      </c>
      <c r="C132" s="30">
        <v>0</v>
      </c>
      <c r="D132" s="30">
        <v>0</v>
      </c>
      <c r="E132" s="30">
        <v>0</v>
      </c>
      <c r="F132" s="30">
        <v>0</v>
      </c>
      <c r="G132" s="10"/>
    </row>
    <row r="133" spans="1:7">
      <c r="A133" s="3" t="s">
        <v>272</v>
      </c>
      <c r="B133" s="30">
        <v>0</v>
      </c>
      <c r="C133" s="30">
        <v>1</v>
      </c>
      <c r="D133" s="30">
        <v>0</v>
      </c>
      <c r="E133" s="30">
        <v>0</v>
      </c>
      <c r="F133" s="30">
        <v>0</v>
      </c>
      <c r="G133" s="10"/>
    </row>
    <row r="134" spans="1:7">
      <c r="A134" s="3" t="s">
        <v>273</v>
      </c>
      <c r="B134" s="30">
        <v>0</v>
      </c>
      <c r="C134" s="30">
        <v>0</v>
      </c>
      <c r="D134" s="30">
        <v>1</v>
      </c>
      <c r="E134" s="30">
        <v>0</v>
      </c>
      <c r="F134" s="30">
        <v>0</v>
      </c>
      <c r="G134" s="10"/>
    </row>
    <row r="135" spans="1:7">
      <c r="A135" s="24" t="s">
        <v>274</v>
      </c>
      <c r="G135" s="10"/>
    </row>
    <row r="136" spans="1:7">
      <c r="A136" s="3" t="s">
        <v>218</v>
      </c>
      <c r="B136" s="30">
        <v>1</v>
      </c>
      <c r="C136" s="30">
        <v>0</v>
      </c>
      <c r="D136" s="30">
        <v>0</v>
      </c>
      <c r="E136" s="30">
        <v>0</v>
      </c>
      <c r="F136" s="30">
        <v>0</v>
      </c>
      <c r="G136" s="10"/>
    </row>
    <row r="137" spans="1:7">
      <c r="A137" s="3" t="s">
        <v>275</v>
      </c>
      <c r="B137" s="30">
        <v>0</v>
      </c>
      <c r="C137" s="30">
        <v>1</v>
      </c>
      <c r="D137" s="30">
        <v>0</v>
      </c>
      <c r="E137" s="30">
        <v>0</v>
      </c>
      <c r="F137" s="30">
        <v>0</v>
      </c>
      <c r="G137" s="10"/>
    </row>
    <row r="138" spans="1:7">
      <c r="A138" s="3" t="s">
        <v>276</v>
      </c>
      <c r="B138" s="30">
        <v>0</v>
      </c>
      <c r="C138" s="30">
        <v>0</v>
      </c>
      <c r="D138" s="30">
        <v>1</v>
      </c>
      <c r="E138" s="30">
        <v>0</v>
      </c>
      <c r="F138" s="30">
        <v>0</v>
      </c>
      <c r="G138" s="10"/>
    </row>
    <row r="139" spans="1:7">
      <c r="A139" s="24" t="s">
        <v>277</v>
      </c>
      <c r="G139" s="10"/>
    </row>
    <row r="140" spans="1:7">
      <c r="A140" s="3" t="s">
        <v>219</v>
      </c>
      <c r="B140" s="30">
        <v>1</v>
      </c>
      <c r="C140" s="30">
        <v>0</v>
      </c>
      <c r="D140" s="30">
        <v>0</v>
      </c>
      <c r="E140" s="30">
        <v>0</v>
      </c>
      <c r="F140" s="30">
        <v>0</v>
      </c>
      <c r="G140" s="10"/>
    </row>
    <row r="141" spans="1:7">
      <c r="A141" s="3" t="s">
        <v>278</v>
      </c>
      <c r="B141" s="30">
        <v>0</v>
      </c>
      <c r="C141" s="30">
        <v>1</v>
      </c>
      <c r="D141" s="30">
        <v>0</v>
      </c>
      <c r="E141" s="30">
        <v>0</v>
      </c>
      <c r="F141" s="30">
        <v>0</v>
      </c>
      <c r="G141" s="10"/>
    </row>
    <row r="142" spans="1:7">
      <c r="A142" s="3" t="s">
        <v>279</v>
      </c>
      <c r="B142" s="30">
        <v>0</v>
      </c>
      <c r="C142" s="30">
        <v>0</v>
      </c>
      <c r="D142" s="30">
        <v>1</v>
      </c>
      <c r="E142" s="30">
        <v>0</v>
      </c>
      <c r="F142" s="30">
        <v>0</v>
      </c>
      <c r="G142" s="10"/>
    </row>
    <row r="143" spans="1:7">
      <c r="A143" s="24" t="s">
        <v>280</v>
      </c>
      <c r="G143" s="10"/>
    </row>
    <row r="144" spans="1:7">
      <c r="A144" s="3" t="s">
        <v>220</v>
      </c>
      <c r="B144" s="30">
        <v>1</v>
      </c>
      <c r="C144" s="30">
        <v>0</v>
      </c>
      <c r="D144" s="30">
        <v>0</v>
      </c>
      <c r="E144" s="30">
        <v>0</v>
      </c>
      <c r="F144" s="30">
        <v>0</v>
      </c>
      <c r="G144" s="10"/>
    </row>
    <row r="145" spans="1:7">
      <c r="A145" s="3" t="s">
        <v>281</v>
      </c>
      <c r="B145" s="30">
        <v>0</v>
      </c>
      <c r="C145" s="30">
        <v>1</v>
      </c>
      <c r="D145" s="30">
        <v>0</v>
      </c>
      <c r="E145" s="30">
        <v>0</v>
      </c>
      <c r="F145" s="30">
        <v>0</v>
      </c>
      <c r="G145" s="10"/>
    </row>
    <row r="146" spans="1:7">
      <c r="A146" s="3" t="s">
        <v>282</v>
      </c>
      <c r="B146" s="30">
        <v>0</v>
      </c>
      <c r="C146" s="30">
        <v>0</v>
      </c>
      <c r="D146" s="30">
        <v>1</v>
      </c>
      <c r="E146" s="30">
        <v>0</v>
      </c>
      <c r="F146" s="30">
        <v>0</v>
      </c>
      <c r="G146" s="10"/>
    </row>
    <row r="147" spans="1:7">
      <c r="A147" s="24" t="s">
        <v>283</v>
      </c>
      <c r="G147" s="10"/>
    </row>
    <row r="148" spans="1:7">
      <c r="A148" s="3" t="s">
        <v>184</v>
      </c>
      <c r="B148" s="30">
        <v>1</v>
      </c>
      <c r="C148" s="30">
        <v>0</v>
      </c>
      <c r="D148" s="30">
        <v>0</v>
      </c>
      <c r="E148" s="30">
        <v>0</v>
      </c>
      <c r="F148" s="30">
        <v>0</v>
      </c>
      <c r="G148" s="10"/>
    </row>
    <row r="149" spans="1:7">
      <c r="A149" s="3" t="s">
        <v>284</v>
      </c>
      <c r="B149" s="30">
        <v>1</v>
      </c>
      <c r="C149" s="30">
        <v>0</v>
      </c>
      <c r="D149" s="30">
        <v>0</v>
      </c>
      <c r="E149" s="30">
        <v>0</v>
      </c>
      <c r="F149" s="30">
        <v>0</v>
      </c>
      <c r="G149" s="10"/>
    </row>
    <row r="150" spans="1:7">
      <c r="A150" s="3" t="s">
        <v>285</v>
      </c>
      <c r="B150" s="30">
        <v>1</v>
      </c>
      <c r="C150" s="30">
        <v>0</v>
      </c>
      <c r="D150" s="30">
        <v>0</v>
      </c>
      <c r="E150" s="30">
        <v>0</v>
      </c>
      <c r="F150" s="30">
        <v>0</v>
      </c>
      <c r="G150" s="10"/>
    </row>
    <row r="151" spans="1:7">
      <c r="A151" s="24" t="s">
        <v>286</v>
      </c>
      <c r="G151" s="10"/>
    </row>
    <row r="152" spans="1:7">
      <c r="A152" s="3" t="s">
        <v>185</v>
      </c>
      <c r="B152" s="30">
        <v>1</v>
      </c>
      <c r="C152" s="30">
        <v>0</v>
      </c>
      <c r="D152" s="30">
        <v>0</v>
      </c>
      <c r="E152" s="30">
        <v>0</v>
      </c>
      <c r="F152" s="30">
        <v>0</v>
      </c>
      <c r="G152" s="10"/>
    </row>
    <row r="153" spans="1:7">
      <c r="A153" s="3" t="s">
        <v>287</v>
      </c>
      <c r="B153" s="30">
        <v>1</v>
      </c>
      <c r="C153" s="30">
        <v>0</v>
      </c>
      <c r="D153" s="30">
        <v>0</v>
      </c>
      <c r="E153" s="30">
        <v>0</v>
      </c>
      <c r="F153" s="30">
        <v>0</v>
      </c>
      <c r="G153" s="10"/>
    </row>
    <row r="154" spans="1:7">
      <c r="A154" s="24" t="s">
        <v>288</v>
      </c>
      <c r="G154" s="10"/>
    </row>
    <row r="155" spans="1:7">
      <c r="A155" s="3" t="s">
        <v>186</v>
      </c>
      <c r="B155" s="30">
        <v>1</v>
      </c>
      <c r="C155" s="30">
        <v>0</v>
      </c>
      <c r="D155" s="30">
        <v>0</v>
      </c>
      <c r="E155" s="30">
        <v>0</v>
      </c>
      <c r="F155" s="30">
        <v>0</v>
      </c>
      <c r="G155" s="10"/>
    </row>
    <row r="156" spans="1:7">
      <c r="A156" s="3" t="s">
        <v>289</v>
      </c>
      <c r="B156" s="30">
        <v>1</v>
      </c>
      <c r="C156" s="30">
        <v>0</v>
      </c>
      <c r="D156" s="30">
        <v>0</v>
      </c>
      <c r="E156" s="30">
        <v>0</v>
      </c>
      <c r="F156" s="30">
        <v>0</v>
      </c>
      <c r="G156" s="10"/>
    </row>
    <row r="157" spans="1:7">
      <c r="A157" s="3" t="s">
        <v>290</v>
      </c>
      <c r="B157" s="30">
        <v>1</v>
      </c>
      <c r="C157" s="30">
        <v>0</v>
      </c>
      <c r="D157" s="30">
        <v>0</v>
      </c>
      <c r="E157" s="30">
        <v>0</v>
      </c>
      <c r="F157" s="30">
        <v>0</v>
      </c>
      <c r="G157" s="10"/>
    </row>
    <row r="158" spans="1:7">
      <c r="A158" s="24" t="s">
        <v>291</v>
      </c>
      <c r="G158" s="10"/>
    </row>
    <row r="159" spans="1:7">
      <c r="A159" s="3" t="s">
        <v>187</v>
      </c>
      <c r="B159" s="30">
        <v>1</v>
      </c>
      <c r="C159" s="30">
        <v>0</v>
      </c>
      <c r="D159" s="30">
        <v>0</v>
      </c>
      <c r="E159" s="30">
        <v>0</v>
      </c>
      <c r="F159" s="30">
        <v>0</v>
      </c>
      <c r="G159" s="10"/>
    </row>
    <row r="160" spans="1:7">
      <c r="A160" s="3" t="s">
        <v>292</v>
      </c>
      <c r="B160" s="30">
        <v>1</v>
      </c>
      <c r="C160" s="30">
        <v>0</v>
      </c>
      <c r="D160" s="30">
        <v>0</v>
      </c>
      <c r="E160" s="30">
        <v>0</v>
      </c>
      <c r="F160" s="30">
        <v>0</v>
      </c>
      <c r="G160" s="10"/>
    </row>
    <row r="161" spans="1:7">
      <c r="A161" s="3" t="s">
        <v>293</v>
      </c>
      <c r="B161" s="30">
        <v>1</v>
      </c>
      <c r="C161" s="30">
        <v>0</v>
      </c>
      <c r="D161" s="30">
        <v>0</v>
      </c>
      <c r="E161" s="30">
        <v>0</v>
      </c>
      <c r="F161" s="30">
        <v>0</v>
      </c>
      <c r="G161" s="10"/>
    </row>
    <row r="162" spans="1:7">
      <c r="A162" s="24" t="s">
        <v>294</v>
      </c>
      <c r="G162" s="10"/>
    </row>
    <row r="163" spans="1:7">
      <c r="A163" s="3" t="s">
        <v>188</v>
      </c>
      <c r="B163" s="30">
        <v>1</v>
      </c>
      <c r="C163" s="30">
        <v>0</v>
      </c>
      <c r="D163" s="30">
        <v>0</v>
      </c>
      <c r="E163" s="30">
        <v>0</v>
      </c>
      <c r="F163" s="30">
        <v>0</v>
      </c>
      <c r="G163" s="10"/>
    </row>
    <row r="164" spans="1:7">
      <c r="A164" s="3" t="s">
        <v>295</v>
      </c>
      <c r="B164" s="30">
        <v>1</v>
      </c>
      <c r="C164" s="30">
        <v>0</v>
      </c>
      <c r="D164" s="30">
        <v>0</v>
      </c>
      <c r="E164" s="30">
        <v>0</v>
      </c>
      <c r="F164" s="30">
        <v>0</v>
      </c>
      <c r="G164" s="10"/>
    </row>
    <row r="165" spans="1:7">
      <c r="A165" s="24" t="s">
        <v>296</v>
      </c>
      <c r="G165" s="10"/>
    </row>
    <row r="166" spans="1:7">
      <c r="A166" s="3" t="s">
        <v>189</v>
      </c>
      <c r="B166" s="30">
        <v>1</v>
      </c>
      <c r="C166" s="30">
        <v>0</v>
      </c>
      <c r="D166" s="30">
        <v>0</v>
      </c>
      <c r="E166" s="30">
        <v>0</v>
      </c>
      <c r="F166" s="30">
        <v>0</v>
      </c>
      <c r="G166" s="10"/>
    </row>
    <row r="167" spans="1:7">
      <c r="A167" s="3" t="s">
        <v>297</v>
      </c>
      <c r="B167" s="30">
        <v>1</v>
      </c>
      <c r="C167" s="30">
        <v>0</v>
      </c>
      <c r="D167" s="30">
        <v>0</v>
      </c>
      <c r="E167" s="30">
        <v>0</v>
      </c>
      <c r="F167" s="30">
        <v>0</v>
      </c>
      <c r="G167" s="10"/>
    </row>
    <row r="168" spans="1:7">
      <c r="A168" s="24" t="s">
        <v>298</v>
      </c>
      <c r="G168" s="10"/>
    </row>
    <row r="169" spans="1:7">
      <c r="A169" s="3" t="s">
        <v>197</v>
      </c>
      <c r="B169" s="30">
        <v>1</v>
      </c>
      <c r="C169" s="30">
        <v>0</v>
      </c>
      <c r="D169" s="30">
        <v>0</v>
      </c>
      <c r="E169" s="30">
        <v>0</v>
      </c>
      <c r="F169" s="30">
        <v>0</v>
      </c>
      <c r="G169" s="10"/>
    </row>
    <row r="170" spans="1:7">
      <c r="A170" s="3" t="s">
        <v>299</v>
      </c>
      <c r="B170" s="30">
        <v>1</v>
      </c>
      <c r="C170" s="30">
        <v>0</v>
      </c>
      <c r="D170" s="30">
        <v>0</v>
      </c>
      <c r="E170" s="30">
        <v>0</v>
      </c>
      <c r="F170" s="30">
        <v>0</v>
      </c>
      <c r="G170" s="10"/>
    </row>
    <row r="171" spans="1:7">
      <c r="A171" s="24" t="s">
        <v>300</v>
      </c>
      <c r="G171" s="10"/>
    </row>
    <row r="172" spans="1:7">
      <c r="A172" s="3" t="s">
        <v>198</v>
      </c>
      <c r="B172" s="30">
        <v>1</v>
      </c>
      <c r="C172" s="30">
        <v>0</v>
      </c>
      <c r="D172" s="30">
        <v>0</v>
      </c>
      <c r="E172" s="30">
        <v>0</v>
      </c>
      <c r="F172" s="30">
        <v>0</v>
      </c>
      <c r="G172" s="10"/>
    </row>
    <row r="173" spans="1:7">
      <c r="A173" s="3" t="s">
        <v>301</v>
      </c>
      <c r="B173" s="30">
        <v>1</v>
      </c>
      <c r="C173" s="30">
        <v>0</v>
      </c>
      <c r="D173" s="30">
        <v>0</v>
      </c>
      <c r="E173" s="30">
        <v>0</v>
      </c>
      <c r="F173" s="30">
        <v>0</v>
      </c>
      <c r="G173" s="10"/>
    </row>
    <row r="175" spans="1:7" ht="21" customHeight="1">
      <c r="A175" s="1" t="s">
        <v>516</v>
      </c>
    </row>
    <row r="176" spans="1:7">
      <c r="A176" s="2" t="s">
        <v>361</v>
      </c>
    </row>
    <row r="177" spans="1:10">
      <c r="A177" s="11" t="s">
        <v>517</v>
      </c>
    </row>
    <row r="178" spans="1:10">
      <c r="A178" s="11" t="s">
        <v>518</v>
      </c>
    </row>
    <row r="179" spans="1:10">
      <c r="A179" s="2" t="s">
        <v>519</v>
      </c>
    </row>
    <row r="180" spans="1:10">
      <c r="A180" s="11" t="s">
        <v>520</v>
      </c>
    </row>
    <row r="181" spans="1:10">
      <c r="A181" s="11" t="s">
        <v>521</v>
      </c>
    </row>
    <row r="182" spans="1:10">
      <c r="A182" s="11" t="s">
        <v>522</v>
      </c>
    </row>
    <row r="183" spans="1:10">
      <c r="A183" s="11" t="s">
        <v>523</v>
      </c>
    </row>
    <row r="184" spans="1:10">
      <c r="A184" s="11" t="s">
        <v>524</v>
      </c>
    </row>
    <row r="185" spans="1:10">
      <c r="A185" s="11" t="s">
        <v>525</v>
      </c>
    </row>
    <row r="186" spans="1:10">
      <c r="A186" s="11" t="s">
        <v>526</v>
      </c>
    </row>
    <row r="187" spans="1:10">
      <c r="A187" s="11" t="s">
        <v>527</v>
      </c>
    </row>
    <row r="188" spans="1:10">
      <c r="A188" s="11" t="s">
        <v>528</v>
      </c>
    </row>
    <row r="189" spans="1:10">
      <c r="A189" s="28" t="s">
        <v>364</v>
      </c>
      <c r="B189" s="28" t="s">
        <v>366</v>
      </c>
      <c r="C189" s="28" t="s">
        <v>529</v>
      </c>
      <c r="D189" s="28" t="s">
        <v>494</v>
      </c>
      <c r="E189" s="28" t="s">
        <v>494</v>
      </c>
      <c r="F189" s="28" t="s">
        <v>494</v>
      </c>
      <c r="G189" s="28" t="s">
        <v>494</v>
      </c>
      <c r="H189" s="28" t="s">
        <v>494</v>
      </c>
      <c r="I189" s="28" t="s">
        <v>494</v>
      </c>
      <c r="J189" s="28" t="s">
        <v>494</v>
      </c>
    </row>
    <row r="190" spans="1:10">
      <c r="A190" s="28" t="s">
        <v>367</v>
      </c>
      <c r="B190" s="28" t="s">
        <v>369</v>
      </c>
      <c r="C190" s="28" t="s">
        <v>530</v>
      </c>
      <c r="D190" s="28" t="s">
        <v>531</v>
      </c>
      <c r="E190" s="28" t="s">
        <v>532</v>
      </c>
      <c r="F190" s="28" t="s">
        <v>533</v>
      </c>
      <c r="G190" s="28" t="s">
        <v>534</v>
      </c>
      <c r="H190" s="28" t="s">
        <v>535</v>
      </c>
      <c r="I190" s="28" t="s">
        <v>536</v>
      </c>
      <c r="J190" s="28" t="s">
        <v>537</v>
      </c>
    </row>
    <row r="192" spans="1:10">
      <c r="B192" s="12" t="s">
        <v>538</v>
      </c>
      <c r="C192" s="12" t="s">
        <v>539</v>
      </c>
      <c r="D192" s="12" t="s">
        <v>225</v>
      </c>
      <c r="E192" s="12" t="s">
        <v>226</v>
      </c>
      <c r="F192" s="12" t="s">
        <v>227</v>
      </c>
      <c r="G192" s="12" t="s">
        <v>228</v>
      </c>
      <c r="H192" s="12" t="s">
        <v>229</v>
      </c>
      <c r="I192" s="12" t="s">
        <v>230</v>
      </c>
      <c r="J192" s="12" t="s">
        <v>231</v>
      </c>
    </row>
    <row r="193" spans="1:11">
      <c r="A193" s="24" t="s">
        <v>232</v>
      </c>
      <c r="K193" s="10"/>
    </row>
    <row r="194" spans="1:11">
      <c r="A194" s="3" t="s">
        <v>174</v>
      </c>
      <c r="B194" s="33">
        <f>SUMPRODUCT($B78:$F78,'Input'!$B$154:$F$154)</f>
        <v>0</v>
      </c>
      <c r="C194" s="35">
        <f>B194</f>
        <v>0</v>
      </c>
      <c r="D194" s="31">
        <f>'Input'!B187*(1-B194)</f>
        <v>0</v>
      </c>
      <c r="E194" s="31">
        <f>'Input'!C187*(1-B194)</f>
        <v>0</v>
      </c>
      <c r="F194" s="31">
        <f>'Input'!D187*(1-B194)</f>
        <v>0</v>
      </c>
      <c r="G194" s="31">
        <f>'Input'!E187*(1-C194)</f>
        <v>0</v>
      </c>
      <c r="H194" s="31">
        <f>'Input'!F187*(1-B194)</f>
        <v>0</v>
      </c>
      <c r="I194" s="31">
        <f>'Input'!G187*(1-B194)</f>
        <v>0</v>
      </c>
      <c r="J194" s="31">
        <f>'Input'!H187*(1-B194)</f>
        <v>0</v>
      </c>
      <c r="K194" s="10"/>
    </row>
    <row r="195" spans="1:11">
      <c r="A195" s="3" t="s">
        <v>233</v>
      </c>
      <c r="B195" s="33">
        <f>SUMPRODUCT($B79:$F79,'Input'!$B$154:$F$154)</f>
        <v>0</v>
      </c>
      <c r="C195" s="35">
        <f>B195</f>
        <v>0</v>
      </c>
      <c r="D195" s="31">
        <f>'Input'!B188*(1-B195)</f>
        <v>0</v>
      </c>
      <c r="E195" s="31">
        <f>'Input'!C188*(1-B195)</f>
        <v>0</v>
      </c>
      <c r="F195" s="31">
        <f>'Input'!D188*(1-B195)</f>
        <v>0</v>
      </c>
      <c r="G195" s="31">
        <f>'Input'!E188*(1-C195)</f>
        <v>0</v>
      </c>
      <c r="H195" s="31">
        <f>'Input'!F188*(1-B195)</f>
        <v>0</v>
      </c>
      <c r="I195" s="31">
        <f>'Input'!G188*(1-B195)</f>
        <v>0</v>
      </c>
      <c r="J195" s="31">
        <f>'Input'!H188*(1-B195)</f>
        <v>0</v>
      </c>
      <c r="K195" s="10"/>
    </row>
    <row r="196" spans="1:11">
      <c r="A196" s="3" t="s">
        <v>234</v>
      </c>
      <c r="B196" s="33">
        <f>SUMPRODUCT($B80:$F80,'Input'!$B$154:$F$154)</f>
        <v>0</v>
      </c>
      <c r="C196" s="35">
        <f>B196</f>
        <v>0</v>
      </c>
      <c r="D196" s="31">
        <f>'Input'!B189*(1-B196)</f>
        <v>0</v>
      </c>
      <c r="E196" s="31">
        <f>'Input'!C189*(1-B196)</f>
        <v>0</v>
      </c>
      <c r="F196" s="31">
        <f>'Input'!D189*(1-B196)</f>
        <v>0</v>
      </c>
      <c r="G196" s="31">
        <f>'Input'!E189*(1-C196)</f>
        <v>0</v>
      </c>
      <c r="H196" s="31">
        <f>'Input'!F189*(1-B196)</f>
        <v>0</v>
      </c>
      <c r="I196" s="31">
        <f>'Input'!G189*(1-B196)</f>
        <v>0</v>
      </c>
      <c r="J196" s="31">
        <f>'Input'!H189*(1-B196)</f>
        <v>0</v>
      </c>
      <c r="K196" s="10"/>
    </row>
    <row r="197" spans="1:11">
      <c r="A197" s="24" t="s">
        <v>235</v>
      </c>
      <c r="K197" s="10"/>
    </row>
    <row r="198" spans="1:11">
      <c r="A198" s="3" t="s">
        <v>175</v>
      </c>
      <c r="B198" s="33">
        <f>SUMPRODUCT($B82:$F82,'Input'!$B$154:$F$154)</f>
        <v>0</v>
      </c>
      <c r="C198" s="35">
        <f>B198</f>
        <v>0</v>
      </c>
      <c r="D198" s="31">
        <f>'Input'!B191*(1-B198)</f>
        <v>0</v>
      </c>
      <c r="E198" s="31">
        <f>'Input'!C191*(1-B198)</f>
        <v>0</v>
      </c>
      <c r="F198" s="31">
        <f>'Input'!D191*(1-B198)</f>
        <v>0</v>
      </c>
      <c r="G198" s="31">
        <f>'Input'!E191*(1-C198)</f>
        <v>0</v>
      </c>
      <c r="H198" s="31">
        <f>'Input'!F191*(1-B198)</f>
        <v>0</v>
      </c>
      <c r="I198" s="31">
        <f>'Input'!G191*(1-B198)</f>
        <v>0</v>
      </c>
      <c r="J198" s="31">
        <f>'Input'!H191*(1-B198)</f>
        <v>0</v>
      </c>
      <c r="K198" s="10"/>
    </row>
    <row r="199" spans="1:11">
      <c r="A199" s="3" t="s">
        <v>236</v>
      </c>
      <c r="B199" s="33">
        <f>SUMPRODUCT($B83:$F83,'Input'!$B$154:$F$154)</f>
        <v>0</v>
      </c>
      <c r="C199" s="35">
        <f>B199</f>
        <v>0</v>
      </c>
      <c r="D199" s="31">
        <f>'Input'!B192*(1-B199)</f>
        <v>0</v>
      </c>
      <c r="E199" s="31">
        <f>'Input'!C192*(1-B199)</f>
        <v>0</v>
      </c>
      <c r="F199" s="31">
        <f>'Input'!D192*(1-B199)</f>
        <v>0</v>
      </c>
      <c r="G199" s="31">
        <f>'Input'!E192*(1-C199)</f>
        <v>0</v>
      </c>
      <c r="H199" s="31">
        <f>'Input'!F192*(1-B199)</f>
        <v>0</v>
      </c>
      <c r="I199" s="31">
        <f>'Input'!G192*(1-B199)</f>
        <v>0</v>
      </c>
      <c r="J199" s="31">
        <f>'Input'!H192*(1-B199)</f>
        <v>0</v>
      </c>
      <c r="K199" s="10"/>
    </row>
    <row r="200" spans="1:11">
      <c r="A200" s="3" t="s">
        <v>237</v>
      </c>
      <c r="B200" s="33">
        <f>SUMPRODUCT($B84:$F84,'Input'!$B$154:$F$154)</f>
        <v>0</v>
      </c>
      <c r="C200" s="35">
        <f>B200</f>
        <v>0</v>
      </c>
      <c r="D200" s="31">
        <f>'Input'!B193*(1-B200)</f>
        <v>0</v>
      </c>
      <c r="E200" s="31">
        <f>'Input'!C193*(1-B200)</f>
        <v>0</v>
      </c>
      <c r="F200" s="31">
        <f>'Input'!D193*(1-B200)</f>
        <v>0</v>
      </c>
      <c r="G200" s="31">
        <f>'Input'!E193*(1-C200)</f>
        <v>0</v>
      </c>
      <c r="H200" s="31">
        <f>'Input'!F193*(1-B200)</f>
        <v>0</v>
      </c>
      <c r="I200" s="31">
        <f>'Input'!G193*(1-B200)</f>
        <v>0</v>
      </c>
      <c r="J200" s="31">
        <f>'Input'!H193*(1-B200)</f>
        <v>0</v>
      </c>
      <c r="K200" s="10"/>
    </row>
    <row r="201" spans="1:11">
      <c r="A201" s="24" t="s">
        <v>238</v>
      </c>
      <c r="K201" s="10"/>
    </row>
    <row r="202" spans="1:11">
      <c r="A202" s="3" t="s">
        <v>214</v>
      </c>
      <c r="B202" s="33">
        <f>SUMPRODUCT($B86:$F86,'Input'!$B$154:$F$154)</f>
        <v>0</v>
      </c>
      <c r="C202" s="35">
        <f>B202</f>
        <v>0</v>
      </c>
      <c r="D202" s="31">
        <f>'Input'!B195*(1-B202)</f>
        <v>0</v>
      </c>
      <c r="E202" s="31">
        <f>'Input'!C195*(1-B202)</f>
        <v>0</v>
      </c>
      <c r="F202" s="31">
        <f>'Input'!D195*(1-B202)</f>
        <v>0</v>
      </c>
      <c r="G202" s="31">
        <f>'Input'!E195*(1-C202)</f>
        <v>0</v>
      </c>
      <c r="H202" s="31">
        <f>'Input'!F195*(1-B202)</f>
        <v>0</v>
      </c>
      <c r="I202" s="31">
        <f>'Input'!G195*(1-B202)</f>
        <v>0</v>
      </c>
      <c r="J202" s="31">
        <f>'Input'!H195*(1-B202)</f>
        <v>0</v>
      </c>
      <c r="K202" s="10"/>
    </row>
    <row r="203" spans="1:11">
      <c r="A203" s="3" t="s">
        <v>239</v>
      </c>
      <c r="B203" s="33">
        <f>SUMPRODUCT($B87:$F87,'Input'!$B$154:$F$154)</f>
        <v>0</v>
      </c>
      <c r="C203" s="35">
        <f>B203</f>
        <v>0</v>
      </c>
      <c r="D203" s="31">
        <f>'Input'!B196*(1-B203)</f>
        <v>0</v>
      </c>
      <c r="E203" s="31">
        <f>'Input'!C196*(1-B203)</f>
        <v>0</v>
      </c>
      <c r="F203" s="31">
        <f>'Input'!D196*(1-B203)</f>
        <v>0</v>
      </c>
      <c r="G203" s="31">
        <f>'Input'!E196*(1-C203)</f>
        <v>0</v>
      </c>
      <c r="H203" s="31">
        <f>'Input'!F196*(1-B203)</f>
        <v>0</v>
      </c>
      <c r="I203" s="31">
        <f>'Input'!G196*(1-B203)</f>
        <v>0</v>
      </c>
      <c r="J203" s="31">
        <f>'Input'!H196*(1-B203)</f>
        <v>0</v>
      </c>
      <c r="K203" s="10"/>
    </row>
    <row r="204" spans="1:11">
      <c r="A204" s="3" t="s">
        <v>240</v>
      </c>
      <c r="B204" s="33">
        <f>SUMPRODUCT($B88:$F88,'Input'!$B$154:$F$154)</f>
        <v>0</v>
      </c>
      <c r="C204" s="35">
        <f>B204</f>
        <v>0</v>
      </c>
      <c r="D204" s="31">
        <f>'Input'!B197*(1-B204)</f>
        <v>0</v>
      </c>
      <c r="E204" s="31">
        <f>'Input'!C197*(1-B204)</f>
        <v>0</v>
      </c>
      <c r="F204" s="31">
        <f>'Input'!D197*(1-B204)</f>
        <v>0</v>
      </c>
      <c r="G204" s="31">
        <f>'Input'!E197*(1-C204)</f>
        <v>0</v>
      </c>
      <c r="H204" s="31">
        <f>'Input'!F197*(1-B204)</f>
        <v>0</v>
      </c>
      <c r="I204" s="31">
        <f>'Input'!G197*(1-B204)</f>
        <v>0</v>
      </c>
      <c r="J204" s="31">
        <f>'Input'!H197*(1-B204)</f>
        <v>0</v>
      </c>
      <c r="K204" s="10"/>
    </row>
    <row r="205" spans="1:11">
      <c r="A205" s="24" t="s">
        <v>241</v>
      </c>
      <c r="K205" s="10"/>
    </row>
    <row r="206" spans="1:11">
      <c r="A206" s="3" t="s">
        <v>176</v>
      </c>
      <c r="B206" s="33">
        <f>SUMPRODUCT($B90:$F90,'Input'!$B$154:$F$154)</f>
        <v>0</v>
      </c>
      <c r="C206" s="35">
        <f>B206</f>
        <v>0</v>
      </c>
      <c r="D206" s="31">
        <f>'Input'!B199*(1-B206)</f>
        <v>0</v>
      </c>
      <c r="E206" s="31">
        <f>'Input'!C199*(1-B206)</f>
        <v>0</v>
      </c>
      <c r="F206" s="31">
        <f>'Input'!D199*(1-B206)</f>
        <v>0</v>
      </c>
      <c r="G206" s="31">
        <f>'Input'!E199*(1-C206)</f>
        <v>0</v>
      </c>
      <c r="H206" s="31">
        <f>'Input'!F199*(1-B206)</f>
        <v>0</v>
      </c>
      <c r="I206" s="31">
        <f>'Input'!G199*(1-B206)</f>
        <v>0</v>
      </c>
      <c r="J206" s="31">
        <f>'Input'!H199*(1-B206)</f>
        <v>0</v>
      </c>
      <c r="K206" s="10"/>
    </row>
    <row r="207" spans="1:11">
      <c r="A207" s="3" t="s">
        <v>242</v>
      </c>
      <c r="B207" s="33">
        <f>SUMPRODUCT($B91:$F91,'Input'!$B$154:$F$154)</f>
        <v>0</v>
      </c>
      <c r="C207" s="35">
        <f>B207</f>
        <v>0</v>
      </c>
      <c r="D207" s="31">
        <f>'Input'!B200*(1-B207)</f>
        <v>0</v>
      </c>
      <c r="E207" s="31">
        <f>'Input'!C200*(1-B207)</f>
        <v>0</v>
      </c>
      <c r="F207" s="31">
        <f>'Input'!D200*(1-B207)</f>
        <v>0</v>
      </c>
      <c r="G207" s="31">
        <f>'Input'!E200*(1-C207)</f>
        <v>0</v>
      </c>
      <c r="H207" s="31">
        <f>'Input'!F200*(1-B207)</f>
        <v>0</v>
      </c>
      <c r="I207" s="31">
        <f>'Input'!G200*(1-B207)</f>
        <v>0</v>
      </c>
      <c r="J207" s="31">
        <f>'Input'!H200*(1-B207)</f>
        <v>0</v>
      </c>
      <c r="K207" s="10"/>
    </row>
    <row r="208" spans="1:11">
      <c r="A208" s="3" t="s">
        <v>243</v>
      </c>
      <c r="B208" s="33">
        <f>SUMPRODUCT($B92:$F92,'Input'!$B$154:$F$154)</f>
        <v>0</v>
      </c>
      <c r="C208" s="35">
        <f>B208</f>
        <v>0</v>
      </c>
      <c r="D208" s="31">
        <f>'Input'!B201*(1-B208)</f>
        <v>0</v>
      </c>
      <c r="E208" s="31">
        <f>'Input'!C201*(1-B208)</f>
        <v>0</v>
      </c>
      <c r="F208" s="31">
        <f>'Input'!D201*(1-B208)</f>
        <v>0</v>
      </c>
      <c r="G208" s="31">
        <f>'Input'!E201*(1-C208)</f>
        <v>0</v>
      </c>
      <c r="H208" s="31">
        <f>'Input'!F201*(1-B208)</f>
        <v>0</v>
      </c>
      <c r="I208" s="31">
        <f>'Input'!G201*(1-B208)</f>
        <v>0</v>
      </c>
      <c r="J208" s="31">
        <f>'Input'!H201*(1-B208)</f>
        <v>0</v>
      </c>
      <c r="K208" s="10"/>
    </row>
    <row r="209" spans="1:11">
      <c r="A209" s="24" t="s">
        <v>244</v>
      </c>
      <c r="K209" s="10"/>
    </row>
    <row r="210" spans="1:11">
      <c r="A210" s="3" t="s">
        <v>177</v>
      </c>
      <c r="B210" s="33">
        <f>SUMPRODUCT($B94:$F94,'Input'!$B$154:$F$154)</f>
        <v>0</v>
      </c>
      <c r="C210" s="35">
        <f>B210</f>
        <v>0</v>
      </c>
      <c r="D210" s="31">
        <f>'Input'!B203*(1-B210)</f>
        <v>0</v>
      </c>
      <c r="E210" s="31">
        <f>'Input'!C203*(1-B210)</f>
        <v>0</v>
      </c>
      <c r="F210" s="31">
        <f>'Input'!D203*(1-B210)</f>
        <v>0</v>
      </c>
      <c r="G210" s="31">
        <f>'Input'!E203*(1-C210)</f>
        <v>0</v>
      </c>
      <c r="H210" s="31">
        <f>'Input'!F203*(1-B210)</f>
        <v>0</v>
      </c>
      <c r="I210" s="31">
        <f>'Input'!G203*(1-B210)</f>
        <v>0</v>
      </c>
      <c r="J210" s="31">
        <f>'Input'!H203*(1-B210)</f>
        <v>0</v>
      </c>
      <c r="K210" s="10"/>
    </row>
    <row r="211" spans="1:11">
      <c r="A211" s="3" t="s">
        <v>245</v>
      </c>
      <c r="B211" s="33">
        <f>SUMPRODUCT($B95:$F95,'Input'!$B$154:$F$154)</f>
        <v>0</v>
      </c>
      <c r="C211" s="35">
        <f>B211</f>
        <v>0</v>
      </c>
      <c r="D211" s="31">
        <f>'Input'!B204*(1-B211)</f>
        <v>0</v>
      </c>
      <c r="E211" s="31">
        <f>'Input'!C204*(1-B211)</f>
        <v>0</v>
      </c>
      <c r="F211" s="31">
        <f>'Input'!D204*(1-B211)</f>
        <v>0</v>
      </c>
      <c r="G211" s="31">
        <f>'Input'!E204*(1-C211)</f>
        <v>0</v>
      </c>
      <c r="H211" s="31">
        <f>'Input'!F204*(1-B211)</f>
        <v>0</v>
      </c>
      <c r="I211" s="31">
        <f>'Input'!G204*(1-B211)</f>
        <v>0</v>
      </c>
      <c r="J211" s="31">
        <f>'Input'!H204*(1-B211)</f>
        <v>0</v>
      </c>
      <c r="K211" s="10"/>
    </row>
    <row r="212" spans="1:11">
      <c r="A212" s="3" t="s">
        <v>246</v>
      </c>
      <c r="B212" s="33">
        <f>SUMPRODUCT($B96:$F96,'Input'!$B$154:$F$154)</f>
        <v>0</v>
      </c>
      <c r="C212" s="35">
        <f>B212</f>
        <v>0</v>
      </c>
      <c r="D212" s="31">
        <f>'Input'!B205*(1-B212)</f>
        <v>0</v>
      </c>
      <c r="E212" s="31">
        <f>'Input'!C205*(1-B212)</f>
        <v>0</v>
      </c>
      <c r="F212" s="31">
        <f>'Input'!D205*(1-B212)</f>
        <v>0</v>
      </c>
      <c r="G212" s="31">
        <f>'Input'!E205*(1-C212)</f>
        <v>0</v>
      </c>
      <c r="H212" s="31">
        <f>'Input'!F205*(1-B212)</f>
        <v>0</v>
      </c>
      <c r="I212" s="31">
        <f>'Input'!G205*(1-B212)</f>
        <v>0</v>
      </c>
      <c r="J212" s="31">
        <f>'Input'!H205*(1-B212)</f>
        <v>0</v>
      </c>
      <c r="K212" s="10"/>
    </row>
    <row r="213" spans="1:11">
      <c r="A213" s="24" t="s">
        <v>247</v>
      </c>
      <c r="K213" s="10"/>
    </row>
    <row r="214" spans="1:11">
      <c r="A214" s="3" t="s">
        <v>215</v>
      </c>
      <c r="B214" s="33">
        <f>SUMPRODUCT($B98:$F98,'Input'!$B$154:$F$154)</f>
        <v>0</v>
      </c>
      <c r="C214" s="35">
        <f>B214</f>
        <v>0</v>
      </c>
      <c r="D214" s="31">
        <f>'Input'!B207*(1-B214)</f>
        <v>0</v>
      </c>
      <c r="E214" s="31">
        <f>'Input'!C207*(1-B214)</f>
        <v>0</v>
      </c>
      <c r="F214" s="31">
        <f>'Input'!D207*(1-B214)</f>
        <v>0</v>
      </c>
      <c r="G214" s="31">
        <f>'Input'!E207*(1-C214)</f>
        <v>0</v>
      </c>
      <c r="H214" s="31">
        <f>'Input'!F207*(1-B214)</f>
        <v>0</v>
      </c>
      <c r="I214" s="31">
        <f>'Input'!G207*(1-B214)</f>
        <v>0</v>
      </c>
      <c r="J214" s="31">
        <f>'Input'!H207*(1-B214)</f>
        <v>0</v>
      </c>
      <c r="K214" s="10"/>
    </row>
    <row r="215" spans="1:11">
      <c r="A215" s="3" t="s">
        <v>248</v>
      </c>
      <c r="B215" s="33">
        <f>SUMPRODUCT($B99:$F99,'Input'!$B$154:$F$154)</f>
        <v>0</v>
      </c>
      <c r="C215" s="35">
        <f>B215</f>
        <v>0</v>
      </c>
      <c r="D215" s="31">
        <f>'Input'!B208*(1-B215)</f>
        <v>0</v>
      </c>
      <c r="E215" s="31">
        <f>'Input'!C208*(1-B215)</f>
        <v>0</v>
      </c>
      <c r="F215" s="31">
        <f>'Input'!D208*(1-B215)</f>
        <v>0</v>
      </c>
      <c r="G215" s="31">
        <f>'Input'!E208*(1-C215)</f>
        <v>0</v>
      </c>
      <c r="H215" s="31">
        <f>'Input'!F208*(1-B215)</f>
        <v>0</v>
      </c>
      <c r="I215" s="31">
        <f>'Input'!G208*(1-B215)</f>
        <v>0</v>
      </c>
      <c r="J215" s="31">
        <f>'Input'!H208*(1-B215)</f>
        <v>0</v>
      </c>
      <c r="K215" s="10"/>
    </row>
    <row r="216" spans="1:11">
      <c r="A216" s="3" t="s">
        <v>249</v>
      </c>
      <c r="B216" s="33">
        <f>SUMPRODUCT($B100:$F100,'Input'!$B$154:$F$154)</f>
        <v>0</v>
      </c>
      <c r="C216" s="35">
        <f>B216</f>
        <v>0</v>
      </c>
      <c r="D216" s="31">
        <f>'Input'!B209*(1-B216)</f>
        <v>0</v>
      </c>
      <c r="E216" s="31">
        <f>'Input'!C209*(1-B216)</f>
        <v>0</v>
      </c>
      <c r="F216" s="31">
        <f>'Input'!D209*(1-B216)</f>
        <v>0</v>
      </c>
      <c r="G216" s="31">
        <f>'Input'!E209*(1-C216)</f>
        <v>0</v>
      </c>
      <c r="H216" s="31">
        <f>'Input'!F209*(1-B216)</f>
        <v>0</v>
      </c>
      <c r="I216" s="31">
        <f>'Input'!G209*(1-B216)</f>
        <v>0</v>
      </c>
      <c r="J216" s="31">
        <f>'Input'!H209*(1-B216)</f>
        <v>0</v>
      </c>
      <c r="K216" s="10"/>
    </row>
    <row r="217" spans="1:11">
      <c r="A217" s="24" t="s">
        <v>250</v>
      </c>
      <c r="K217" s="10"/>
    </row>
    <row r="218" spans="1:11">
      <c r="A218" s="3" t="s">
        <v>178</v>
      </c>
      <c r="B218" s="33">
        <f>SUMPRODUCT($B102:$F102,'Input'!$B$154:$F$154)</f>
        <v>0</v>
      </c>
      <c r="C218" s="35">
        <f>B218</f>
        <v>0</v>
      </c>
      <c r="D218" s="31">
        <f>'Input'!B211*(1-B218)</f>
        <v>0</v>
      </c>
      <c r="E218" s="31">
        <f>'Input'!C211*(1-B218)</f>
        <v>0</v>
      </c>
      <c r="F218" s="31">
        <f>'Input'!D211*(1-B218)</f>
        <v>0</v>
      </c>
      <c r="G218" s="31">
        <f>'Input'!E211*(1-C218)</f>
        <v>0</v>
      </c>
      <c r="H218" s="31">
        <f>'Input'!F211*(1-B218)</f>
        <v>0</v>
      </c>
      <c r="I218" s="31">
        <f>'Input'!G211*(1-B218)</f>
        <v>0</v>
      </c>
      <c r="J218" s="31">
        <f>'Input'!H211*(1-B218)</f>
        <v>0</v>
      </c>
      <c r="K218" s="10"/>
    </row>
    <row r="219" spans="1:11">
      <c r="A219" s="3" t="s">
        <v>251</v>
      </c>
      <c r="B219" s="33">
        <f>SUMPRODUCT($B103:$F103,'Input'!$B$154:$F$154)</f>
        <v>0</v>
      </c>
      <c r="C219" s="35">
        <f>B219</f>
        <v>0</v>
      </c>
      <c r="D219" s="31">
        <f>'Input'!B212*(1-B219)</f>
        <v>0</v>
      </c>
      <c r="E219" s="31">
        <f>'Input'!C212*(1-B219)</f>
        <v>0</v>
      </c>
      <c r="F219" s="31">
        <f>'Input'!D212*(1-B219)</f>
        <v>0</v>
      </c>
      <c r="G219" s="31">
        <f>'Input'!E212*(1-C219)</f>
        <v>0</v>
      </c>
      <c r="H219" s="31">
        <f>'Input'!F212*(1-B219)</f>
        <v>0</v>
      </c>
      <c r="I219" s="31">
        <f>'Input'!G212*(1-B219)</f>
        <v>0</v>
      </c>
      <c r="J219" s="31">
        <f>'Input'!H212*(1-B219)</f>
        <v>0</v>
      </c>
      <c r="K219" s="10"/>
    </row>
    <row r="220" spans="1:11">
      <c r="A220" s="3" t="s">
        <v>252</v>
      </c>
      <c r="B220" s="33">
        <f>SUMPRODUCT($B104:$F104,'Input'!$B$154:$F$154)</f>
        <v>0</v>
      </c>
      <c r="C220" s="35">
        <f>B220</f>
        <v>0</v>
      </c>
      <c r="D220" s="31">
        <f>'Input'!B213*(1-B220)</f>
        <v>0</v>
      </c>
      <c r="E220" s="31">
        <f>'Input'!C213*(1-B220)</f>
        <v>0</v>
      </c>
      <c r="F220" s="31">
        <f>'Input'!D213*(1-B220)</f>
        <v>0</v>
      </c>
      <c r="G220" s="31">
        <f>'Input'!E213*(1-C220)</f>
        <v>0</v>
      </c>
      <c r="H220" s="31">
        <f>'Input'!F213*(1-B220)</f>
        <v>0</v>
      </c>
      <c r="I220" s="31">
        <f>'Input'!G213*(1-B220)</f>
        <v>0</v>
      </c>
      <c r="J220" s="31">
        <f>'Input'!H213*(1-B220)</f>
        <v>0</v>
      </c>
      <c r="K220" s="10"/>
    </row>
    <row r="221" spans="1:11">
      <c r="A221" s="24" t="s">
        <v>253</v>
      </c>
      <c r="K221" s="10"/>
    </row>
    <row r="222" spans="1:11">
      <c r="A222" s="3" t="s">
        <v>179</v>
      </c>
      <c r="B222" s="33">
        <f>SUMPRODUCT($B106:$F106,'Input'!$B$154:$F$154)</f>
        <v>0</v>
      </c>
      <c r="C222" s="35">
        <f>B222</f>
        <v>0</v>
      </c>
      <c r="D222" s="31">
        <f>'Input'!B215*(1-B222)</f>
        <v>0</v>
      </c>
      <c r="E222" s="31">
        <f>'Input'!C215*(1-B222)</f>
        <v>0</v>
      </c>
      <c r="F222" s="31">
        <f>'Input'!D215*(1-B222)</f>
        <v>0</v>
      </c>
      <c r="G222" s="31">
        <f>'Input'!E215*(1-C222)</f>
        <v>0</v>
      </c>
      <c r="H222" s="31">
        <f>'Input'!F215*(1-B222)</f>
        <v>0</v>
      </c>
      <c r="I222" s="31">
        <f>'Input'!G215*(1-B222)</f>
        <v>0</v>
      </c>
      <c r="J222" s="31">
        <f>'Input'!H215*(1-B222)</f>
        <v>0</v>
      </c>
      <c r="K222" s="10"/>
    </row>
    <row r="223" spans="1:11">
      <c r="A223" s="24" t="s">
        <v>254</v>
      </c>
      <c r="K223" s="10"/>
    </row>
    <row r="224" spans="1:11">
      <c r="A224" s="3" t="s">
        <v>195</v>
      </c>
      <c r="B224" s="33">
        <f>SUMPRODUCT($B108:$F108,'Input'!$B$154:$F$154)</f>
        <v>0</v>
      </c>
      <c r="C224" s="35">
        <f>B224</f>
        <v>0</v>
      </c>
      <c r="D224" s="31">
        <f>'Input'!B217*(1-B224)</f>
        <v>0</v>
      </c>
      <c r="E224" s="31">
        <f>'Input'!C217*(1-B224)</f>
        <v>0</v>
      </c>
      <c r="F224" s="31">
        <f>'Input'!D217*(1-B224)</f>
        <v>0</v>
      </c>
      <c r="G224" s="31">
        <f>'Input'!E217*(1-C224)</f>
        <v>0</v>
      </c>
      <c r="H224" s="31">
        <f>'Input'!F217*(1-B224)</f>
        <v>0</v>
      </c>
      <c r="I224" s="31">
        <f>'Input'!G217*(1-B224)</f>
        <v>0</v>
      </c>
      <c r="J224" s="31">
        <f>'Input'!H217*(1-B224)</f>
        <v>0</v>
      </c>
      <c r="K224" s="10"/>
    </row>
    <row r="225" spans="1:11">
      <c r="A225" s="24" t="s">
        <v>255</v>
      </c>
      <c r="K225" s="10"/>
    </row>
    <row r="226" spans="1:11">
      <c r="A226" s="3" t="s">
        <v>180</v>
      </c>
      <c r="B226" s="33">
        <f>SUMPRODUCT($B110:$F110,'Input'!$B$154:$F$154)</f>
        <v>0</v>
      </c>
      <c r="C226" s="35">
        <f>B226</f>
        <v>0</v>
      </c>
      <c r="D226" s="31">
        <f>'Input'!B219*(1-B226)</f>
        <v>0</v>
      </c>
      <c r="E226" s="31">
        <f>'Input'!C219*(1-B226)</f>
        <v>0</v>
      </c>
      <c r="F226" s="31">
        <f>'Input'!D219*(1-B226)</f>
        <v>0</v>
      </c>
      <c r="G226" s="31">
        <f>'Input'!E219*(1-C226)</f>
        <v>0</v>
      </c>
      <c r="H226" s="31">
        <f>'Input'!F219*(1-B226)</f>
        <v>0</v>
      </c>
      <c r="I226" s="31">
        <f>'Input'!G219*(1-B226)</f>
        <v>0</v>
      </c>
      <c r="J226" s="31">
        <f>'Input'!H219*(1-B226)</f>
        <v>0</v>
      </c>
      <c r="K226" s="10"/>
    </row>
    <row r="227" spans="1:11">
      <c r="A227" s="3" t="s">
        <v>256</v>
      </c>
      <c r="B227" s="33">
        <f>SUMPRODUCT($B111:$F111,'Input'!$B$154:$F$154)</f>
        <v>0</v>
      </c>
      <c r="C227" s="35">
        <f>B227</f>
        <v>0</v>
      </c>
      <c r="D227" s="31">
        <f>'Input'!B220*(1-B227)</f>
        <v>0</v>
      </c>
      <c r="E227" s="31">
        <f>'Input'!C220*(1-B227)</f>
        <v>0</v>
      </c>
      <c r="F227" s="31">
        <f>'Input'!D220*(1-B227)</f>
        <v>0</v>
      </c>
      <c r="G227" s="31">
        <f>'Input'!E220*(1-C227)</f>
        <v>0</v>
      </c>
      <c r="H227" s="31">
        <f>'Input'!F220*(1-B227)</f>
        <v>0</v>
      </c>
      <c r="I227" s="31">
        <f>'Input'!G220*(1-B227)</f>
        <v>0</v>
      </c>
      <c r="J227" s="31">
        <f>'Input'!H220*(1-B227)</f>
        <v>0</v>
      </c>
      <c r="K227" s="10"/>
    </row>
    <row r="228" spans="1:11">
      <c r="A228" s="3" t="s">
        <v>257</v>
      </c>
      <c r="B228" s="33">
        <f>SUMPRODUCT($B112:$F112,'Input'!$B$154:$F$154)</f>
        <v>0</v>
      </c>
      <c r="C228" s="35">
        <f>B228</f>
        <v>0</v>
      </c>
      <c r="D228" s="31">
        <f>'Input'!B221*(1-B228)</f>
        <v>0</v>
      </c>
      <c r="E228" s="31">
        <f>'Input'!C221*(1-B228)</f>
        <v>0</v>
      </c>
      <c r="F228" s="31">
        <f>'Input'!D221*(1-B228)</f>
        <v>0</v>
      </c>
      <c r="G228" s="31">
        <f>'Input'!E221*(1-C228)</f>
        <v>0</v>
      </c>
      <c r="H228" s="31">
        <f>'Input'!F221*(1-B228)</f>
        <v>0</v>
      </c>
      <c r="I228" s="31">
        <f>'Input'!G221*(1-B228)</f>
        <v>0</v>
      </c>
      <c r="J228" s="31">
        <f>'Input'!H221*(1-B228)</f>
        <v>0</v>
      </c>
      <c r="K228" s="10"/>
    </row>
    <row r="229" spans="1:11">
      <c r="A229" s="24" t="s">
        <v>258</v>
      </c>
      <c r="K229" s="10"/>
    </row>
    <row r="230" spans="1:11">
      <c r="A230" s="3" t="s">
        <v>181</v>
      </c>
      <c r="B230" s="33">
        <f>SUMPRODUCT($B114:$F114,'Input'!$B$154:$F$154)</f>
        <v>0</v>
      </c>
      <c r="C230" s="35">
        <f>B230</f>
        <v>0</v>
      </c>
      <c r="D230" s="31">
        <f>'Input'!B223*(1-B230)</f>
        <v>0</v>
      </c>
      <c r="E230" s="31">
        <f>'Input'!C223*(1-B230)</f>
        <v>0</v>
      </c>
      <c r="F230" s="31">
        <f>'Input'!D223*(1-B230)</f>
        <v>0</v>
      </c>
      <c r="G230" s="31">
        <f>'Input'!E223*(1-C230)</f>
        <v>0</v>
      </c>
      <c r="H230" s="31">
        <f>'Input'!F223*(1-B230)</f>
        <v>0</v>
      </c>
      <c r="I230" s="31">
        <f>'Input'!G223*(1-B230)</f>
        <v>0</v>
      </c>
      <c r="J230" s="31">
        <f>'Input'!H223*(1-B230)</f>
        <v>0</v>
      </c>
      <c r="K230" s="10"/>
    </row>
    <row r="231" spans="1:11">
      <c r="A231" s="3" t="s">
        <v>259</v>
      </c>
      <c r="B231" s="33">
        <f>SUMPRODUCT($B115:$F115,'Input'!$B$154:$F$154)</f>
        <v>0</v>
      </c>
      <c r="C231" s="35">
        <f>B231</f>
        <v>0</v>
      </c>
      <c r="D231" s="31">
        <f>'Input'!B224*(1-B231)</f>
        <v>0</v>
      </c>
      <c r="E231" s="31">
        <f>'Input'!C224*(1-B231)</f>
        <v>0</v>
      </c>
      <c r="F231" s="31">
        <f>'Input'!D224*(1-B231)</f>
        <v>0</v>
      </c>
      <c r="G231" s="31">
        <f>'Input'!E224*(1-C231)</f>
        <v>0</v>
      </c>
      <c r="H231" s="31">
        <f>'Input'!F224*(1-B231)</f>
        <v>0</v>
      </c>
      <c r="I231" s="31">
        <f>'Input'!G224*(1-B231)</f>
        <v>0</v>
      </c>
      <c r="J231" s="31">
        <f>'Input'!H224*(1-B231)</f>
        <v>0</v>
      </c>
      <c r="K231" s="10"/>
    </row>
    <row r="232" spans="1:11">
      <c r="A232" s="3" t="s">
        <v>260</v>
      </c>
      <c r="B232" s="33">
        <f>SUMPRODUCT($B116:$F116,'Input'!$B$154:$F$154)</f>
        <v>0</v>
      </c>
      <c r="C232" s="35">
        <f>B232</f>
        <v>0</v>
      </c>
      <c r="D232" s="31">
        <f>'Input'!B225*(1-B232)</f>
        <v>0</v>
      </c>
      <c r="E232" s="31">
        <f>'Input'!C225*(1-B232)</f>
        <v>0</v>
      </c>
      <c r="F232" s="31">
        <f>'Input'!D225*(1-B232)</f>
        <v>0</v>
      </c>
      <c r="G232" s="31">
        <f>'Input'!E225*(1-C232)</f>
        <v>0</v>
      </c>
      <c r="H232" s="31">
        <f>'Input'!F225*(1-B232)</f>
        <v>0</v>
      </c>
      <c r="I232" s="31">
        <f>'Input'!G225*(1-B232)</f>
        <v>0</v>
      </c>
      <c r="J232" s="31">
        <f>'Input'!H225*(1-B232)</f>
        <v>0</v>
      </c>
      <c r="K232" s="10"/>
    </row>
    <row r="233" spans="1:11">
      <c r="A233" s="24" t="s">
        <v>261</v>
      </c>
      <c r="K233" s="10"/>
    </row>
    <row r="234" spans="1:11">
      <c r="A234" s="3" t="s">
        <v>182</v>
      </c>
      <c r="B234" s="33">
        <f>SUMPRODUCT($B118:$F118,'Input'!$B$154:$F$154)</f>
        <v>0</v>
      </c>
      <c r="C234" s="35">
        <f>B234</f>
        <v>0</v>
      </c>
      <c r="D234" s="31">
        <f>'Input'!B227*(1-B234)</f>
        <v>0</v>
      </c>
      <c r="E234" s="31">
        <f>'Input'!C227*(1-B234)</f>
        <v>0</v>
      </c>
      <c r="F234" s="31">
        <f>'Input'!D227*(1-B234)</f>
        <v>0</v>
      </c>
      <c r="G234" s="31">
        <f>'Input'!E227*(1-C234)</f>
        <v>0</v>
      </c>
      <c r="H234" s="31">
        <f>'Input'!F227*(1-B234)</f>
        <v>0</v>
      </c>
      <c r="I234" s="31">
        <f>'Input'!G227*(1-B234)</f>
        <v>0</v>
      </c>
      <c r="J234" s="31">
        <f>'Input'!H227*(1-B234)</f>
        <v>0</v>
      </c>
      <c r="K234" s="10"/>
    </row>
    <row r="235" spans="1:11">
      <c r="A235" s="3" t="s">
        <v>262</v>
      </c>
      <c r="B235" s="33">
        <f>SUMPRODUCT($B119:$F119,'Input'!$B$154:$F$154)</f>
        <v>0</v>
      </c>
      <c r="C235" s="35">
        <f>B235</f>
        <v>0</v>
      </c>
      <c r="D235" s="31">
        <f>'Input'!B228*(1-B235)</f>
        <v>0</v>
      </c>
      <c r="E235" s="31">
        <f>'Input'!C228*(1-B235)</f>
        <v>0</v>
      </c>
      <c r="F235" s="31">
        <f>'Input'!D228*(1-B235)</f>
        <v>0</v>
      </c>
      <c r="G235" s="31">
        <f>'Input'!E228*(1-C235)</f>
        <v>0</v>
      </c>
      <c r="H235" s="31">
        <f>'Input'!F228*(1-B235)</f>
        <v>0</v>
      </c>
      <c r="I235" s="31">
        <f>'Input'!G228*(1-B235)</f>
        <v>0</v>
      </c>
      <c r="J235" s="31">
        <f>'Input'!H228*(1-B235)</f>
        <v>0</v>
      </c>
      <c r="K235" s="10"/>
    </row>
    <row r="236" spans="1:11">
      <c r="A236" s="3" t="s">
        <v>263</v>
      </c>
      <c r="B236" s="33">
        <f>SUMPRODUCT($B120:$F120,'Input'!$B$154:$F$154)</f>
        <v>0</v>
      </c>
      <c r="C236" s="35">
        <f>B236</f>
        <v>0</v>
      </c>
      <c r="D236" s="31">
        <f>'Input'!B229*(1-B236)</f>
        <v>0</v>
      </c>
      <c r="E236" s="31">
        <f>'Input'!C229*(1-B236)</f>
        <v>0</v>
      </c>
      <c r="F236" s="31">
        <f>'Input'!D229*(1-B236)</f>
        <v>0</v>
      </c>
      <c r="G236" s="31">
        <f>'Input'!E229*(1-C236)</f>
        <v>0</v>
      </c>
      <c r="H236" s="31">
        <f>'Input'!F229*(1-B236)</f>
        <v>0</v>
      </c>
      <c r="I236" s="31">
        <f>'Input'!G229*(1-B236)</f>
        <v>0</v>
      </c>
      <c r="J236" s="31">
        <f>'Input'!H229*(1-B236)</f>
        <v>0</v>
      </c>
      <c r="K236" s="10"/>
    </row>
    <row r="237" spans="1:11">
      <c r="A237" s="24" t="s">
        <v>264</v>
      </c>
      <c r="K237" s="10"/>
    </row>
    <row r="238" spans="1:11">
      <c r="A238" s="3" t="s">
        <v>183</v>
      </c>
      <c r="B238" s="33">
        <f>SUMPRODUCT($B122:$F122,'Input'!$B$154:$F$154)</f>
        <v>0</v>
      </c>
      <c r="C238" s="35">
        <f>B238</f>
        <v>0</v>
      </c>
      <c r="D238" s="31">
        <f>'Input'!B231*(1-B238)</f>
        <v>0</v>
      </c>
      <c r="E238" s="31">
        <f>'Input'!C231*(1-B238)</f>
        <v>0</v>
      </c>
      <c r="F238" s="31">
        <f>'Input'!D231*(1-B238)</f>
        <v>0</v>
      </c>
      <c r="G238" s="31">
        <f>'Input'!E231*(1-C238)</f>
        <v>0</v>
      </c>
      <c r="H238" s="31">
        <f>'Input'!F231*(1-B238)</f>
        <v>0</v>
      </c>
      <c r="I238" s="31">
        <f>'Input'!G231*(1-B238)</f>
        <v>0</v>
      </c>
      <c r="J238" s="31">
        <f>'Input'!H231*(1-B238)</f>
        <v>0</v>
      </c>
      <c r="K238" s="10"/>
    </row>
    <row r="239" spans="1:11">
      <c r="A239" s="3" t="s">
        <v>265</v>
      </c>
      <c r="B239" s="33">
        <f>SUMPRODUCT($B123:$F123,'Input'!$B$154:$F$154)</f>
        <v>0</v>
      </c>
      <c r="C239" s="35">
        <f>B239</f>
        <v>0</v>
      </c>
      <c r="D239" s="31">
        <f>'Input'!B232*(1-B239)</f>
        <v>0</v>
      </c>
      <c r="E239" s="31">
        <f>'Input'!C232*(1-B239)</f>
        <v>0</v>
      </c>
      <c r="F239" s="31">
        <f>'Input'!D232*(1-B239)</f>
        <v>0</v>
      </c>
      <c r="G239" s="31">
        <f>'Input'!E232*(1-C239)</f>
        <v>0</v>
      </c>
      <c r="H239" s="31">
        <f>'Input'!F232*(1-B239)</f>
        <v>0</v>
      </c>
      <c r="I239" s="31">
        <f>'Input'!G232*(1-B239)</f>
        <v>0</v>
      </c>
      <c r="J239" s="31">
        <f>'Input'!H232*(1-B239)</f>
        <v>0</v>
      </c>
      <c r="K239" s="10"/>
    </row>
    <row r="240" spans="1:11">
      <c r="A240" s="24" t="s">
        <v>266</v>
      </c>
      <c r="K240" s="10"/>
    </row>
    <row r="241" spans="1:11">
      <c r="A241" s="3" t="s">
        <v>196</v>
      </c>
      <c r="B241" s="33">
        <f>SUMPRODUCT($B125:$F125,'Input'!$B$154:$F$154)</f>
        <v>0</v>
      </c>
      <c r="C241" s="35">
        <f>B241</f>
        <v>0</v>
      </c>
      <c r="D241" s="31">
        <f>'Input'!B234*(1-B241)</f>
        <v>0</v>
      </c>
      <c r="E241" s="31">
        <f>'Input'!C234*(1-B241)</f>
        <v>0</v>
      </c>
      <c r="F241" s="31">
        <f>'Input'!D234*(1-B241)</f>
        <v>0</v>
      </c>
      <c r="G241" s="31">
        <f>'Input'!E234*(1-C241)</f>
        <v>0</v>
      </c>
      <c r="H241" s="31">
        <f>'Input'!F234*(1-B241)</f>
        <v>0</v>
      </c>
      <c r="I241" s="31">
        <f>'Input'!G234*(1-B241)</f>
        <v>0</v>
      </c>
      <c r="J241" s="31">
        <f>'Input'!H234*(1-B241)</f>
        <v>0</v>
      </c>
      <c r="K241" s="10"/>
    </row>
    <row r="242" spans="1:11">
      <c r="A242" s="3" t="s">
        <v>267</v>
      </c>
      <c r="B242" s="33">
        <f>SUMPRODUCT($B126:$F126,'Input'!$B$154:$F$154)</f>
        <v>0</v>
      </c>
      <c r="C242" s="35">
        <f>B242</f>
        <v>0</v>
      </c>
      <c r="D242" s="31">
        <f>'Input'!B235*(1-B242)</f>
        <v>0</v>
      </c>
      <c r="E242" s="31">
        <f>'Input'!C235*(1-B242)</f>
        <v>0</v>
      </c>
      <c r="F242" s="31">
        <f>'Input'!D235*(1-B242)</f>
        <v>0</v>
      </c>
      <c r="G242" s="31">
        <f>'Input'!E235*(1-C242)</f>
        <v>0</v>
      </c>
      <c r="H242" s="31">
        <f>'Input'!F235*(1-B242)</f>
        <v>0</v>
      </c>
      <c r="I242" s="31">
        <f>'Input'!G235*(1-B242)</f>
        <v>0</v>
      </c>
      <c r="J242" s="31">
        <f>'Input'!H235*(1-B242)</f>
        <v>0</v>
      </c>
      <c r="K242" s="10"/>
    </row>
    <row r="243" spans="1:11">
      <c r="A243" s="24" t="s">
        <v>268</v>
      </c>
      <c r="K243" s="10"/>
    </row>
    <row r="244" spans="1:11">
      <c r="A244" s="3" t="s">
        <v>216</v>
      </c>
      <c r="B244" s="33">
        <f>SUMPRODUCT($B128:$F128,'Input'!$B$154:$F$154)</f>
        <v>0</v>
      </c>
      <c r="C244" s="35">
        <f>B244</f>
        <v>0</v>
      </c>
      <c r="D244" s="31">
        <f>'Input'!B237*(1-B244)</f>
        <v>0</v>
      </c>
      <c r="E244" s="31">
        <f>'Input'!C237*(1-B244)</f>
        <v>0</v>
      </c>
      <c r="F244" s="31">
        <f>'Input'!D237*(1-B244)</f>
        <v>0</v>
      </c>
      <c r="G244" s="31">
        <f>'Input'!E237*(1-C244)</f>
        <v>0</v>
      </c>
      <c r="H244" s="31">
        <f>'Input'!F237*(1-B244)</f>
        <v>0</v>
      </c>
      <c r="I244" s="31">
        <f>'Input'!G237*(1-B244)</f>
        <v>0</v>
      </c>
      <c r="J244" s="31">
        <f>'Input'!H237*(1-B244)</f>
        <v>0</v>
      </c>
      <c r="K244" s="10"/>
    </row>
    <row r="245" spans="1:11">
      <c r="A245" s="3" t="s">
        <v>269</v>
      </c>
      <c r="B245" s="33">
        <f>SUMPRODUCT($B129:$F129,'Input'!$B$154:$F$154)</f>
        <v>0</v>
      </c>
      <c r="C245" s="35">
        <f>B245</f>
        <v>0</v>
      </c>
      <c r="D245" s="31">
        <f>'Input'!B238*(1-B245)</f>
        <v>0</v>
      </c>
      <c r="E245" s="31">
        <f>'Input'!C238*(1-B245)</f>
        <v>0</v>
      </c>
      <c r="F245" s="31">
        <f>'Input'!D238*(1-B245)</f>
        <v>0</v>
      </c>
      <c r="G245" s="31">
        <f>'Input'!E238*(1-C245)</f>
        <v>0</v>
      </c>
      <c r="H245" s="31">
        <f>'Input'!F238*(1-B245)</f>
        <v>0</v>
      </c>
      <c r="I245" s="31">
        <f>'Input'!G238*(1-B245)</f>
        <v>0</v>
      </c>
      <c r="J245" s="31">
        <f>'Input'!H238*(1-B245)</f>
        <v>0</v>
      </c>
      <c r="K245" s="10"/>
    </row>
    <row r="246" spans="1:11">
      <c r="A246" s="3" t="s">
        <v>270</v>
      </c>
      <c r="B246" s="33">
        <f>SUMPRODUCT($B130:$F130,'Input'!$B$154:$F$154)</f>
        <v>0</v>
      </c>
      <c r="C246" s="35">
        <f>B246</f>
        <v>0</v>
      </c>
      <c r="D246" s="31">
        <f>'Input'!B239*(1-B246)</f>
        <v>0</v>
      </c>
      <c r="E246" s="31">
        <f>'Input'!C239*(1-B246)</f>
        <v>0</v>
      </c>
      <c r="F246" s="31">
        <f>'Input'!D239*(1-B246)</f>
        <v>0</v>
      </c>
      <c r="G246" s="31">
        <f>'Input'!E239*(1-C246)</f>
        <v>0</v>
      </c>
      <c r="H246" s="31">
        <f>'Input'!F239*(1-B246)</f>
        <v>0</v>
      </c>
      <c r="I246" s="31">
        <f>'Input'!G239*(1-B246)</f>
        <v>0</v>
      </c>
      <c r="J246" s="31">
        <f>'Input'!H239*(1-B246)</f>
        <v>0</v>
      </c>
      <c r="K246" s="10"/>
    </row>
    <row r="247" spans="1:11">
      <c r="A247" s="24" t="s">
        <v>271</v>
      </c>
      <c r="K247" s="10"/>
    </row>
    <row r="248" spans="1:11">
      <c r="A248" s="3" t="s">
        <v>217</v>
      </c>
      <c r="B248" s="33">
        <f>SUMPRODUCT($B132:$F132,'Input'!$B$154:$F$154)</f>
        <v>0</v>
      </c>
      <c r="C248" s="35">
        <f>B248</f>
        <v>0</v>
      </c>
      <c r="D248" s="31">
        <f>'Input'!B241*(1-B248)</f>
        <v>0</v>
      </c>
      <c r="E248" s="31">
        <f>'Input'!C241*(1-B248)</f>
        <v>0</v>
      </c>
      <c r="F248" s="31">
        <f>'Input'!D241*(1-B248)</f>
        <v>0</v>
      </c>
      <c r="G248" s="31">
        <f>'Input'!E241*(1-C248)</f>
        <v>0</v>
      </c>
      <c r="H248" s="31">
        <f>'Input'!F241*(1-B248)</f>
        <v>0</v>
      </c>
      <c r="I248" s="31">
        <f>'Input'!G241*(1-B248)</f>
        <v>0</v>
      </c>
      <c r="J248" s="31">
        <f>'Input'!H241*(1-B248)</f>
        <v>0</v>
      </c>
      <c r="K248" s="10"/>
    </row>
    <row r="249" spans="1:11">
      <c r="A249" s="3" t="s">
        <v>272</v>
      </c>
      <c r="B249" s="33">
        <f>SUMPRODUCT($B133:$F133,'Input'!$B$154:$F$154)</f>
        <v>0</v>
      </c>
      <c r="C249" s="35">
        <f>B249</f>
        <v>0</v>
      </c>
      <c r="D249" s="31">
        <f>'Input'!B242*(1-B249)</f>
        <v>0</v>
      </c>
      <c r="E249" s="31">
        <f>'Input'!C242*(1-B249)</f>
        <v>0</v>
      </c>
      <c r="F249" s="31">
        <f>'Input'!D242*(1-B249)</f>
        <v>0</v>
      </c>
      <c r="G249" s="31">
        <f>'Input'!E242*(1-C249)</f>
        <v>0</v>
      </c>
      <c r="H249" s="31">
        <f>'Input'!F242*(1-B249)</f>
        <v>0</v>
      </c>
      <c r="I249" s="31">
        <f>'Input'!G242*(1-B249)</f>
        <v>0</v>
      </c>
      <c r="J249" s="31">
        <f>'Input'!H242*(1-B249)</f>
        <v>0</v>
      </c>
      <c r="K249" s="10"/>
    </row>
    <row r="250" spans="1:11">
      <c r="A250" s="3" t="s">
        <v>273</v>
      </c>
      <c r="B250" s="33">
        <f>SUMPRODUCT($B134:$F134,'Input'!$B$154:$F$154)</f>
        <v>0</v>
      </c>
      <c r="C250" s="35">
        <f>B250</f>
        <v>0</v>
      </c>
      <c r="D250" s="31">
        <f>'Input'!B243*(1-B250)</f>
        <v>0</v>
      </c>
      <c r="E250" s="31">
        <f>'Input'!C243*(1-B250)</f>
        <v>0</v>
      </c>
      <c r="F250" s="31">
        <f>'Input'!D243*(1-B250)</f>
        <v>0</v>
      </c>
      <c r="G250" s="31">
        <f>'Input'!E243*(1-C250)</f>
        <v>0</v>
      </c>
      <c r="H250" s="31">
        <f>'Input'!F243*(1-B250)</f>
        <v>0</v>
      </c>
      <c r="I250" s="31">
        <f>'Input'!G243*(1-B250)</f>
        <v>0</v>
      </c>
      <c r="J250" s="31">
        <f>'Input'!H243*(1-B250)</f>
        <v>0</v>
      </c>
      <c r="K250" s="10"/>
    </row>
    <row r="251" spans="1:11">
      <c r="A251" s="24" t="s">
        <v>274</v>
      </c>
      <c r="K251" s="10"/>
    </row>
    <row r="252" spans="1:11">
      <c r="A252" s="3" t="s">
        <v>218</v>
      </c>
      <c r="B252" s="33">
        <f>SUMPRODUCT($B136:$F136,'Input'!$B$154:$F$154)</f>
        <v>0</v>
      </c>
      <c r="C252" s="35">
        <f>B252</f>
        <v>0</v>
      </c>
      <c r="D252" s="31">
        <f>'Input'!B245*(1-B252)</f>
        <v>0</v>
      </c>
      <c r="E252" s="31">
        <f>'Input'!C245*(1-B252)</f>
        <v>0</v>
      </c>
      <c r="F252" s="31">
        <f>'Input'!D245*(1-B252)</f>
        <v>0</v>
      </c>
      <c r="G252" s="31">
        <f>'Input'!E245*(1-C252)</f>
        <v>0</v>
      </c>
      <c r="H252" s="31">
        <f>'Input'!F245*(1-B252)</f>
        <v>0</v>
      </c>
      <c r="I252" s="31">
        <f>'Input'!G245*(1-B252)</f>
        <v>0</v>
      </c>
      <c r="J252" s="31">
        <f>'Input'!H245*(1-B252)</f>
        <v>0</v>
      </c>
      <c r="K252" s="10"/>
    </row>
    <row r="253" spans="1:11">
      <c r="A253" s="3" t="s">
        <v>275</v>
      </c>
      <c r="B253" s="33">
        <f>SUMPRODUCT($B137:$F137,'Input'!$B$154:$F$154)</f>
        <v>0</v>
      </c>
      <c r="C253" s="35">
        <f>B253</f>
        <v>0</v>
      </c>
      <c r="D253" s="31">
        <f>'Input'!B246*(1-B253)</f>
        <v>0</v>
      </c>
      <c r="E253" s="31">
        <f>'Input'!C246*(1-B253)</f>
        <v>0</v>
      </c>
      <c r="F253" s="31">
        <f>'Input'!D246*(1-B253)</f>
        <v>0</v>
      </c>
      <c r="G253" s="31">
        <f>'Input'!E246*(1-C253)</f>
        <v>0</v>
      </c>
      <c r="H253" s="31">
        <f>'Input'!F246*(1-B253)</f>
        <v>0</v>
      </c>
      <c r="I253" s="31">
        <f>'Input'!G246*(1-B253)</f>
        <v>0</v>
      </c>
      <c r="J253" s="31">
        <f>'Input'!H246*(1-B253)</f>
        <v>0</v>
      </c>
      <c r="K253" s="10"/>
    </row>
    <row r="254" spans="1:11">
      <c r="A254" s="3" t="s">
        <v>276</v>
      </c>
      <c r="B254" s="33">
        <f>SUMPRODUCT($B138:$F138,'Input'!$B$154:$F$154)</f>
        <v>0</v>
      </c>
      <c r="C254" s="35">
        <f>B254</f>
        <v>0</v>
      </c>
      <c r="D254" s="31">
        <f>'Input'!B247*(1-B254)</f>
        <v>0</v>
      </c>
      <c r="E254" s="31">
        <f>'Input'!C247*(1-B254)</f>
        <v>0</v>
      </c>
      <c r="F254" s="31">
        <f>'Input'!D247*(1-B254)</f>
        <v>0</v>
      </c>
      <c r="G254" s="31">
        <f>'Input'!E247*(1-C254)</f>
        <v>0</v>
      </c>
      <c r="H254" s="31">
        <f>'Input'!F247*(1-B254)</f>
        <v>0</v>
      </c>
      <c r="I254" s="31">
        <f>'Input'!G247*(1-B254)</f>
        <v>0</v>
      </c>
      <c r="J254" s="31">
        <f>'Input'!H247*(1-B254)</f>
        <v>0</v>
      </c>
      <c r="K254" s="10"/>
    </row>
    <row r="255" spans="1:11">
      <c r="A255" s="24" t="s">
        <v>277</v>
      </c>
      <c r="K255" s="10"/>
    </row>
    <row r="256" spans="1:11">
      <c r="A256" s="3" t="s">
        <v>219</v>
      </c>
      <c r="B256" s="33">
        <f>SUMPRODUCT($B140:$F140,'Input'!$B$154:$F$154)</f>
        <v>0</v>
      </c>
      <c r="C256" s="35">
        <f>B256</f>
        <v>0</v>
      </c>
      <c r="D256" s="31">
        <f>'Input'!B249*(1-B256)</f>
        <v>0</v>
      </c>
      <c r="E256" s="31">
        <f>'Input'!C249*(1-B256)</f>
        <v>0</v>
      </c>
      <c r="F256" s="31">
        <f>'Input'!D249*(1-B256)</f>
        <v>0</v>
      </c>
      <c r="G256" s="31">
        <f>'Input'!E249*(1-C256)</f>
        <v>0</v>
      </c>
      <c r="H256" s="31">
        <f>'Input'!F249*(1-B256)</f>
        <v>0</v>
      </c>
      <c r="I256" s="31">
        <f>'Input'!G249*(1-B256)</f>
        <v>0</v>
      </c>
      <c r="J256" s="31">
        <f>'Input'!H249*(1-B256)</f>
        <v>0</v>
      </c>
      <c r="K256" s="10"/>
    </row>
    <row r="257" spans="1:11">
      <c r="A257" s="3" t="s">
        <v>278</v>
      </c>
      <c r="B257" s="33">
        <f>SUMPRODUCT($B141:$F141,'Input'!$B$154:$F$154)</f>
        <v>0</v>
      </c>
      <c r="C257" s="35">
        <f>B257</f>
        <v>0</v>
      </c>
      <c r="D257" s="31">
        <f>'Input'!B250*(1-B257)</f>
        <v>0</v>
      </c>
      <c r="E257" s="31">
        <f>'Input'!C250*(1-B257)</f>
        <v>0</v>
      </c>
      <c r="F257" s="31">
        <f>'Input'!D250*(1-B257)</f>
        <v>0</v>
      </c>
      <c r="G257" s="31">
        <f>'Input'!E250*(1-C257)</f>
        <v>0</v>
      </c>
      <c r="H257" s="31">
        <f>'Input'!F250*(1-B257)</f>
        <v>0</v>
      </c>
      <c r="I257" s="31">
        <f>'Input'!G250*(1-B257)</f>
        <v>0</v>
      </c>
      <c r="J257" s="31">
        <f>'Input'!H250*(1-B257)</f>
        <v>0</v>
      </c>
      <c r="K257" s="10"/>
    </row>
    <row r="258" spans="1:11">
      <c r="A258" s="3" t="s">
        <v>279</v>
      </c>
      <c r="B258" s="33">
        <f>SUMPRODUCT($B142:$F142,'Input'!$B$154:$F$154)</f>
        <v>0</v>
      </c>
      <c r="C258" s="35">
        <f>B258</f>
        <v>0</v>
      </c>
      <c r="D258" s="31">
        <f>'Input'!B251*(1-B258)</f>
        <v>0</v>
      </c>
      <c r="E258" s="31">
        <f>'Input'!C251*(1-B258)</f>
        <v>0</v>
      </c>
      <c r="F258" s="31">
        <f>'Input'!D251*(1-B258)</f>
        <v>0</v>
      </c>
      <c r="G258" s="31">
        <f>'Input'!E251*(1-C258)</f>
        <v>0</v>
      </c>
      <c r="H258" s="31">
        <f>'Input'!F251*(1-B258)</f>
        <v>0</v>
      </c>
      <c r="I258" s="31">
        <f>'Input'!G251*(1-B258)</f>
        <v>0</v>
      </c>
      <c r="J258" s="31">
        <f>'Input'!H251*(1-B258)</f>
        <v>0</v>
      </c>
      <c r="K258" s="10"/>
    </row>
    <row r="259" spans="1:11">
      <c r="A259" s="24" t="s">
        <v>280</v>
      </c>
      <c r="K259" s="10"/>
    </row>
    <row r="260" spans="1:11">
      <c r="A260" s="3" t="s">
        <v>220</v>
      </c>
      <c r="B260" s="33">
        <f>SUMPRODUCT($B144:$F144,'Input'!$B$154:$F$154)</f>
        <v>0</v>
      </c>
      <c r="C260" s="35">
        <f>B260</f>
        <v>0</v>
      </c>
      <c r="D260" s="31">
        <f>'Input'!B253*(1-B260)</f>
        <v>0</v>
      </c>
      <c r="E260" s="31">
        <f>'Input'!C253*(1-B260)</f>
        <v>0</v>
      </c>
      <c r="F260" s="31">
        <f>'Input'!D253*(1-B260)</f>
        <v>0</v>
      </c>
      <c r="G260" s="31">
        <f>'Input'!E253*(1-C260)</f>
        <v>0</v>
      </c>
      <c r="H260" s="31">
        <f>'Input'!F253*(1-B260)</f>
        <v>0</v>
      </c>
      <c r="I260" s="31">
        <f>'Input'!G253*(1-B260)</f>
        <v>0</v>
      </c>
      <c r="J260" s="31">
        <f>'Input'!H253*(1-B260)</f>
        <v>0</v>
      </c>
      <c r="K260" s="10"/>
    </row>
    <row r="261" spans="1:11">
      <c r="A261" s="3" t="s">
        <v>281</v>
      </c>
      <c r="B261" s="33">
        <f>SUMPRODUCT($B145:$F145,'Input'!$B$154:$F$154)</f>
        <v>0</v>
      </c>
      <c r="C261" s="35">
        <f>B261</f>
        <v>0</v>
      </c>
      <c r="D261" s="31">
        <f>'Input'!B254*(1-B261)</f>
        <v>0</v>
      </c>
      <c r="E261" s="31">
        <f>'Input'!C254*(1-B261)</f>
        <v>0</v>
      </c>
      <c r="F261" s="31">
        <f>'Input'!D254*(1-B261)</f>
        <v>0</v>
      </c>
      <c r="G261" s="31">
        <f>'Input'!E254*(1-C261)</f>
        <v>0</v>
      </c>
      <c r="H261" s="31">
        <f>'Input'!F254*(1-B261)</f>
        <v>0</v>
      </c>
      <c r="I261" s="31">
        <f>'Input'!G254*(1-B261)</f>
        <v>0</v>
      </c>
      <c r="J261" s="31">
        <f>'Input'!H254*(1-B261)</f>
        <v>0</v>
      </c>
      <c r="K261" s="10"/>
    </row>
    <row r="262" spans="1:11">
      <c r="A262" s="3" t="s">
        <v>282</v>
      </c>
      <c r="B262" s="33">
        <f>SUMPRODUCT($B146:$F146,'Input'!$B$154:$F$154)</f>
        <v>0</v>
      </c>
      <c r="C262" s="35">
        <f>B262</f>
        <v>0</v>
      </c>
      <c r="D262" s="31">
        <f>'Input'!B255*(1-B262)</f>
        <v>0</v>
      </c>
      <c r="E262" s="31">
        <f>'Input'!C255*(1-B262)</f>
        <v>0</v>
      </c>
      <c r="F262" s="31">
        <f>'Input'!D255*(1-B262)</f>
        <v>0</v>
      </c>
      <c r="G262" s="31">
        <f>'Input'!E255*(1-C262)</f>
        <v>0</v>
      </c>
      <c r="H262" s="31">
        <f>'Input'!F255*(1-B262)</f>
        <v>0</v>
      </c>
      <c r="I262" s="31">
        <f>'Input'!G255*(1-B262)</f>
        <v>0</v>
      </c>
      <c r="J262" s="31">
        <f>'Input'!H255*(1-B262)</f>
        <v>0</v>
      </c>
      <c r="K262" s="10"/>
    </row>
    <row r="263" spans="1:11">
      <c r="A263" s="24" t="s">
        <v>283</v>
      </c>
      <c r="K263" s="10"/>
    </row>
    <row r="264" spans="1:11">
      <c r="A264" s="3" t="s">
        <v>184</v>
      </c>
      <c r="B264" s="33">
        <f>SUMPRODUCT($B148:$F148,'Input'!$B$154:$F$154)</f>
        <v>0</v>
      </c>
      <c r="C264" s="35">
        <f>B264</f>
        <v>0</v>
      </c>
      <c r="D264" s="31">
        <f>'Input'!B257*(1-B264)</f>
        <v>0</v>
      </c>
      <c r="E264" s="31">
        <f>'Input'!C257*(1-B264)</f>
        <v>0</v>
      </c>
      <c r="F264" s="31">
        <f>'Input'!D257*(1-B264)</f>
        <v>0</v>
      </c>
      <c r="G264" s="31">
        <f>'Input'!E257*(1-C264)</f>
        <v>0</v>
      </c>
      <c r="H264" s="31">
        <f>'Input'!F257*(1-B264)</f>
        <v>0</v>
      </c>
      <c r="I264" s="31">
        <f>'Input'!G257*(1-B264)</f>
        <v>0</v>
      </c>
      <c r="J264" s="31">
        <f>'Input'!H257*(1-B264)</f>
        <v>0</v>
      </c>
      <c r="K264" s="10"/>
    </row>
    <row r="265" spans="1:11">
      <c r="A265" s="3" t="s">
        <v>284</v>
      </c>
      <c r="B265" s="33">
        <f>SUMPRODUCT($B149:$F149,'Input'!$B$154:$F$154)</f>
        <v>0</v>
      </c>
      <c r="C265" s="34">
        <v>1</v>
      </c>
      <c r="D265" s="31">
        <f>'Input'!B258*(1-B265)</f>
        <v>0</v>
      </c>
      <c r="E265" s="31">
        <f>'Input'!C258*(1-B265)</f>
        <v>0</v>
      </c>
      <c r="F265" s="31">
        <f>'Input'!D258*(1-B265)</f>
        <v>0</v>
      </c>
      <c r="G265" s="31">
        <f>'Input'!E258*(1-C265)</f>
        <v>0</v>
      </c>
      <c r="H265" s="31">
        <f>'Input'!F258*(1-B265)</f>
        <v>0</v>
      </c>
      <c r="I265" s="31">
        <f>'Input'!G258*(1-B265)</f>
        <v>0</v>
      </c>
      <c r="J265" s="31">
        <f>'Input'!H258*(1-B265)</f>
        <v>0</v>
      </c>
      <c r="K265" s="10"/>
    </row>
    <row r="266" spans="1:11">
      <c r="A266" s="3" t="s">
        <v>285</v>
      </c>
      <c r="B266" s="33">
        <f>SUMPRODUCT($B150:$F150,'Input'!$B$154:$F$154)</f>
        <v>0</v>
      </c>
      <c r="C266" s="34">
        <v>1</v>
      </c>
      <c r="D266" s="31">
        <f>'Input'!B259*(1-B266)</f>
        <v>0</v>
      </c>
      <c r="E266" s="31">
        <f>'Input'!C259*(1-B266)</f>
        <v>0</v>
      </c>
      <c r="F266" s="31">
        <f>'Input'!D259*(1-B266)</f>
        <v>0</v>
      </c>
      <c r="G266" s="31">
        <f>'Input'!E259*(1-C266)</f>
        <v>0</v>
      </c>
      <c r="H266" s="31">
        <f>'Input'!F259*(1-B266)</f>
        <v>0</v>
      </c>
      <c r="I266" s="31">
        <f>'Input'!G259*(1-B266)</f>
        <v>0</v>
      </c>
      <c r="J266" s="31">
        <f>'Input'!H259*(1-B266)</f>
        <v>0</v>
      </c>
      <c r="K266" s="10"/>
    </row>
    <row r="267" spans="1:11">
      <c r="A267" s="24" t="s">
        <v>286</v>
      </c>
      <c r="K267" s="10"/>
    </row>
    <row r="268" spans="1:11">
      <c r="A268" s="3" t="s">
        <v>185</v>
      </c>
      <c r="B268" s="33">
        <f>SUMPRODUCT($B152:$F152,'Input'!$B$154:$F$154)</f>
        <v>0</v>
      </c>
      <c r="C268" s="35">
        <f>B268</f>
        <v>0</v>
      </c>
      <c r="D268" s="31">
        <f>'Input'!B261*(1-B268)</f>
        <v>0</v>
      </c>
      <c r="E268" s="31">
        <f>'Input'!C261*(1-B268)</f>
        <v>0</v>
      </c>
      <c r="F268" s="31">
        <f>'Input'!D261*(1-B268)</f>
        <v>0</v>
      </c>
      <c r="G268" s="31">
        <f>'Input'!E261*(1-C268)</f>
        <v>0</v>
      </c>
      <c r="H268" s="31">
        <f>'Input'!F261*(1-B268)</f>
        <v>0</v>
      </c>
      <c r="I268" s="31">
        <f>'Input'!G261*(1-B268)</f>
        <v>0</v>
      </c>
      <c r="J268" s="31">
        <f>'Input'!H261*(1-B268)</f>
        <v>0</v>
      </c>
      <c r="K268" s="10"/>
    </row>
    <row r="269" spans="1:11">
      <c r="A269" s="3" t="s">
        <v>287</v>
      </c>
      <c r="B269" s="33">
        <f>SUMPRODUCT($B153:$F153,'Input'!$B$154:$F$154)</f>
        <v>0</v>
      </c>
      <c r="C269" s="34">
        <v>1</v>
      </c>
      <c r="D269" s="31">
        <f>'Input'!B262*(1-B269)</f>
        <v>0</v>
      </c>
      <c r="E269" s="31">
        <f>'Input'!C262*(1-B269)</f>
        <v>0</v>
      </c>
      <c r="F269" s="31">
        <f>'Input'!D262*(1-B269)</f>
        <v>0</v>
      </c>
      <c r="G269" s="31">
        <f>'Input'!E262*(1-C269)</f>
        <v>0</v>
      </c>
      <c r="H269" s="31">
        <f>'Input'!F262*(1-B269)</f>
        <v>0</v>
      </c>
      <c r="I269" s="31">
        <f>'Input'!G262*(1-B269)</f>
        <v>0</v>
      </c>
      <c r="J269" s="31">
        <f>'Input'!H262*(1-B269)</f>
        <v>0</v>
      </c>
      <c r="K269" s="10"/>
    </row>
    <row r="270" spans="1:11">
      <c r="A270" s="24" t="s">
        <v>288</v>
      </c>
      <c r="K270" s="10"/>
    </row>
    <row r="271" spans="1:11">
      <c r="A271" s="3" t="s">
        <v>186</v>
      </c>
      <c r="B271" s="33">
        <f>SUMPRODUCT($B155:$F155,'Input'!$B$154:$F$154)</f>
        <v>0</v>
      </c>
      <c r="C271" s="35">
        <f>B271</f>
        <v>0</v>
      </c>
      <c r="D271" s="31">
        <f>'Input'!B264*(1-B271)</f>
        <v>0</v>
      </c>
      <c r="E271" s="31">
        <f>'Input'!C264*(1-B271)</f>
        <v>0</v>
      </c>
      <c r="F271" s="31">
        <f>'Input'!D264*(1-B271)</f>
        <v>0</v>
      </c>
      <c r="G271" s="31">
        <f>'Input'!E264*(1-C271)</f>
        <v>0</v>
      </c>
      <c r="H271" s="31">
        <f>'Input'!F264*(1-B271)</f>
        <v>0</v>
      </c>
      <c r="I271" s="31">
        <f>'Input'!G264*(1-B271)</f>
        <v>0</v>
      </c>
      <c r="J271" s="31">
        <f>'Input'!H264*(1-B271)</f>
        <v>0</v>
      </c>
      <c r="K271" s="10"/>
    </row>
    <row r="272" spans="1:11">
      <c r="A272" s="3" t="s">
        <v>289</v>
      </c>
      <c r="B272" s="33">
        <f>SUMPRODUCT($B156:$F156,'Input'!$B$154:$F$154)</f>
        <v>0</v>
      </c>
      <c r="C272" s="34">
        <v>1</v>
      </c>
      <c r="D272" s="31">
        <f>'Input'!B265*(1-B272)</f>
        <v>0</v>
      </c>
      <c r="E272" s="31">
        <f>'Input'!C265*(1-B272)</f>
        <v>0</v>
      </c>
      <c r="F272" s="31">
        <f>'Input'!D265*(1-B272)</f>
        <v>0</v>
      </c>
      <c r="G272" s="31">
        <f>'Input'!E265*(1-C272)</f>
        <v>0</v>
      </c>
      <c r="H272" s="31">
        <f>'Input'!F265*(1-B272)</f>
        <v>0</v>
      </c>
      <c r="I272" s="31">
        <f>'Input'!G265*(1-B272)</f>
        <v>0</v>
      </c>
      <c r="J272" s="31">
        <f>'Input'!H265*(1-B272)</f>
        <v>0</v>
      </c>
      <c r="K272" s="10"/>
    </row>
    <row r="273" spans="1:11">
      <c r="A273" s="3" t="s">
        <v>290</v>
      </c>
      <c r="B273" s="33">
        <f>SUMPRODUCT($B157:$F157,'Input'!$B$154:$F$154)</f>
        <v>0</v>
      </c>
      <c r="C273" s="34">
        <v>1</v>
      </c>
      <c r="D273" s="31">
        <f>'Input'!B266*(1-B273)</f>
        <v>0</v>
      </c>
      <c r="E273" s="31">
        <f>'Input'!C266*(1-B273)</f>
        <v>0</v>
      </c>
      <c r="F273" s="31">
        <f>'Input'!D266*(1-B273)</f>
        <v>0</v>
      </c>
      <c r="G273" s="31">
        <f>'Input'!E266*(1-C273)</f>
        <v>0</v>
      </c>
      <c r="H273" s="31">
        <f>'Input'!F266*(1-B273)</f>
        <v>0</v>
      </c>
      <c r="I273" s="31">
        <f>'Input'!G266*(1-B273)</f>
        <v>0</v>
      </c>
      <c r="J273" s="31">
        <f>'Input'!H266*(1-B273)</f>
        <v>0</v>
      </c>
      <c r="K273" s="10"/>
    </row>
    <row r="274" spans="1:11">
      <c r="A274" s="24" t="s">
        <v>291</v>
      </c>
      <c r="K274" s="10"/>
    </row>
    <row r="275" spans="1:11">
      <c r="A275" s="3" t="s">
        <v>187</v>
      </c>
      <c r="B275" s="33">
        <f>SUMPRODUCT($B159:$F159,'Input'!$B$154:$F$154)</f>
        <v>0</v>
      </c>
      <c r="C275" s="35">
        <f>B275</f>
        <v>0</v>
      </c>
      <c r="D275" s="31">
        <f>'Input'!B268*(1-B275)</f>
        <v>0</v>
      </c>
      <c r="E275" s="31">
        <f>'Input'!C268*(1-B275)</f>
        <v>0</v>
      </c>
      <c r="F275" s="31">
        <f>'Input'!D268*(1-B275)</f>
        <v>0</v>
      </c>
      <c r="G275" s="31">
        <f>'Input'!E268*(1-C275)</f>
        <v>0</v>
      </c>
      <c r="H275" s="31">
        <f>'Input'!F268*(1-B275)</f>
        <v>0</v>
      </c>
      <c r="I275" s="31">
        <f>'Input'!G268*(1-B275)</f>
        <v>0</v>
      </c>
      <c r="J275" s="31">
        <f>'Input'!H268*(1-B275)</f>
        <v>0</v>
      </c>
      <c r="K275" s="10"/>
    </row>
    <row r="276" spans="1:11">
      <c r="A276" s="3" t="s">
        <v>292</v>
      </c>
      <c r="B276" s="33">
        <f>SUMPRODUCT($B160:$F160,'Input'!$B$154:$F$154)</f>
        <v>0</v>
      </c>
      <c r="C276" s="34">
        <v>1</v>
      </c>
      <c r="D276" s="31">
        <f>'Input'!B269*(1-B276)</f>
        <v>0</v>
      </c>
      <c r="E276" s="31">
        <f>'Input'!C269*(1-B276)</f>
        <v>0</v>
      </c>
      <c r="F276" s="31">
        <f>'Input'!D269*(1-B276)</f>
        <v>0</v>
      </c>
      <c r="G276" s="31">
        <f>'Input'!E269*(1-C276)</f>
        <v>0</v>
      </c>
      <c r="H276" s="31">
        <f>'Input'!F269*(1-B276)</f>
        <v>0</v>
      </c>
      <c r="I276" s="31">
        <f>'Input'!G269*(1-B276)</f>
        <v>0</v>
      </c>
      <c r="J276" s="31">
        <f>'Input'!H269*(1-B276)</f>
        <v>0</v>
      </c>
      <c r="K276" s="10"/>
    </row>
    <row r="277" spans="1:11">
      <c r="A277" s="3" t="s">
        <v>293</v>
      </c>
      <c r="B277" s="33">
        <f>SUMPRODUCT($B161:$F161,'Input'!$B$154:$F$154)</f>
        <v>0</v>
      </c>
      <c r="C277" s="34">
        <v>1</v>
      </c>
      <c r="D277" s="31">
        <f>'Input'!B270*(1-B277)</f>
        <v>0</v>
      </c>
      <c r="E277" s="31">
        <f>'Input'!C270*(1-B277)</f>
        <v>0</v>
      </c>
      <c r="F277" s="31">
        <f>'Input'!D270*(1-B277)</f>
        <v>0</v>
      </c>
      <c r="G277" s="31">
        <f>'Input'!E270*(1-C277)</f>
        <v>0</v>
      </c>
      <c r="H277" s="31">
        <f>'Input'!F270*(1-B277)</f>
        <v>0</v>
      </c>
      <c r="I277" s="31">
        <f>'Input'!G270*(1-B277)</f>
        <v>0</v>
      </c>
      <c r="J277" s="31">
        <f>'Input'!H270*(1-B277)</f>
        <v>0</v>
      </c>
      <c r="K277" s="10"/>
    </row>
    <row r="278" spans="1:11">
      <c r="A278" s="24" t="s">
        <v>294</v>
      </c>
      <c r="K278" s="10"/>
    </row>
    <row r="279" spans="1:11">
      <c r="A279" s="3" t="s">
        <v>188</v>
      </c>
      <c r="B279" s="33">
        <f>SUMPRODUCT($B163:$F163,'Input'!$B$154:$F$154)</f>
        <v>0</v>
      </c>
      <c r="C279" s="35">
        <f>B279</f>
        <v>0</v>
      </c>
      <c r="D279" s="31">
        <f>'Input'!B272*(1-B279)</f>
        <v>0</v>
      </c>
      <c r="E279" s="31">
        <f>'Input'!C272*(1-B279)</f>
        <v>0</v>
      </c>
      <c r="F279" s="31">
        <f>'Input'!D272*(1-B279)</f>
        <v>0</v>
      </c>
      <c r="G279" s="31">
        <f>'Input'!E272*(1-C279)</f>
        <v>0</v>
      </c>
      <c r="H279" s="31">
        <f>'Input'!F272*(1-B279)</f>
        <v>0</v>
      </c>
      <c r="I279" s="31">
        <f>'Input'!G272*(1-B279)</f>
        <v>0</v>
      </c>
      <c r="J279" s="31">
        <f>'Input'!H272*(1-B279)</f>
        <v>0</v>
      </c>
      <c r="K279" s="10"/>
    </row>
    <row r="280" spans="1:11">
      <c r="A280" s="3" t="s">
        <v>295</v>
      </c>
      <c r="B280" s="33">
        <f>SUMPRODUCT($B164:$F164,'Input'!$B$154:$F$154)</f>
        <v>0</v>
      </c>
      <c r="C280" s="34">
        <v>1</v>
      </c>
      <c r="D280" s="31">
        <f>'Input'!B273*(1-B280)</f>
        <v>0</v>
      </c>
      <c r="E280" s="31">
        <f>'Input'!C273*(1-B280)</f>
        <v>0</v>
      </c>
      <c r="F280" s="31">
        <f>'Input'!D273*(1-B280)</f>
        <v>0</v>
      </c>
      <c r="G280" s="31">
        <f>'Input'!E273*(1-C280)</f>
        <v>0</v>
      </c>
      <c r="H280" s="31">
        <f>'Input'!F273*(1-B280)</f>
        <v>0</v>
      </c>
      <c r="I280" s="31">
        <f>'Input'!G273*(1-B280)</f>
        <v>0</v>
      </c>
      <c r="J280" s="31">
        <f>'Input'!H273*(1-B280)</f>
        <v>0</v>
      </c>
      <c r="K280" s="10"/>
    </row>
    <row r="281" spans="1:11">
      <c r="A281" s="24" t="s">
        <v>296</v>
      </c>
      <c r="K281" s="10"/>
    </row>
    <row r="282" spans="1:11">
      <c r="A282" s="3" t="s">
        <v>189</v>
      </c>
      <c r="B282" s="33">
        <f>SUMPRODUCT($B166:$F166,'Input'!$B$154:$F$154)</f>
        <v>0</v>
      </c>
      <c r="C282" s="35">
        <f>B282</f>
        <v>0</v>
      </c>
      <c r="D282" s="31">
        <f>'Input'!B275*(1-B282)</f>
        <v>0</v>
      </c>
      <c r="E282" s="31">
        <f>'Input'!C275*(1-B282)</f>
        <v>0</v>
      </c>
      <c r="F282" s="31">
        <f>'Input'!D275*(1-B282)</f>
        <v>0</v>
      </c>
      <c r="G282" s="31">
        <f>'Input'!E275*(1-C282)</f>
        <v>0</v>
      </c>
      <c r="H282" s="31">
        <f>'Input'!F275*(1-B282)</f>
        <v>0</v>
      </c>
      <c r="I282" s="31">
        <f>'Input'!G275*(1-B282)</f>
        <v>0</v>
      </c>
      <c r="J282" s="31">
        <f>'Input'!H275*(1-B282)</f>
        <v>0</v>
      </c>
      <c r="K282" s="10"/>
    </row>
    <row r="283" spans="1:11">
      <c r="A283" s="3" t="s">
        <v>297</v>
      </c>
      <c r="B283" s="33">
        <f>SUMPRODUCT($B167:$F167,'Input'!$B$154:$F$154)</f>
        <v>0</v>
      </c>
      <c r="C283" s="34">
        <v>1</v>
      </c>
      <c r="D283" s="31">
        <f>'Input'!B276*(1-B283)</f>
        <v>0</v>
      </c>
      <c r="E283" s="31">
        <f>'Input'!C276*(1-B283)</f>
        <v>0</v>
      </c>
      <c r="F283" s="31">
        <f>'Input'!D276*(1-B283)</f>
        <v>0</v>
      </c>
      <c r="G283" s="31">
        <f>'Input'!E276*(1-C283)</f>
        <v>0</v>
      </c>
      <c r="H283" s="31">
        <f>'Input'!F276*(1-B283)</f>
        <v>0</v>
      </c>
      <c r="I283" s="31">
        <f>'Input'!G276*(1-B283)</f>
        <v>0</v>
      </c>
      <c r="J283" s="31">
        <f>'Input'!H276*(1-B283)</f>
        <v>0</v>
      </c>
      <c r="K283" s="10"/>
    </row>
    <row r="284" spans="1:11">
      <c r="A284" s="24" t="s">
        <v>298</v>
      </c>
      <c r="K284" s="10"/>
    </row>
    <row r="285" spans="1:11">
      <c r="A285" s="3" t="s">
        <v>197</v>
      </c>
      <c r="B285" s="33">
        <f>SUMPRODUCT($B169:$F169,'Input'!$B$154:$F$154)</f>
        <v>0</v>
      </c>
      <c r="C285" s="35">
        <f>B285</f>
        <v>0</v>
      </c>
      <c r="D285" s="31">
        <f>'Input'!B278*(1-B285)</f>
        <v>0</v>
      </c>
      <c r="E285" s="31">
        <f>'Input'!C278*(1-B285)</f>
        <v>0</v>
      </c>
      <c r="F285" s="31">
        <f>'Input'!D278*(1-B285)</f>
        <v>0</v>
      </c>
      <c r="G285" s="31">
        <f>'Input'!E278*(1-C285)</f>
        <v>0</v>
      </c>
      <c r="H285" s="31">
        <f>'Input'!F278*(1-B285)</f>
        <v>0</v>
      </c>
      <c r="I285" s="31">
        <f>'Input'!G278*(1-B285)</f>
        <v>0</v>
      </c>
      <c r="J285" s="31">
        <f>'Input'!H278*(1-B285)</f>
        <v>0</v>
      </c>
      <c r="K285" s="10"/>
    </row>
    <row r="286" spans="1:11">
      <c r="A286" s="3" t="s">
        <v>299</v>
      </c>
      <c r="B286" s="33">
        <f>SUMPRODUCT($B170:$F170,'Input'!$B$154:$F$154)</f>
        <v>0</v>
      </c>
      <c r="C286" s="34">
        <v>1</v>
      </c>
      <c r="D286" s="31">
        <f>'Input'!B279*(1-B286)</f>
        <v>0</v>
      </c>
      <c r="E286" s="31">
        <f>'Input'!C279*(1-B286)</f>
        <v>0</v>
      </c>
      <c r="F286" s="31">
        <f>'Input'!D279*(1-B286)</f>
        <v>0</v>
      </c>
      <c r="G286" s="31">
        <f>'Input'!E279*(1-C286)</f>
        <v>0</v>
      </c>
      <c r="H286" s="31">
        <f>'Input'!F279*(1-B286)</f>
        <v>0</v>
      </c>
      <c r="I286" s="31">
        <f>'Input'!G279*(1-B286)</f>
        <v>0</v>
      </c>
      <c r="J286" s="31">
        <f>'Input'!H279*(1-B286)</f>
        <v>0</v>
      </c>
      <c r="K286" s="10"/>
    </row>
    <row r="287" spans="1:11">
      <c r="A287" s="24" t="s">
        <v>300</v>
      </c>
      <c r="K287" s="10"/>
    </row>
    <row r="288" spans="1:11">
      <c r="A288" s="3" t="s">
        <v>198</v>
      </c>
      <c r="B288" s="33">
        <f>SUMPRODUCT($B172:$F172,'Input'!$B$154:$F$154)</f>
        <v>0</v>
      </c>
      <c r="C288" s="35">
        <f>B288</f>
        <v>0</v>
      </c>
      <c r="D288" s="31">
        <f>'Input'!B281*(1-B288)</f>
        <v>0</v>
      </c>
      <c r="E288" s="31">
        <f>'Input'!C281*(1-B288)</f>
        <v>0</v>
      </c>
      <c r="F288" s="31">
        <f>'Input'!D281*(1-B288)</f>
        <v>0</v>
      </c>
      <c r="G288" s="31">
        <f>'Input'!E281*(1-C288)</f>
        <v>0</v>
      </c>
      <c r="H288" s="31">
        <f>'Input'!F281*(1-B288)</f>
        <v>0</v>
      </c>
      <c r="I288" s="31">
        <f>'Input'!G281*(1-B288)</f>
        <v>0</v>
      </c>
      <c r="J288" s="31">
        <f>'Input'!H281*(1-B288)</f>
        <v>0</v>
      </c>
      <c r="K288" s="10"/>
    </row>
    <row r="289" spans="1:11">
      <c r="A289" s="3" t="s">
        <v>301</v>
      </c>
      <c r="B289" s="33">
        <f>SUMPRODUCT($B173:$F173,'Input'!$B$154:$F$154)</f>
        <v>0</v>
      </c>
      <c r="C289" s="34">
        <v>1</v>
      </c>
      <c r="D289" s="31">
        <f>'Input'!B282*(1-B289)</f>
        <v>0</v>
      </c>
      <c r="E289" s="31">
        <f>'Input'!C282*(1-B289)</f>
        <v>0</v>
      </c>
      <c r="F289" s="31">
        <f>'Input'!D282*(1-B289)</f>
        <v>0</v>
      </c>
      <c r="G289" s="31">
        <f>'Input'!E282*(1-C289)</f>
        <v>0</v>
      </c>
      <c r="H289" s="31">
        <f>'Input'!F282*(1-B289)</f>
        <v>0</v>
      </c>
      <c r="I289" s="31">
        <f>'Input'!G282*(1-B289)</f>
        <v>0</v>
      </c>
      <c r="J289" s="31">
        <f>'Input'!H282*(1-B289)</f>
        <v>0</v>
      </c>
      <c r="K289" s="10"/>
    </row>
    <row r="291" spans="1:11" ht="21" customHeight="1">
      <c r="A291" s="1" t="s">
        <v>540</v>
      </c>
    </row>
    <row r="292" spans="1:11">
      <c r="A292" s="2" t="s">
        <v>361</v>
      </c>
    </row>
    <row r="293" spans="1:11">
      <c r="A293" s="11" t="s">
        <v>541</v>
      </c>
    </row>
    <row r="294" spans="1:11">
      <c r="A294" s="11" t="s">
        <v>542</v>
      </c>
    </row>
    <row r="295" spans="1:11">
      <c r="A295" s="11" t="s">
        <v>543</v>
      </c>
    </row>
    <row r="296" spans="1:11">
      <c r="A296" s="11" t="s">
        <v>544</v>
      </c>
    </row>
    <row r="297" spans="1:11">
      <c r="A297" s="11" t="s">
        <v>545</v>
      </c>
    </row>
    <row r="298" spans="1:11">
      <c r="A298" s="11" t="s">
        <v>546</v>
      </c>
    </row>
    <row r="299" spans="1:11">
      <c r="A299" s="11" t="s">
        <v>547</v>
      </c>
    </row>
    <row r="300" spans="1:11">
      <c r="A300" s="28" t="s">
        <v>364</v>
      </c>
      <c r="B300" s="28" t="s">
        <v>495</v>
      </c>
      <c r="C300" s="28" t="s">
        <v>495</v>
      </c>
      <c r="D300" s="28" t="s">
        <v>495</v>
      </c>
      <c r="E300" s="28" t="s">
        <v>495</v>
      </c>
      <c r="F300" s="28" t="s">
        <v>495</v>
      </c>
      <c r="G300" s="28" t="s">
        <v>495</v>
      </c>
      <c r="H300" s="28" t="s">
        <v>495</v>
      </c>
    </row>
    <row r="301" spans="1:11">
      <c r="A301" s="28" t="s">
        <v>367</v>
      </c>
      <c r="B301" s="28" t="s">
        <v>548</v>
      </c>
      <c r="C301" s="28" t="s">
        <v>549</v>
      </c>
      <c r="D301" s="28" t="s">
        <v>550</v>
      </c>
      <c r="E301" s="28" t="s">
        <v>551</v>
      </c>
      <c r="F301" s="28" t="s">
        <v>497</v>
      </c>
      <c r="G301" s="28" t="s">
        <v>552</v>
      </c>
      <c r="H301" s="28" t="s">
        <v>553</v>
      </c>
    </row>
    <row r="303" spans="1:11">
      <c r="B303" s="12" t="s">
        <v>225</v>
      </c>
      <c r="C303" s="12" t="s">
        <v>226</v>
      </c>
      <c r="D303" s="12" t="s">
        <v>227</v>
      </c>
      <c r="E303" s="12" t="s">
        <v>228</v>
      </c>
      <c r="F303" s="12" t="s">
        <v>229</v>
      </c>
      <c r="G303" s="12" t="s">
        <v>230</v>
      </c>
      <c r="H303" s="12" t="s">
        <v>231</v>
      </c>
    </row>
    <row r="304" spans="1:11">
      <c r="A304" s="3" t="s">
        <v>174</v>
      </c>
      <c r="B304" s="17">
        <f>SUM(D$194:D$196)</f>
        <v>0</v>
      </c>
      <c r="C304" s="17">
        <f>SUM(E$194:E$196)</f>
        <v>0</v>
      </c>
      <c r="D304" s="17">
        <f>SUM(F$194:F$196)</f>
        <v>0</v>
      </c>
      <c r="E304" s="17">
        <f>SUM(G$194:G$196)</f>
        <v>0</v>
      </c>
      <c r="F304" s="17">
        <f>SUM(H$194:H$196)</f>
        <v>0</v>
      </c>
      <c r="G304" s="17">
        <f>SUM(I$194:I$196)</f>
        <v>0</v>
      </c>
      <c r="H304" s="17">
        <f>SUM(J$194:J$196)</f>
        <v>0</v>
      </c>
      <c r="I304" s="10"/>
    </row>
    <row r="305" spans="1:9">
      <c r="A305" s="3" t="s">
        <v>175</v>
      </c>
      <c r="B305" s="17">
        <f>SUM(D$198:D$200)</f>
        <v>0</v>
      </c>
      <c r="C305" s="17">
        <f>SUM(E$198:E$200)</f>
        <v>0</v>
      </c>
      <c r="D305" s="17">
        <f>SUM(F$198:F$200)</f>
        <v>0</v>
      </c>
      <c r="E305" s="17">
        <f>SUM(G$198:G$200)</f>
        <v>0</v>
      </c>
      <c r="F305" s="17">
        <f>SUM(H$198:H$200)</f>
        <v>0</v>
      </c>
      <c r="G305" s="17">
        <f>SUM(I$198:I$200)</f>
        <v>0</v>
      </c>
      <c r="H305" s="17">
        <f>SUM(J$198:J$200)</f>
        <v>0</v>
      </c>
      <c r="I305" s="10"/>
    </row>
    <row r="306" spans="1:9">
      <c r="A306" s="3" t="s">
        <v>214</v>
      </c>
      <c r="B306" s="17">
        <f>SUM(D$202:D$204)</f>
        <v>0</v>
      </c>
      <c r="C306" s="17">
        <f>SUM(E$202:E$204)</f>
        <v>0</v>
      </c>
      <c r="D306" s="17">
        <f>SUM(F$202:F$204)</f>
        <v>0</v>
      </c>
      <c r="E306" s="17">
        <f>SUM(G$202:G$204)</f>
        <v>0</v>
      </c>
      <c r="F306" s="17">
        <f>SUM(H$202:H$204)</f>
        <v>0</v>
      </c>
      <c r="G306" s="17">
        <f>SUM(I$202:I$204)</f>
        <v>0</v>
      </c>
      <c r="H306" s="17">
        <f>SUM(J$202:J$204)</f>
        <v>0</v>
      </c>
      <c r="I306" s="10"/>
    </row>
    <row r="307" spans="1:9">
      <c r="A307" s="3" t="s">
        <v>176</v>
      </c>
      <c r="B307" s="17">
        <f>SUM(D$206:D$208)</f>
        <v>0</v>
      </c>
      <c r="C307" s="17">
        <f>SUM(E$206:E$208)</f>
        <v>0</v>
      </c>
      <c r="D307" s="17">
        <f>SUM(F$206:F$208)</f>
        <v>0</v>
      </c>
      <c r="E307" s="17">
        <f>SUM(G$206:G$208)</f>
        <v>0</v>
      </c>
      <c r="F307" s="17">
        <f>SUM(H$206:H$208)</f>
        <v>0</v>
      </c>
      <c r="G307" s="17">
        <f>SUM(I$206:I$208)</f>
        <v>0</v>
      </c>
      <c r="H307" s="17">
        <f>SUM(J$206:J$208)</f>
        <v>0</v>
      </c>
      <c r="I307" s="10"/>
    </row>
    <row r="308" spans="1:9">
      <c r="A308" s="3" t="s">
        <v>177</v>
      </c>
      <c r="B308" s="17">
        <f>SUM(D$210:D$212)</f>
        <v>0</v>
      </c>
      <c r="C308" s="17">
        <f>SUM(E$210:E$212)</f>
        <v>0</v>
      </c>
      <c r="D308" s="17">
        <f>SUM(F$210:F$212)</f>
        <v>0</v>
      </c>
      <c r="E308" s="17">
        <f>SUM(G$210:G$212)</f>
        <v>0</v>
      </c>
      <c r="F308" s="17">
        <f>SUM(H$210:H$212)</f>
        <v>0</v>
      </c>
      <c r="G308" s="17">
        <f>SUM(I$210:I$212)</f>
        <v>0</v>
      </c>
      <c r="H308" s="17">
        <f>SUM(J$210:J$212)</f>
        <v>0</v>
      </c>
      <c r="I308" s="10"/>
    </row>
    <row r="309" spans="1:9">
      <c r="A309" s="3" t="s">
        <v>215</v>
      </c>
      <c r="B309" s="17">
        <f>SUM(D$214:D$216)</f>
        <v>0</v>
      </c>
      <c r="C309" s="17">
        <f>SUM(E$214:E$216)</f>
        <v>0</v>
      </c>
      <c r="D309" s="17">
        <f>SUM(F$214:F$216)</f>
        <v>0</v>
      </c>
      <c r="E309" s="17">
        <f>SUM(G$214:G$216)</f>
        <v>0</v>
      </c>
      <c r="F309" s="17">
        <f>SUM(H$214:H$216)</f>
        <v>0</v>
      </c>
      <c r="G309" s="17">
        <f>SUM(I$214:I$216)</f>
        <v>0</v>
      </c>
      <c r="H309" s="17">
        <f>SUM(J$214:J$216)</f>
        <v>0</v>
      </c>
      <c r="I309" s="10"/>
    </row>
    <row r="310" spans="1:9">
      <c r="A310" s="3" t="s">
        <v>178</v>
      </c>
      <c r="B310" s="17">
        <f>SUM(D$218:D$220)</f>
        <v>0</v>
      </c>
      <c r="C310" s="17">
        <f>SUM(E$218:E$220)</f>
        <v>0</v>
      </c>
      <c r="D310" s="17">
        <f>SUM(F$218:F$220)</f>
        <v>0</v>
      </c>
      <c r="E310" s="17">
        <f>SUM(G$218:G$220)</f>
        <v>0</v>
      </c>
      <c r="F310" s="17">
        <f>SUM(H$218:H$220)</f>
        <v>0</v>
      </c>
      <c r="G310" s="17">
        <f>SUM(I$218:I$220)</f>
        <v>0</v>
      </c>
      <c r="H310" s="17">
        <f>SUM(J$218:J$220)</f>
        <v>0</v>
      </c>
      <c r="I310" s="10"/>
    </row>
    <row r="311" spans="1:9">
      <c r="A311" s="3" t="s">
        <v>179</v>
      </c>
      <c r="B311" s="17">
        <f>SUM(D$222:D$222)</f>
        <v>0</v>
      </c>
      <c r="C311" s="17">
        <f>SUM(E$222:E$222)</f>
        <v>0</v>
      </c>
      <c r="D311" s="17">
        <f>SUM(F$222:F$222)</f>
        <v>0</v>
      </c>
      <c r="E311" s="17">
        <f>SUM(G$222:G$222)</f>
        <v>0</v>
      </c>
      <c r="F311" s="17">
        <f>SUM(H$222:H$222)</f>
        <v>0</v>
      </c>
      <c r="G311" s="17">
        <f>SUM(I$222:I$222)</f>
        <v>0</v>
      </c>
      <c r="H311" s="17">
        <f>SUM(J$222:J$222)</f>
        <v>0</v>
      </c>
      <c r="I311" s="10"/>
    </row>
    <row r="312" spans="1:9">
      <c r="A312" s="3" t="s">
        <v>195</v>
      </c>
      <c r="B312" s="17">
        <f>SUM(D$224:D$224)</f>
        <v>0</v>
      </c>
      <c r="C312" s="17">
        <f>SUM(E$224:E$224)</f>
        <v>0</v>
      </c>
      <c r="D312" s="17">
        <f>SUM(F$224:F$224)</f>
        <v>0</v>
      </c>
      <c r="E312" s="17">
        <f>SUM(G$224:G$224)</f>
        <v>0</v>
      </c>
      <c r="F312" s="17">
        <f>SUM(H$224:H$224)</f>
        <v>0</v>
      </c>
      <c r="G312" s="17">
        <f>SUM(I$224:I$224)</f>
        <v>0</v>
      </c>
      <c r="H312" s="17">
        <f>SUM(J$224:J$224)</f>
        <v>0</v>
      </c>
      <c r="I312" s="10"/>
    </row>
    <row r="313" spans="1:9">
      <c r="A313" s="3" t="s">
        <v>180</v>
      </c>
      <c r="B313" s="17">
        <f>SUM(D$226:D$228)</f>
        <v>0</v>
      </c>
      <c r="C313" s="17">
        <f>SUM(E$226:E$228)</f>
        <v>0</v>
      </c>
      <c r="D313" s="17">
        <f>SUM(F$226:F$228)</f>
        <v>0</v>
      </c>
      <c r="E313" s="17">
        <f>SUM(G$226:G$228)</f>
        <v>0</v>
      </c>
      <c r="F313" s="17">
        <f>SUM(H$226:H$228)</f>
        <v>0</v>
      </c>
      <c r="G313" s="17">
        <f>SUM(I$226:I$228)</f>
        <v>0</v>
      </c>
      <c r="H313" s="17">
        <f>SUM(J$226:J$228)</f>
        <v>0</v>
      </c>
      <c r="I313" s="10"/>
    </row>
    <row r="314" spans="1:9">
      <c r="A314" s="3" t="s">
        <v>181</v>
      </c>
      <c r="B314" s="17">
        <f>SUM(D$230:D$232)</f>
        <v>0</v>
      </c>
      <c r="C314" s="17">
        <f>SUM(E$230:E$232)</f>
        <v>0</v>
      </c>
      <c r="D314" s="17">
        <f>SUM(F$230:F$232)</f>
        <v>0</v>
      </c>
      <c r="E314" s="17">
        <f>SUM(G$230:G$232)</f>
        <v>0</v>
      </c>
      <c r="F314" s="17">
        <f>SUM(H$230:H$232)</f>
        <v>0</v>
      </c>
      <c r="G314" s="17">
        <f>SUM(I$230:I$232)</f>
        <v>0</v>
      </c>
      <c r="H314" s="17">
        <f>SUM(J$230:J$232)</f>
        <v>0</v>
      </c>
      <c r="I314" s="10"/>
    </row>
    <row r="315" spans="1:9">
      <c r="A315" s="3" t="s">
        <v>182</v>
      </c>
      <c r="B315" s="17">
        <f>SUM(D$234:D$236)</f>
        <v>0</v>
      </c>
      <c r="C315" s="17">
        <f>SUM(E$234:E$236)</f>
        <v>0</v>
      </c>
      <c r="D315" s="17">
        <f>SUM(F$234:F$236)</f>
        <v>0</v>
      </c>
      <c r="E315" s="17">
        <f>SUM(G$234:G$236)</f>
        <v>0</v>
      </c>
      <c r="F315" s="17">
        <f>SUM(H$234:H$236)</f>
        <v>0</v>
      </c>
      <c r="G315" s="17">
        <f>SUM(I$234:I$236)</f>
        <v>0</v>
      </c>
      <c r="H315" s="17">
        <f>SUM(J$234:J$236)</f>
        <v>0</v>
      </c>
      <c r="I315" s="10"/>
    </row>
    <row r="316" spans="1:9">
      <c r="A316" s="3" t="s">
        <v>183</v>
      </c>
      <c r="B316" s="17">
        <f>SUM(D$238:D$239)</f>
        <v>0</v>
      </c>
      <c r="C316" s="17">
        <f>SUM(E$238:E$239)</f>
        <v>0</v>
      </c>
      <c r="D316" s="17">
        <f>SUM(F$238:F$239)</f>
        <v>0</v>
      </c>
      <c r="E316" s="17">
        <f>SUM(G$238:G$239)</f>
        <v>0</v>
      </c>
      <c r="F316" s="17">
        <f>SUM(H$238:H$239)</f>
        <v>0</v>
      </c>
      <c r="G316" s="17">
        <f>SUM(I$238:I$239)</f>
        <v>0</v>
      </c>
      <c r="H316" s="17">
        <f>SUM(J$238:J$239)</f>
        <v>0</v>
      </c>
      <c r="I316" s="10"/>
    </row>
    <row r="317" spans="1:9">
      <c r="A317" s="3" t="s">
        <v>196</v>
      </c>
      <c r="B317" s="17">
        <f>SUM(D$241:D$242)</f>
        <v>0</v>
      </c>
      <c r="C317" s="17">
        <f>SUM(E$241:E$242)</f>
        <v>0</v>
      </c>
      <c r="D317" s="17">
        <f>SUM(F$241:F$242)</f>
        <v>0</v>
      </c>
      <c r="E317" s="17">
        <f>SUM(G$241:G$242)</f>
        <v>0</v>
      </c>
      <c r="F317" s="17">
        <f>SUM(H$241:H$242)</f>
        <v>0</v>
      </c>
      <c r="G317" s="17">
        <f>SUM(I$241:I$242)</f>
        <v>0</v>
      </c>
      <c r="H317" s="17">
        <f>SUM(J$241:J$242)</f>
        <v>0</v>
      </c>
      <c r="I317" s="10"/>
    </row>
    <row r="318" spans="1:9">
      <c r="A318" s="3" t="s">
        <v>216</v>
      </c>
      <c r="B318" s="17">
        <f>SUM(D$244:D$246)</f>
        <v>0</v>
      </c>
      <c r="C318" s="17">
        <f>SUM(E$244:E$246)</f>
        <v>0</v>
      </c>
      <c r="D318" s="17">
        <f>SUM(F$244:F$246)</f>
        <v>0</v>
      </c>
      <c r="E318" s="17">
        <f>SUM(G$244:G$246)</f>
        <v>0</v>
      </c>
      <c r="F318" s="17">
        <f>SUM(H$244:H$246)</f>
        <v>0</v>
      </c>
      <c r="G318" s="17">
        <f>SUM(I$244:I$246)</f>
        <v>0</v>
      </c>
      <c r="H318" s="17">
        <f>SUM(J$244:J$246)</f>
        <v>0</v>
      </c>
      <c r="I318" s="10"/>
    </row>
    <row r="319" spans="1:9">
      <c r="A319" s="3" t="s">
        <v>217</v>
      </c>
      <c r="B319" s="17">
        <f>SUM(D$248:D$250)</f>
        <v>0</v>
      </c>
      <c r="C319" s="17">
        <f>SUM(E$248:E$250)</f>
        <v>0</v>
      </c>
      <c r="D319" s="17">
        <f>SUM(F$248:F$250)</f>
        <v>0</v>
      </c>
      <c r="E319" s="17">
        <f>SUM(G$248:G$250)</f>
        <v>0</v>
      </c>
      <c r="F319" s="17">
        <f>SUM(H$248:H$250)</f>
        <v>0</v>
      </c>
      <c r="G319" s="17">
        <f>SUM(I$248:I$250)</f>
        <v>0</v>
      </c>
      <c r="H319" s="17">
        <f>SUM(J$248:J$250)</f>
        <v>0</v>
      </c>
      <c r="I319" s="10"/>
    </row>
    <row r="320" spans="1:9">
      <c r="A320" s="3" t="s">
        <v>218</v>
      </c>
      <c r="B320" s="17">
        <f>SUM(D$252:D$254)</f>
        <v>0</v>
      </c>
      <c r="C320" s="17">
        <f>SUM(E$252:E$254)</f>
        <v>0</v>
      </c>
      <c r="D320" s="17">
        <f>SUM(F$252:F$254)</f>
        <v>0</v>
      </c>
      <c r="E320" s="17">
        <f>SUM(G$252:G$254)</f>
        <v>0</v>
      </c>
      <c r="F320" s="17">
        <f>SUM(H$252:H$254)</f>
        <v>0</v>
      </c>
      <c r="G320" s="17">
        <f>SUM(I$252:I$254)</f>
        <v>0</v>
      </c>
      <c r="H320" s="17">
        <f>SUM(J$252:J$254)</f>
        <v>0</v>
      </c>
      <c r="I320" s="10"/>
    </row>
    <row r="321" spans="1:9">
      <c r="A321" s="3" t="s">
        <v>219</v>
      </c>
      <c r="B321" s="17">
        <f>SUM(D$256:D$258)</f>
        <v>0</v>
      </c>
      <c r="C321" s="17">
        <f>SUM(E$256:E$258)</f>
        <v>0</v>
      </c>
      <c r="D321" s="17">
        <f>SUM(F$256:F$258)</f>
        <v>0</v>
      </c>
      <c r="E321" s="17">
        <f>SUM(G$256:G$258)</f>
        <v>0</v>
      </c>
      <c r="F321" s="17">
        <f>SUM(H$256:H$258)</f>
        <v>0</v>
      </c>
      <c r="G321" s="17">
        <f>SUM(I$256:I$258)</f>
        <v>0</v>
      </c>
      <c r="H321" s="17">
        <f>SUM(J$256:J$258)</f>
        <v>0</v>
      </c>
      <c r="I321" s="10"/>
    </row>
    <row r="322" spans="1:9">
      <c r="A322" s="3" t="s">
        <v>220</v>
      </c>
      <c r="B322" s="17">
        <f>SUM(D$260:D$262)</f>
        <v>0</v>
      </c>
      <c r="C322" s="17">
        <f>SUM(E$260:E$262)</f>
        <v>0</v>
      </c>
      <c r="D322" s="17">
        <f>SUM(F$260:F$262)</f>
        <v>0</v>
      </c>
      <c r="E322" s="17">
        <f>SUM(G$260:G$262)</f>
        <v>0</v>
      </c>
      <c r="F322" s="17">
        <f>SUM(H$260:H$262)</f>
        <v>0</v>
      </c>
      <c r="G322" s="17">
        <f>SUM(I$260:I$262)</f>
        <v>0</v>
      </c>
      <c r="H322" s="17">
        <f>SUM(J$260:J$262)</f>
        <v>0</v>
      </c>
      <c r="I322" s="10"/>
    </row>
    <row r="323" spans="1:9">
      <c r="A323" s="3" t="s">
        <v>184</v>
      </c>
      <c r="B323" s="17">
        <f>SUM(D$264:D$266)</f>
        <v>0</v>
      </c>
      <c r="C323" s="17">
        <f>SUM(E$264:E$266)</f>
        <v>0</v>
      </c>
      <c r="D323" s="17">
        <f>SUM(F$264:F$266)</f>
        <v>0</v>
      </c>
      <c r="E323" s="17">
        <f>SUM(G$264:G$266)</f>
        <v>0</v>
      </c>
      <c r="F323" s="17">
        <f>SUM(H$264:H$266)</f>
        <v>0</v>
      </c>
      <c r="G323" s="17">
        <f>SUM(I$264:I$266)</f>
        <v>0</v>
      </c>
      <c r="H323" s="17">
        <f>SUM(J$264:J$266)</f>
        <v>0</v>
      </c>
      <c r="I323" s="10"/>
    </row>
    <row r="324" spans="1:9">
      <c r="A324" s="3" t="s">
        <v>185</v>
      </c>
      <c r="B324" s="17">
        <f>SUM(D$268:D$269)</f>
        <v>0</v>
      </c>
      <c r="C324" s="17">
        <f>SUM(E$268:E$269)</f>
        <v>0</v>
      </c>
      <c r="D324" s="17">
        <f>SUM(F$268:F$269)</f>
        <v>0</v>
      </c>
      <c r="E324" s="17">
        <f>SUM(G$268:G$269)</f>
        <v>0</v>
      </c>
      <c r="F324" s="17">
        <f>SUM(H$268:H$269)</f>
        <v>0</v>
      </c>
      <c r="G324" s="17">
        <f>SUM(I$268:I$269)</f>
        <v>0</v>
      </c>
      <c r="H324" s="17">
        <f>SUM(J$268:J$269)</f>
        <v>0</v>
      </c>
      <c r="I324" s="10"/>
    </row>
    <row r="325" spans="1:9">
      <c r="A325" s="3" t="s">
        <v>186</v>
      </c>
      <c r="B325" s="17">
        <f>SUM(D$271:D$273)</f>
        <v>0</v>
      </c>
      <c r="C325" s="17">
        <f>SUM(E$271:E$273)</f>
        <v>0</v>
      </c>
      <c r="D325" s="17">
        <f>SUM(F$271:F$273)</f>
        <v>0</v>
      </c>
      <c r="E325" s="17">
        <f>SUM(G$271:G$273)</f>
        <v>0</v>
      </c>
      <c r="F325" s="17">
        <f>SUM(H$271:H$273)</f>
        <v>0</v>
      </c>
      <c r="G325" s="17">
        <f>SUM(I$271:I$273)</f>
        <v>0</v>
      </c>
      <c r="H325" s="17">
        <f>SUM(J$271:J$273)</f>
        <v>0</v>
      </c>
      <c r="I325" s="10"/>
    </row>
    <row r="326" spans="1:9">
      <c r="A326" s="3" t="s">
        <v>187</v>
      </c>
      <c r="B326" s="17">
        <f>SUM(D$275:D$277)</f>
        <v>0</v>
      </c>
      <c r="C326" s="17">
        <f>SUM(E$275:E$277)</f>
        <v>0</v>
      </c>
      <c r="D326" s="17">
        <f>SUM(F$275:F$277)</f>
        <v>0</v>
      </c>
      <c r="E326" s="17">
        <f>SUM(G$275:G$277)</f>
        <v>0</v>
      </c>
      <c r="F326" s="17">
        <f>SUM(H$275:H$277)</f>
        <v>0</v>
      </c>
      <c r="G326" s="17">
        <f>SUM(I$275:I$277)</f>
        <v>0</v>
      </c>
      <c r="H326" s="17">
        <f>SUM(J$275:J$277)</f>
        <v>0</v>
      </c>
      <c r="I326" s="10"/>
    </row>
    <row r="327" spans="1:9">
      <c r="A327" s="3" t="s">
        <v>188</v>
      </c>
      <c r="B327" s="17">
        <f>SUM(D$279:D$280)</f>
        <v>0</v>
      </c>
      <c r="C327" s="17">
        <f>SUM(E$279:E$280)</f>
        <v>0</v>
      </c>
      <c r="D327" s="17">
        <f>SUM(F$279:F$280)</f>
        <v>0</v>
      </c>
      <c r="E327" s="17">
        <f>SUM(G$279:G$280)</f>
        <v>0</v>
      </c>
      <c r="F327" s="17">
        <f>SUM(H$279:H$280)</f>
        <v>0</v>
      </c>
      <c r="G327" s="17">
        <f>SUM(I$279:I$280)</f>
        <v>0</v>
      </c>
      <c r="H327" s="17">
        <f>SUM(J$279:J$280)</f>
        <v>0</v>
      </c>
      <c r="I327" s="10"/>
    </row>
    <row r="328" spans="1:9">
      <c r="A328" s="3" t="s">
        <v>189</v>
      </c>
      <c r="B328" s="17">
        <f>SUM(D$282:D$283)</f>
        <v>0</v>
      </c>
      <c r="C328" s="17">
        <f>SUM(E$282:E$283)</f>
        <v>0</v>
      </c>
      <c r="D328" s="17">
        <f>SUM(F$282:F$283)</f>
        <v>0</v>
      </c>
      <c r="E328" s="17">
        <f>SUM(G$282:G$283)</f>
        <v>0</v>
      </c>
      <c r="F328" s="17">
        <f>SUM(H$282:H$283)</f>
        <v>0</v>
      </c>
      <c r="G328" s="17">
        <f>SUM(I$282:I$283)</f>
        <v>0</v>
      </c>
      <c r="H328" s="17">
        <f>SUM(J$282:J$283)</f>
        <v>0</v>
      </c>
      <c r="I328" s="10"/>
    </row>
    <row r="329" spans="1:9">
      <c r="A329" s="3" t="s">
        <v>197</v>
      </c>
      <c r="B329" s="17">
        <f>SUM(D$285:D$286)</f>
        <v>0</v>
      </c>
      <c r="C329" s="17">
        <f>SUM(E$285:E$286)</f>
        <v>0</v>
      </c>
      <c r="D329" s="17">
        <f>SUM(F$285:F$286)</f>
        <v>0</v>
      </c>
      <c r="E329" s="17">
        <f>SUM(G$285:G$286)</f>
        <v>0</v>
      </c>
      <c r="F329" s="17">
        <f>SUM(H$285:H$286)</f>
        <v>0</v>
      </c>
      <c r="G329" s="17">
        <f>SUM(I$285:I$286)</f>
        <v>0</v>
      </c>
      <c r="H329" s="17">
        <f>SUM(J$285:J$286)</f>
        <v>0</v>
      </c>
      <c r="I329" s="10"/>
    </row>
    <row r="330" spans="1:9">
      <c r="A330" s="3" t="s">
        <v>198</v>
      </c>
      <c r="B330" s="17">
        <f>SUM(D$288:D$289)</f>
        <v>0</v>
      </c>
      <c r="C330" s="17">
        <f>SUM(E$288:E$289)</f>
        <v>0</v>
      </c>
      <c r="D330" s="17">
        <f>SUM(F$288:F$289)</f>
        <v>0</v>
      </c>
      <c r="E330" s="17">
        <f>SUM(G$288:G$289)</f>
        <v>0</v>
      </c>
      <c r="F330" s="17">
        <f>SUM(H$288:H$289)</f>
        <v>0</v>
      </c>
      <c r="G330" s="17">
        <f>SUM(I$288:I$289)</f>
        <v>0</v>
      </c>
      <c r="H330" s="17">
        <f>SUM(J$288:J$289)</f>
        <v>0</v>
      </c>
      <c r="I330" s="10"/>
    </row>
  </sheetData>
  <sheetProtection sheet="1" objects="1" scenarios="1"/>
  <hyperlinks>
    <hyperlink ref="A14" location="'Input'!B159" display="x1 = 1041. Coincidence factor to system maximum load for each type of demand user (in Load profile data for demand users)"/>
    <hyperlink ref="A15" location="'Input'!C159" display="x2 = 1041. Load factor for each type of demand user (in Load profile data for demand users)"/>
    <hyperlink ref="A41" location="'Loads'!B18" display="x1 = 2301. Demand coefficient (load at time of system maximum load divided by average load)"/>
    <hyperlink ref="A177" location="'Loads'!B76" display="x1 = 2303. Discount map"/>
    <hyperlink ref="A178" location="'Input'!B153" display="x2 = 1037. Embedded network (LDNO) discounts"/>
    <hyperlink ref="A180" location="'Loads'!B192" display="x4 = Discount for each tariff (except for fixed charges) (in LDNO discounts and volumes adjusted for discount)"/>
    <hyperlink ref="A181" location="'Input'!B185" display="x5 = 1053. Rate 1 units (MWh) by tariff (in Volume forecasts for the charging year)"/>
    <hyperlink ref="A182" location="'Input'!C185" display="x6 = 1053. Rate 2 units (MWh) by tariff (in Volume forecasts for the charging year)"/>
    <hyperlink ref="A183" location="'Input'!D185" display="x7 = 1053. Rate 3 units (MWh) by tariff (in Volume forecasts for the charging year)"/>
    <hyperlink ref="A184" location="'Input'!E185" display="x8 = 1053. MPANs by tariff (in Volume forecasts for the charging year)"/>
    <hyperlink ref="A185" location="'Loads'!C192" display="x9 = Discount for each tariff for fixed charges only (in LDNO discounts and volumes adjusted for discount)"/>
    <hyperlink ref="A186" location="'Input'!F185" display="x10 = 1053. Import capacity (kVA) by tariff (in Volume forecasts for the charging year)"/>
    <hyperlink ref="A187" location="'Input'!G185" display="x11 = 1053. Exceeded capacity (kVA) by tariff (in Volume forecasts for the charging year)"/>
    <hyperlink ref="A188" location="'Input'!H185" display="x12 = 1053. Reactive power units (MVArh) by tariff (in Volume forecasts for the charging year)"/>
    <hyperlink ref="A293" location="'Loads'!D192" display="x1 = 2304. Rate 1 units (MWh) (in LDNO discounts and volumes adjusted for discount)"/>
    <hyperlink ref="A294" location="'Loads'!E192" display="x2 = 2304. Rate 2 units (MWh) (in LDNO discounts and volumes adjusted for discount)"/>
    <hyperlink ref="A295" location="'Loads'!F192" display="x3 = 2304. Rate 3 units (MWh) (in LDNO discounts and volumes adjusted for discount)"/>
    <hyperlink ref="A296" location="'Loads'!G192" display="x4 = 2304. MPANs (in LDNO discounts and volumes adjusted for discount)"/>
    <hyperlink ref="A297" location="'Loads'!H192" display="x5 = 2304. Import capacity (kVA) (in LDNO discounts and volumes adjusted for discount)"/>
    <hyperlink ref="A298" location="'Loads'!I192" display="x6 = 2304. Exceeded capacity (kVA) (in LDNO discounts and volumes adjusted for discount)"/>
    <hyperlink ref="A299" location="'Loads'!J192" display="x7 = 2304. Reactive power units (MVArh) (in LDNO discounts and volumes adjusted for discount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91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"Load characteristics for multiple unit rates for "&amp;'Input'!B7&amp;" in "&amp;'Input'!C7&amp;" ("&amp;'Input'!D7&amp;")"</f>
        <v>0</v>
      </c>
    </row>
    <row r="3" spans="1:6" ht="21" customHeight="1">
      <c r="A3" s="1" t="s">
        <v>554</v>
      </c>
    </row>
    <row r="4" spans="1:6">
      <c r="A4" s="2" t="s">
        <v>361</v>
      </c>
    </row>
    <row r="5" spans="1:6">
      <c r="A5" s="11" t="s">
        <v>555</v>
      </c>
    </row>
    <row r="6" spans="1:6">
      <c r="A6" s="11" t="s">
        <v>556</v>
      </c>
    </row>
    <row r="7" spans="1:6">
      <c r="A7" s="11" t="s">
        <v>557</v>
      </c>
    </row>
    <row r="8" spans="1:6">
      <c r="A8" s="28" t="s">
        <v>364</v>
      </c>
      <c r="B8" s="28" t="s">
        <v>495</v>
      </c>
      <c r="C8" s="28" t="s">
        <v>494</v>
      </c>
      <c r="D8" s="28"/>
      <c r="E8" s="28"/>
    </row>
    <row r="9" spans="1:6">
      <c r="A9" s="28" t="s">
        <v>367</v>
      </c>
      <c r="B9" s="28" t="s">
        <v>548</v>
      </c>
      <c r="C9" s="28" t="s">
        <v>558</v>
      </c>
      <c r="D9" s="28"/>
      <c r="E9" s="28"/>
    </row>
    <row r="11" spans="1:6">
      <c r="C11" s="27" t="s">
        <v>560</v>
      </c>
      <c r="D11" s="27"/>
      <c r="E11" s="27"/>
    </row>
    <row r="12" spans="1:6">
      <c r="B12" s="12" t="s">
        <v>559</v>
      </c>
      <c r="C12" s="12" t="s">
        <v>328</v>
      </c>
      <c r="D12" s="12" t="s">
        <v>329</v>
      </c>
      <c r="E12" s="12" t="s">
        <v>330</v>
      </c>
    </row>
    <row r="13" spans="1:6">
      <c r="A13" s="3" t="s">
        <v>561</v>
      </c>
      <c r="B13" s="36">
        <f>SUM('Input'!$B348:$D348)</f>
        <v>0</v>
      </c>
      <c r="C13" s="36">
        <f>'Input'!B348*24*'Input'!$F58/$B13</f>
        <v>0</v>
      </c>
      <c r="D13" s="36">
        <f>'Input'!C348*24*'Input'!$F58/$B13</f>
        <v>0</v>
      </c>
      <c r="E13" s="36">
        <f>'Input'!D348*24*'Input'!$F58/$B13</f>
        <v>0</v>
      </c>
      <c r="F13" s="10"/>
    </row>
    <row r="15" spans="1:6" ht="21" customHeight="1">
      <c r="A15" s="1" t="s">
        <v>562</v>
      </c>
    </row>
    <row r="16" spans="1:6">
      <c r="A16" s="2" t="s">
        <v>361</v>
      </c>
    </row>
    <row r="17" spans="1:6">
      <c r="A17" s="11" t="s">
        <v>563</v>
      </c>
    </row>
    <row r="18" spans="1:6">
      <c r="A18" s="11" t="s">
        <v>564</v>
      </c>
    </row>
    <row r="19" spans="1:6">
      <c r="A19" s="11" t="s">
        <v>565</v>
      </c>
    </row>
    <row r="20" spans="1:6">
      <c r="A20" s="11" t="s">
        <v>566</v>
      </c>
    </row>
    <row r="21" spans="1:6">
      <c r="A21" s="28" t="s">
        <v>364</v>
      </c>
      <c r="B21" s="28" t="s">
        <v>495</v>
      </c>
      <c r="C21" s="28" t="s">
        <v>494</v>
      </c>
      <c r="D21" s="28"/>
      <c r="E21" s="28"/>
    </row>
    <row r="22" spans="1:6">
      <c r="A22" s="28" t="s">
        <v>367</v>
      </c>
      <c r="B22" s="28" t="s">
        <v>548</v>
      </c>
      <c r="C22" s="28" t="s">
        <v>567</v>
      </c>
      <c r="D22" s="28"/>
      <c r="E22" s="28"/>
    </row>
    <row r="24" spans="1:6">
      <c r="C24" s="27" t="s">
        <v>569</v>
      </c>
      <c r="D24" s="27"/>
      <c r="E24" s="27"/>
    </row>
    <row r="25" spans="1:6">
      <c r="B25" s="12" t="s">
        <v>568</v>
      </c>
      <c r="C25" s="12" t="s">
        <v>328</v>
      </c>
      <c r="D25" s="12" t="s">
        <v>329</v>
      </c>
      <c r="E25" s="12" t="s">
        <v>330</v>
      </c>
    </row>
    <row r="26" spans="1:6">
      <c r="A26" s="3" t="s">
        <v>174</v>
      </c>
      <c r="B26" s="33">
        <f>SUM('Input'!$B309:$D309)</f>
        <v>0</v>
      </c>
      <c r="C26" s="33">
        <f>IF($B26,'Input'!B309/$B26,C$13/'Input'!$F$58/24)</f>
        <v>0</v>
      </c>
      <c r="D26" s="33">
        <f>IF($B26,'Input'!C309/$B26,D$13/'Input'!$F$58/24)</f>
        <v>0</v>
      </c>
      <c r="E26" s="33">
        <f>IF($B26,'Input'!D309/$B26,E$13/'Input'!$F$58/24)</f>
        <v>0</v>
      </c>
      <c r="F26" s="10"/>
    </row>
    <row r="27" spans="1:6">
      <c r="A27" s="3" t="s">
        <v>175</v>
      </c>
      <c r="B27" s="33">
        <f>SUM('Input'!$B310:$D310)</f>
        <v>0</v>
      </c>
      <c r="C27" s="33">
        <f>IF($B27,'Input'!B310/$B27,C$13/'Input'!$F$58/24)</f>
        <v>0</v>
      </c>
      <c r="D27" s="33">
        <f>IF($B27,'Input'!C310/$B27,D$13/'Input'!$F$58/24)</f>
        <v>0</v>
      </c>
      <c r="E27" s="33">
        <f>IF($B27,'Input'!D310/$B27,E$13/'Input'!$F$58/24)</f>
        <v>0</v>
      </c>
      <c r="F27" s="10"/>
    </row>
    <row r="28" spans="1:6">
      <c r="A28" s="3" t="s">
        <v>214</v>
      </c>
      <c r="B28" s="33">
        <f>SUM('Input'!$B311:$D311)</f>
        <v>0</v>
      </c>
      <c r="C28" s="33">
        <f>IF($B28,'Input'!B311/$B28,C$13/'Input'!$F$58/24)</f>
        <v>0</v>
      </c>
      <c r="D28" s="33">
        <f>IF($B28,'Input'!C311/$B28,D$13/'Input'!$F$58/24)</f>
        <v>0</v>
      </c>
      <c r="E28" s="33">
        <f>IF($B28,'Input'!D311/$B28,E$13/'Input'!$F$58/24)</f>
        <v>0</v>
      </c>
      <c r="F28" s="10"/>
    </row>
    <row r="29" spans="1:6">
      <c r="A29" s="3" t="s">
        <v>176</v>
      </c>
      <c r="B29" s="33">
        <f>SUM('Input'!$B312:$D312)</f>
        <v>0</v>
      </c>
      <c r="C29" s="33">
        <f>IF($B29,'Input'!B312/$B29,C$13/'Input'!$F$58/24)</f>
        <v>0</v>
      </c>
      <c r="D29" s="33">
        <f>IF($B29,'Input'!C312/$B29,D$13/'Input'!$F$58/24)</f>
        <v>0</v>
      </c>
      <c r="E29" s="33">
        <f>IF($B29,'Input'!D312/$B29,E$13/'Input'!$F$58/24)</f>
        <v>0</v>
      </c>
      <c r="F29" s="10"/>
    </row>
    <row r="30" spans="1:6">
      <c r="A30" s="3" t="s">
        <v>177</v>
      </c>
      <c r="B30" s="33">
        <f>SUM('Input'!$B313:$D313)</f>
        <v>0</v>
      </c>
      <c r="C30" s="33">
        <f>IF($B30,'Input'!B313/$B30,C$13/'Input'!$F$58/24)</f>
        <v>0</v>
      </c>
      <c r="D30" s="33">
        <f>IF($B30,'Input'!C313/$B30,D$13/'Input'!$F$58/24)</f>
        <v>0</v>
      </c>
      <c r="E30" s="33">
        <f>IF($B30,'Input'!D313/$B30,E$13/'Input'!$F$58/24)</f>
        <v>0</v>
      </c>
      <c r="F30" s="10"/>
    </row>
    <row r="31" spans="1:6">
      <c r="A31" s="3" t="s">
        <v>215</v>
      </c>
      <c r="B31" s="33">
        <f>SUM('Input'!$B314:$D314)</f>
        <v>0</v>
      </c>
      <c r="C31" s="33">
        <f>IF($B31,'Input'!B314/$B31,C$13/'Input'!$F$58/24)</f>
        <v>0</v>
      </c>
      <c r="D31" s="33">
        <f>IF($B31,'Input'!C314/$B31,D$13/'Input'!$F$58/24)</f>
        <v>0</v>
      </c>
      <c r="E31" s="33">
        <f>IF($B31,'Input'!D314/$B31,E$13/'Input'!$F$58/24)</f>
        <v>0</v>
      </c>
      <c r="F31" s="10"/>
    </row>
    <row r="32" spans="1:6">
      <c r="A32" s="3" t="s">
        <v>178</v>
      </c>
      <c r="B32" s="33">
        <f>SUM('Input'!$B315:$D315)</f>
        <v>0</v>
      </c>
      <c r="C32" s="33">
        <f>IF($B32,'Input'!B315/$B32,C$13/'Input'!$F$58/24)</f>
        <v>0</v>
      </c>
      <c r="D32" s="33">
        <f>IF($B32,'Input'!C315/$B32,D$13/'Input'!$F$58/24)</f>
        <v>0</v>
      </c>
      <c r="E32" s="33">
        <f>IF($B32,'Input'!D315/$B32,E$13/'Input'!$F$58/24)</f>
        <v>0</v>
      </c>
      <c r="F32" s="10"/>
    </row>
    <row r="33" spans="1:6">
      <c r="A33" s="3" t="s">
        <v>179</v>
      </c>
      <c r="B33" s="33">
        <f>SUM('Input'!$B316:$D316)</f>
        <v>0</v>
      </c>
      <c r="C33" s="33">
        <f>IF($B33,'Input'!B316/$B33,C$13/'Input'!$F$58/24)</f>
        <v>0</v>
      </c>
      <c r="D33" s="33">
        <f>IF($B33,'Input'!C316/$B33,D$13/'Input'!$F$58/24)</f>
        <v>0</v>
      </c>
      <c r="E33" s="33">
        <f>IF($B33,'Input'!D316/$B33,E$13/'Input'!$F$58/24)</f>
        <v>0</v>
      </c>
      <c r="F33" s="10"/>
    </row>
    <row r="34" spans="1:6">
      <c r="A34" s="3" t="s">
        <v>195</v>
      </c>
      <c r="B34" s="33">
        <f>SUM('Input'!$B317:$D317)</f>
        <v>0</v>
      </c>
      <c r="C34" s="33">
        <f>IF($B34,'Input'!B317/$B34,C$13/'Input'!$F$58/24)</f>
        <v>0</v>
      </c>
      <c r="D34" s="33">
        <f>IF($B34,'Input'!C317/$B34,D$13/'Input'!$F$58/24)</f>
        <v>0</v>
      </c>
      <c r="E34" s="33">
        <f>IF($B34,'Input'!D317/$B34,E$13/'Input'!$F$58/24)</f>
        <v>0</v>
      </c>
      <c r="F34" s="10"/>
    </row>
    <row r="36" spans="1:6" ht="21" customHeight="1">
      <c r="A36" s="1" t="s">
        <v>570</v>
      </c>
    </row>
    <row r="37" spans="1:6">
      <c r="A37" s="2" t="s">
        <v>361</v>
      </c>
    </row>
    <row r="38" spans="1:6">
      <c r="A38" s="11" t="s">
        <v>571</v>
      </c>
    </row>
    <row r="39" spans="1:6">
      <c r="A39" s="2" t="s">
        <v>572</v>
      </c>
    </row>
    <row r="40" spans="1:6">
      <c r="A40" s="2" t="s">
        <v>379</v>
      </c>
    </row>
    <row r="42" spans="1:6">
      <c r="B42" s="12" t="s">
        <v>328</v>
      </c>
      <c r="C42" s="12" t="s">
        <v>329</v>
      </c>
      <c r="D42" s="12" t="s">
        <v>330</v>
      </c>
    </row>
    <row r="43" spans="1:6">
      <c r="A43" s="3" t="s">
        <v>174</v>
      </c>
      <c r="B43" s="35">
        <f>C$26</f>
        <v>0</v>
      </c>
      <c r="C43" s="35">
        <f>D$26</f>
        <v>0</v>
      </c>
      <c r="D43" s="35">
        <f>E$26</f>
        <v>0</v>
      </c>
      <c r="E43" s="10"/>
    </row>
    <row r="44" spans="1:6">
      <c r="A44" s="3" t="s">
        <v>175</v>
      </c>
      <c r="B44" s="35">
        <f>C$27</f>
        <v>0</v>
      </c>
      <c r="C44" s="35">
        <f>D$27</f>
        <v>0</v>
      </c>
      <c r="D44" s="35">
        <f>E$27</f>
        <v>0</v>
      </c>
      <c r="E44" s="10"/>
    </row>
    <row r="45" spans="1:6">
      <c r="A45" s="3" t="s">
        <v>214</v>
      </c>
      <c r="B45" s="35">
        <f>C$28</f>
        <v>0</v>
      </c>
      <c r="C45" s="35">
        <f>D$28</f>
        <v>0</v>
      </c>
      <c r="D45" s="35">
        <f>E$28</f>
        <v>0</v>
      </c>
      <c r="E45" s="10"/>
    </row>
    <row r="46" spans="1:6">
      <c r="A46" s="3" t="s">
        <v>176</v>
      </c>
      <c r="B46" s="35">
        <f>C$29</f>
        <v>0</v>
      </c>
      <c r="C46" s="35">
        <f>D$29</f>
        <v>0</v>
      </c>
      <c r="D46" s="35">
        <f>E$29</f>
        <v>0</v>
      </c>
      <c r="E46" s="10"/>
    </row>
    <row r="47" spans="1:6">
      <c r="A47" s="3" t="s">
        <v>177</v>
      </c>
      <c r="B47" s="35">
        <f>C$30</f>
        <v>0</v>
      </c>
      <c r="C47" s="35">
        <f>D$30</f>
        <v>0</v>
      </c>
      <c r="D47" s="35">
        <f>E$30</f>
        <v>0</v>
      </c>
      <c r="E47" s="10"/>
    </row>
    <row r="48" spans="1:6">
      <c r="A48" s="3" t="s">
        <v>215</v>
      </c>
      <c r="B48" s="35">
        <f>C$31</f>
        <v>0</v>
      </c>
      <c r="C48" s="35">
        <f>D$31</f>
        <v>0</v>
      </c>
      <c r="D48" s="35">
        <f>E$31</f>
        <v>0</v>
      </c>
      <c r="E48" s="10"/>
    </row>
    <row r="49" spans="1:5">
      <c r="A49" s="3" t="s">
        <v>178</v>
      </c>
      <c r="B49" s="35">
        <f>C$32</f>
        <v>0</v>
      </c>
      <c r="C49" s="35">
        <f>D$32</f>
        <v>0</v>
      </c>
      <c r="D49" s="35">
        <f>E$32</f>
        <v>0</v>
      </c>
      <c r="E49" s="10"/>
    </row>
    <row r="50" spans="1:5">
      <c r="A50" s="3" t="s">
        <v>179</v>
      </c>
      <c r="B50" s="35">
        <f>C$33</f>
        <v>0</v>
      </c>
      <c r="C50" s="35">
        <f>D$33</f>
        <v>0</v>
      </c>
      <c r="D50" s="35">
        <f>E$33</f>
        <v>0</v>
      </c>
      <c r="E50" s="10"/>
    </row>
    <row r="51" spans="1:5">
      <c r="A51" s="3" t="s">
        <v>195</v>
      </c>
      <c r="B51" s="35">
        <f>C$34</f>
        <v>0</v>
      </c>
      <c r="C51" s="35">
        <f>D$34</f>
        <v>0</v>
      </c>
      <c r="D51" s="35">
        <f>E$34</f>
        <v>0</v>
      </c>
      <c r="E51" s="10"/>
    </row>
    <row r="52" spans="1:5">
      <c r="A52" s="3" t="s">
        <v>180</v>
      </c>
      <c r="B52" s="34">
        <v>1</v>
      </c>
      <c r="C52" s="34">
        <v>0</v>
      </c>
      <c r="D52" s="34">
        <v>0</v>
      </c>
      <c r="E52" s="10"/>
    </row>
    <row r="53" spans="1:5">
      <c r="A53" s="3" t="s">
        <v>181</v>
      </c>
      <c r="B53" s="34">
        <v>1</v>
      </c>
      <c r="C53" s="34">
        <v>0</v>
      </c>
      <c r="D53" s="34">
        <v>0</v>
      </c>
      <c r="E53" s="10"/>
    </row>
    <row r="54" spans="1:5">
      <c r="A54" s="3" t="s">
        <v>182</v>
      </c>
      <c r="B54" s="34">
        <v>1</v>
      </c>
      <c r="C54" s="34">
        <v>0</v>
      </c>
      <c r="D54" s="34">
        <v>0</v>
      </c>
      <c r="E54" s="10"/>
    </row>
    <row r="55" spans="1:5">
      <c r="A55" s="3" t="s">
        <v>183</v>
      </c>
      <c r="B55" s="34">
        <v>1</v>
      </c>
      <c r="C55" s="34">
        <v>0</v>
      </c>
      <c r="D55" s="34">
        <v>0</v>
      </c>
      <c r="E55" s="10"/>
    </row>
    <row r="56" spans="1:5">
      <c r="A56" s="3" t="s">
        <v>196</v>
      </c>
      <c r="B56" s="34">
        <v>1</v>
      </c>
      <c r="C56" s="34">
        <v>0</v>
      </c>
      <c r="D56" s="34">
        <v>0</v>
      </c>
      <c r="E56" s="10"/>
    </row>
    <row r="57" spans="1:5">
      <c r="A57" s="3" t="s">
        <v>187</v>
      </c>
      <c r="B57" s="34">
        <v>1</v>
      </c>
      <c r="C57" s="34">
        <v>0</v>
      </c>
      <c r="D57" s="34">
        <v>0</v>
      </c>
      <c r="E57" s="10"/>
    </row>
    <row r="58" spans="1:5">
      <c r="A58" s="3" t="s">
        <v>189</v>
      </c>
      <c r="B58" s="34">
        <v>1</v>
      </c>
      <c r="C58" s="34">
        <v>0</v>
      </c>
      <c r="D58" s="34">
        <v>0</v>
      </c>
      <c r="E58" s="10"/>
    </row>
    <row r="59" spans="1:5">
      <c r="A59" s="3" t="s">
        <v>198</v>
      </c>
      <c r="B59" s="34">
        <v>1</v>
      </c>
      <c r="C59" s="34">
        <v>0</v>
      </c>
      <c r="D59" s="34">
        <v>0</v>
      </c>
      <c r="E59" s="10"/>
    </row>
    <row r="61" spans="1:5" ht="21" customHeight="1">
      <c r="A61" s="1" t="s">
        <v>573</v>
      </c>
    </row>
    <row r="62" spans="1:5">
      <c r="A62" s="2" t="s">
        <v>361</v>
      </c>
    </row>
    <row r="63" spans="1:5">
      <c r="A63" s="11" t="s">
        <v>574</v>
      </c>
    </row>
    <row r="64" spans="1:5">
      <c r="A64" s="11" t="s">
        <v>575</v>
      </c>
    </row>
    <row r="65" spans="1:6">
      <c r="A65" s="11" t="s">
        <v>565</v>
      </c>
    </row>
    <row r="66" spans="1:6">
      <c r="A66" s="11" t="s">
        <v>566</v>
      </c>
    </row>
    <row r="67" spans="1:6">
      <c r="A67" s="28" t="s">
        <v>364</v>
      </c>
      <c r="B67" s="28" t="s">
        <v>495</v>
      </c>
      <c r="C67" s="28" t="s">
        <v>494</v>
      </c>
      <c r="D67" s="28"/>
      <c r="E67" s="28"/>
    </row>
    <row r="68" spans="1:6">
      <c r="A68" s="28" t="s">
        <v>367</v>
      </c>
      <c r="B68" s="28" t="s">
        <v>548</v>
      </c>
      <c r="C68" s="28" t="s">
        <v>567</v>
      </c>
      <c r="D68" s="28"/>
      <c r="E68" s="28"/>
    </row>
    <row r="70" spans="1:6">
      <c r="C70" s="27" t="s">
        <v>576</v>
      </c>
      <c r="D70" s="27"/>
      <c r="E70" s="27"/>
    </row>
    <row r="71" spans="1:6">
      <c r="B71" s="12" t="s">
        <v>568</v>
      </c>
      <c r="C71" s="12" t="s">
        <v>328</v>
      </c>
      <c r="D71" s="12" t="s">
        <v>329</v>
      </c>
      <c r="E71" s="12" t="s">
        <v>330</v>
      </c>
    </row>
    <row r="72" spans="1:6">
      <c r="A72" s="3" t="s">
        <v>175</v>
      </c>
      <c r="B72" s="33">
        <f>SUM('Input'!$B322:$D322)</f>
        <v>0</v>
      </c>
      <c r="C72" s="33">
        <f>IF($B72,'Input'!B322/$B72,C$13/'Input'!$F$58/24)</f>
        <v>0</v>
      </c>
      <c r="D72" s="33">
        <f>IF($B72,'Input'!C322/$B72,D$13/'Input'!$F$58/24)</f>
        <v>0</v>
      </c>
      <c r="E72" s="33">
        <f>IF($B72,'Input'!D322/$B72,E$13/'Input'!$F$58/24)</f>
        <v>0</v>
      </c>
      <c r="F72" s="10"/>
    </row>
    <row r="73" spans="1:6">
      <c r="A73" s="3" t="s">
        <v>177</v>
      </c>
      <c r="B73" s="33">
        <f>SUM('Input'!$B323:$D323)</f>
        <v>0</v>
      </c>
      <c r="C73" s="33">
        <f>IF($B73,'Input'!B323/$B73,C$13/'Input'!$F$58/24)</f>
        <v>0</v>
      </c>
      <c r="D73" s="33">
        <f>IF($B73,'Input'!C323/$B73,D$13/'Input'!$F$58/24)</f>
        <v>0</v>
      </c>
      <c r="E73" s="33">
        <f>IF($B73,'Input'!D323/$B73,E$13/'Input'!$F$58/24)</f>
        <v>0</v>
      </c>
      <c r="F73" s="10"/>
    </row>
    <row r="74" spans="1:6">
      <c r="A74" s="3" t="s">
        <v>178</v>
      </c>
      <c r="B74" s="33">
        <f>SUM('Input'!$B324:$D324)</f>
        <v>0</v>
      </c>
      <c r="C74" s="33">
        <f>IF($B74,'Input'!B324/$B74,C$13/'Input'!$F$58/24)</f>
        <v>0</v>
      </c>
      <c r="D74" s="33">
        <f>IF($B74,'Input'!C324/$B74,D$13/'Input'!$F$58/24)</f>
        <v>0</v>
      </c>
      <c r="E74" s="33">
        <f>IF($B74,'Input'!D324/$B74,E$13/'Input'!$F$58/24)</f>
        <v>0</v>
      </c>
      <c r="F74" s="10"/>
    </row>
    <row r="75" spans="1:6">
      <c r="A75" s="3" t="s">
        <v>179</v>
      </c>
      <c r="B75" s="33">
        <f>SUM('Input'!$B325:$D325)</f>
        <v>0</v>
      </c>
      <c r="C75" s="33">
        <f>IF($B75,'Input'!B325/$B75,C$13/'Input'!$F$58/24)</f>
        <v>0</v>
      </c>
      <c r="D75" s="33">
        <f>IF($B75,'Input'!C325/$B75,D$13/'Input'!$F$58/24)</f>
        <v>0</v>
      </c>
      <c r="E75" s="33">
        <f>IF($B75,'Input'!D325/$B75,E$13/'Input'!$F$58/24)</f>
        <v>0</v>
      </c>
      <c r="F75" s="10"/>
    </row>
    <row r="76" spans="1:6">
      <c r="A76" s="3" t="s">
        <v>195</v>
      </c>
      <c r="B76" s="33">
        <f>SUM('Input'!$B326:$D326)</f>
        <v>0</v>
      </c>
      <c r="C76" s="33">
        <f>IF($B76,'Input'!B326/$B76,C$13/'Input'!$F$58/24)</f>
        <v>0</v>
      </c>
      <c r="D76" s="33">
        <f>IF($B76,'Input'!C326/$B76,D$13/'Input'!$F$58/24)</f>
        <v>0</v>
      </c>
      <c r="E76" s="33">
        <f>IF($B76,'Input'!D326/$B76,E$13/'Input'!$F$58/24)</f>
        <v>0</v>
      </c>
      <c r="F76" s="10"/>
    </row>
    <row r="78" spans="1:6" ht="21" customHeight="1">
      <c r="A78" s="1" t="s">
        <v>577</v>
      </c>
    </row>
    <row r="79" spans="1:6">
      <c r="A79" s="2" t="s">
        <v>361</v>
      </c>
    </row>
    <row r="80" spans="1:6">
      <c r="A80" s="11" t="s">
        <v>578</v>
      </c>
    </row>
    <row r="81" spans="1:5">
      <c r="A81" s="2" t="s">
        <v>579</v>
      </c>
    </row>
    <row r="82" spans="1:5">
      <c r="A82" s="2" t="s">
        <v>379</v>
      </c>
    </row>
    <row r="84" spans="1:5">
      <c r="B84" s="12" t="s">
        <v>328</v>
      </c>
      <c r="C84" s="12" t="s">
        <v>329</v>
      </c>
      <c r="D84" s="12" t="s">
        <v>330</v>
      </c>
    </row>
    <row r="85" spans="1:5">
      <c r="A85" s="3" t="s">
        <v>175</v>
      </c>
      <c r="B85" s="35">
        <f>C$72</f>
        <v>0</v>
      </c>
      <c r="C85" s="35">
        <f>D$72</f>
        <v>0</v>
      </c>
      <c r="D85" s="35">
        <f>E$72</f>
        <v>0</v>
      </c>
      <c r="E85" s="10"/>
    </row>
    <row r="86" spans="1:5">
      <c r="A86" s="3" t="s">
        <v>177</v>
      </c>
      <c r="B86" s="35">
        <f>C$73</f>
        <v>0</v>
      </c>
      <c r="C86" s="35">
        <f>D$73</f>
        <v>0</v>
      </c>
      <c r="D86" s="35">
        <f>E$73</f>
        <v>0</v>
      </c>
      <c r="E86" s="10"/>
    </row>
    <row r="87" spans="1:5">
      <c r="A87" s="3" t="s">
        <v>178</v>
      </c>
      <c r="B87" s="35">
        <f>C$74</f>
        <v>0</v>
      </c>
      <c r="C87" s="35">
        <f>D$74</f>
        <v>0</v>
      </c>
      <c r="D87" s="35">
        <f>E$74</f>
        <v>0</v>
      </c>
      <c r="E87" s="10"/>
    </row>
    <row r="88" spans="1:5">
      <c r="A88" s="3" t="s">
        <v>179</v>
      </c>
      <c r="B88" s="35">
        <f>C$75</f>
        <v>0</v>
      </c>
      <c r="C88" s="35">
        <f>D$75</f>
        <v>0</v>
      </c>
      <c r="D88" s="35">
        <f>E$75</f>
        <v>0</v>
      </c>
      <c r="E88" s="10"/>
    </row>
    <row r="89" spans="1:5">
      <c r="A89" s="3" t="s">
        <v>195</v>
      </c>
      <c r="B89" s="35">
        <f>C$76</f>
        <v>0</v>
      </c>
      <c r="C89" s="35">
        <f>D$76</f>
        <v>0</v>
      </c>
      <c r="D89" s="35">
        <f>E$76</f>
        <v>0</v>
      </c>
      <c r="E89" s="10"/>
    </row>
    <row r="90" spans="1:5">
      <c r="A90" s="3" t="s">
        <v>180</v>
      </c>
      <c r="B90" s="34">
        <v>0</v>
      </c>
      <c r="C90" s="34">
        <v>1</v>
      </c>
      <c r="D90" s="34">
        <v>0</v>
      </c>
      <c r="E90" s="10"/>
    </row>
    <row r="91" spans="1:5">
      <c r="A91" s="3" t="s">
        <v>181</v>
      </c>
      <c r="B91" s="34">
        <v>0</v>
      </c>
      <c r="C91" s="34">
        <v>1</v>
      </c>
      <c r="D91" s="34">
        <v>0</v>
      </c>
      <c r="E91" s="10"/>
    </row>
    <row r="92" spans="1:5">
      <c r="A92" s="3" t="s">
        <v>182</v>
      </c>
      <c r="B92" s="34">
        <v>0</v>
      </c>
      <c r="C92" s="34">
        <v>1</v>
      </c>
      <c r="D92" s="34">
        <v>0</v>
      </c>
      <c r="E92" s="10"/>
    </row>
    <row r="93" spans="1:5">
      <c r="A93" s="3" t="s">
        <v>183</v>
      </c>
      <c r="B93" s="34">
        <v>0</v>
      </c>
      <c r="C93" s="34">
        <v>1</v>
      </c>
      <c r="D93" s="34">
        <v>0</v>
      </c>
      <c r="E93" s="10"/>
    </row>
    <row r="94" spans="1:5">
      <c r="A94" s="3" t="s">
        <v>196</v>
      </c>
      <c r="B94" s="34">
        <v>0</v>
      </c>
      <c r="C94" s="34">
        <v>1</v>
      </c>
      <c r="D94" s="34">
        <v>0</v>
      </c>
      <c r="E94" s="10"/>
    </row>
    <row r="95" spans="1:5">
      <c r="A95" s="3" t="s">
        <v>187</v>
      </c>
      <c r="B95" s="34">
        <v>0</v>
      </c>
      <c r="C95" s="34">
        <v>1</v>
      </c>
      <c r="D95" s="34">
        <v>0</v>
      </c>
      <c r="E95" s="10"/>
    </row>
    <row r="96" spans="1:5">
      <c r="A96" s="3" t="s">
        <v>189</v>
      </c>
      <c r="B96" s="34">
        <v>0</v>
      </c>
      <c r="C96" s="34">
        <v>1</v>
      </c>
      <c r="D96" s="34">
        <v>0</v>
      </c>
      <c r="E96" s="10"/>
    </row>
    <row r="97" spans="1:5">
      <c r="A97" s="3" t="s">
        <v>198</v>
      </c>
      <c r="B97" s="34">
        <v>0</v>
      </c>
      <c r="C97" s="34">
        <v>1</v>
      </c>
      <c r="D97" s="34">
        <v>0</v>
      </c>
      <c r="E97" s="10"/>
    </row>
    <row r="99" spans="1:5" ht="21" customHeight="1">
      <c r="A99" s="1" t="s">
        <v>580</v>
      </c>
    </row>
    <row r="101" spans="1:5">
      <c r="B101" s="12" t="s">
        <v>328</v>
      </c>
      <c r="C101" s="12" t="s">
        <v>329</v>
      </c>
      <c r="D101" s="12" t="s">
        <v>330</v>
      </c>
    </row>
    <row r="102" spans="1:5">
      <c r="A102" s="3" t="s">
        <v>180</v>
      </c>
      <c r="B102" s="34">
        <v>0</v>
      </c>
      <c r="C102" s="34">
        <v>0</v>
      </c>
      <c r="D102" s="34">
        <v>1</v>
      </c>
      <c r="E102" s="10"/>
    </row>
    <row r="103" spans="1:5">
      <c r="A103" s="3" t="s">
        <v>181</v>
      </c>
      <c r="B103" s="34">
        <v>0</v>
      </c>
      <c r="C103" s="34">
        <v>0</v>
      </c>
      <c r="D103" s="34">
        <v>1</v>
      </c>
      <c r="E103" s="10"/>
    </row>
    <row r="104" spans="1:5">
      <c r="A104" s="3" t="s">
        <v>182</v>
      </c>
      <c r="B104" s="34">
        <v>0</v>
      </c>
      <c r="C104" s="34">
        <v>0</v>
      </c>
      <c r="D104" s="34">
        <v>1</v>
      </c>
      <c r="E104" s="10"/>
    </row>
    <row r="105" spans="1:5">
      <c r="A105" s="3" t="s">
        <v>183</v>
      </c>
      <c r="B105" s="34">
        <v>0</v>
      </c>
      <c r="C105" s="34">
        <v>0</v>
      </c>
      <c r="D105" s="34">
        <v>1</v>
      </c>
      <c r="E105" s="10"/>
    </row>
    <row r="106" spans="1:5">
      <c r="A106" s="3" t="s">
        <v>196</v>
      </c>
      <c r="B106" s="34">
        <v>0</v>
      </c>
      <c r="C106" s="34">
        <v>0</v>
      </c>
      <c r="D106" s="34">
        <v>1</v>
      </c>
      <c r="E106" s="10"/>
    </row>
    <row r="107" spans="1:5">
      <c r="A107" s="3" t="s">
        <v>187</v>
      </c>
      <c r="B107" s="34">
        <v>0</v>
      </c>
      <c r="C107" s="34">
        <v>0</v>
      </c>
      <c r="D107" s="34">
        <v>1</v>
      </c>
      <c r="E107" s="10"/>
    </row>
    <row r="108" spans="1:5">
      <c r="A108" s="3" t="s">
        <v>189</v>
      </c>
      <c r="B108" s="34">
        <v>0</v>
      </c>
      <c r="C108" s="34">
        <v>0</v>
      </c>
      <c r="D108" s="34">
        <v>1</v>
      </c>
      <c r="E108" s="10"/>
    </row>
    <row r="109" spans="1:5">
      <c r="A109" s="3" t="s">
        <v>198</v>
      </c>
      <c r="B109" s="34">
        <v>0</v>
      </c>
      <c r="C109" s="34">
        <v>0</v>
      </c>
      <c r="D109" s="34">
        <v>1</v>
      </c>
      <c r="E109" s="10"/>
    </row>
    <row r="111" spans="1:5" ht="21" customHeight="1">
      <c r="A111" s="1" t="s">
        <v>581</v>
      </c>
    </row>
    <row r="112" spans="1:5">
      <c r="A112" s="2" t="s">
        <v>361</v>
      </c>
    </row>
    <row r="113" spans="1:3">
      <c r="A113" s="11" t="s">
        <v>582</v>
      </c>
    </row>
    <row r="114" spans="1:3">
      <c r="A114" s="11" t="s">
        <v>583</v>
      </c>
    </row>
    <row r="115" spans="1:3">
      <c r="A115" s="11" t="s">
        <v>584</v>
      </c>
    </row>
    <row r="116" spans="1:3">
      <c r="A116" s="2" t="s">
        <v>585</v>
      </c>
    </row>
    <row r="118" spans="1:3">
      <c r="B118" s="12" t="s">
        <v>586</v>
      </c>
    </row>
    <row r="119" spans="1:3">
      <c r="A119" s="3" t="s">
        <v>174</v>
      </c>
      <c r="B119" s="17">
        <f>'Loads'!B304+'Loads'!C304+'Loads'!D304</f>
        <v>0</v>
      </c>
      <c r="C119" s="10"/>
    </row>
    <row r="120" spans="1:3">
      <c r="A120" s="3" t="s">
        <v>175</v>
      </c>
      <c r="B120" s="17">
        <f>'Loads'!B305+'Loads'!C305+'Loads'!D305</f>
        <v>0</v>
      </c>
      <c r="C120" s="10"/>
    </row>
    <row r="121" spans="1:3">
      <c r="A121" s="3" t="s">
        <v>214</v>
      </c>
      <c r="B121" s="17">
        <f>'Loads'!B306+'Loads'!C306+'Loads'!D306</f>
        <v>0</v>
      </c>
      <c r="C121" s="10"/>
    </row>
    <row r="122" spans="1:3">
      <c r="A122" s="3" t="s">
        <v>176</v>
      </c>
      <c r="B122" s="17">
        <f>'Loads'!B307+'Loads'!C307+'Loads'!D307</f>
        <v>0</v>
      </c>
      <c r="C122" s="10"/>
    </row>
    <row r="123" spans="1:3">
      <c r="A123" s="3" t="s">
        <v>177</v>
      </c>
      <c r="B123" s="17">
        <f>'Loads'!B308+'Loads'!C308+'Loads'!D308</f>
        <v>0</v>
      </c>
      <c r="C123" s="10"/>
    </row>
    <row r="124" spans="1:3">
      <c r="A124" s="3" t="s">
        <v>215</v>
      </c>
      <c r="B124" s="17">
        <f>'Loads'!B309+'Loads'!C309+'Loads'!D309</f>
        <v>0</v>
      </c>
      <c r="C124" s="10"/>
    </row>
    <row r="125" spans="1:3">
      <c r="A125" s="3" t="s">
        <v>178</v>
      </c>
      <c r="B125" s="17">
        <f>'Loads'!B310+'Loads'!C310+'Loads'!D310</f>
        <v>0</v>
      </c>
      <c r="C125" s="10"/>
    </row>
    <row r="126" spans="1:3">
      <c r="A126" s="3" t="s">
        <v>179</v>
      </c>
      <c r="B126" s="17">
        <f>'Loads'!B311+'Loads'!C311+'Loads'!D311</f>
        <v>0</v>
      </c>
      <c r="C126" s="10"/>
    </row>
    <row r="127" spans="1:3">
      <c r="A127" s="3" t="s">
        <v>195</v>
      </c>
      <c r="B127" s="17">
        <f>'Loads'!B312+'Loads'!C312+'Loads'!D312</f>
        <v>0</v>
      </c>
      <c r="C127" s="10"/>
    </row>
    <row r="128" spans="1:3">
      <c r="A128" s="3" t="s">
        <v>180</v>
      </c>
      <c r="B128" s="17">
        <f>'Loads'!B313+'Loads'!C313+'Loads'!D313</f>
        <v>0</v>
      </c>
      <c r="C128" s="10"/>
    </row>
    <row r="129" spans="1:3">
      <c r="A129" s="3" t="s">
        <v>181</v>
      </c>
      <c r="B129" s="17">
        <f>'Loads'!B314+'Loads'!C314+'Loads'!D314</f>
        <v>0</v>
      </c>
      <c r="C129" s="10"/>
    </row>
    <row r="130" spans="1:3">
      <c r="A130" s="3" t="s">
        <v>182</v>
      </c>
      <c r="B130" s="17">
        <f>'Loads'!B315+'Loads'!C315+'Loads'!D315</f>
        <v>0</v>
      </c>
      <c r="C130" s="10"/>
    </row>
    <row r="131" spans="1:3">
      <c r="A131" s="3" t="s">
        <v>183</v>
      </c>
      <c r="B131" s="17">
        <f>'Loads'!B316+'Loads'!C316+'Loads'!D316</f>
        <v>0</v>
      </c>
      <c r="C131" s="10"/>
    </row>
    <row r="132" spans="1:3">
      <c r="A132" s="3" t="s">
        <v>196</v>
      </c>
      <c r="B132" s="17">
        <f>'Loads'!B317+'Loads'!C317+'Loads'!D317</f>
        <v>0</v>
      </c>
      <c r="C132" s="10"/>
    </row>
    <row r="133" spans="1:3">
      <c r="A133" s="3" t="s">
        <v>216</v>
      </c>
      <c r="B133" s="17">
        <f>'Loads'!B318+'Loads'!C318+'Loads'!D318</f>
        <v>0</v>
      </c>
      <c r="C133" s="10"/>
    </row>
    <row r="134" spans="1:3">
      <c r="A134" s="3" t="s">
        <v>217</v>
      </c>
      <c r="B134" s="17">
        <f>'Loads'!B319+'Loads'!C319+'Loads'!D319</f>
        <v>0</v>
      </c>
      <c r="C134" s="10"/>
    </row>
    <row r="135" spans="1:3">
      <c r="A135" s="3" t="s">
        <v>218</v>
      </c>
      <c r="B135" s="17">
        <f>'Loads'!B320+'Loads'!C320+'Loads'!D320</f>
        <v>0</v>
      </c>
      <c r="C135" s="10"/>
    </row>
    <row r="136" spans="1:3">
      <c r="A136" s="3" t="s">
        <v>219</v>
      </c>
      <c r="B136" s="17">
        <f>'Loads'!B321+'Loads'!C321+'Loads'!D321</f>
        <v>0</v>
      </c>
      <c r="C136" s="10"/>
    </row>
    <row r="137" spans="1:3">
      <c r="A137" s="3" t="s">
        <v>220</v>
      </c>
      <c r="B137" s="17">
        <f>'Loads'!B322+'Loads'!C322+'Loads'!D322</f>
        <v>0</v>
      </c>
      <c r="C137" s="10"/>
    </row>
    <row r="138" spans="1:3">
      <c r="A138" s="3" t="s">
        <v>184</v>
      </c>
      <c r="B138" s="17">
        <f>'Loads'!B323+'Loads'!C323+'Loads'!D323</f>
        <v>0</v>
      </c>
      <c r="C138" s="10"/>
    </row>
    <row r="139" spans="1:3">
      <c r="A139" s="3" t="s">
        <v>185</v>
      </c>
      <c r="B139" s="17">
        <f>'Loads'!B324+'Loads'!C324+'Loads'!D324</f>
        <v>0</v>
      </c>
      <c r="C139" s="10"/>
    </row>
    <row r="140" spans="1:3">
      <c r="A140" s="3" t="s">
        <v>186</v>
      </c>
      <c r="B140" s="17">
        <f>'Loads'!B325+'Loads'!C325+'Loads'!D325</f>
        <v>0</v>
      </c>
      <c r="C140" s="10"/>
    </row>
    <row r="141" spans="1:3">
      <c r="A141" s="3" t="s">
        <v>187</v>
      </c>
      <c r="B141" s="17">
        <f>'Loads'!B326+'Loads'!C326+'Loads'!D326</f>
        <v>0</v>
      </c>
      <c r="C141" s="10"/>
    </row>
    <row r="142" spans="1:3">
      <c r="A142" s="3" t="s">
        <v>188</v>
      </c>
      <c r="B142" s="17">
        <f>'Loads'!B327+'Loads'!C327+'Loads'!D327</f>
        <v>0</v>
      </c>
      <c r="C142" s="10"/>
    </row>
    <row r="143" spans="1:3">
      <c r="A143" s="3" t="s">
        <v>189</v>
      </c>
      <c r="B143" s="17">
        <f>'Loads'!B328+'Loads'!C328+'Loads'!D328</f>
        <v>0</v>
      </c>
      <c r="C143" s="10"/>
    </row>
    <row r="144" spans="1:3">
      <c r="A144" s="3" t="s">
        <v>197</v>
      </c>
      <c r="B144" s="17">
        <f>'Loads'!B329+'Loads'!C329+'Loads'!D329</f>
        <v>0</v>
      </c>
      <c r="C144" s="10"/>
    </row>
    <row r="145" spans="1:6">
      <c r="A145" s="3" t="s">
        <v>198</v>
      </c>
      <c r="B145" s="17">
        <f>'Loads'!B330+'Loads'!C330+'Loads'!D330</f>
        <v>0</v>
      </c>
      <c r="C145" s="10"/>
    </row>
    <row r="147" spans="1:6" ht="21" customHeight="1">
      <c r="A147" s="1" t="s">
        <v>587</v>
      </c>
    </row>
    <row r="148" spans="1:6">
      <c r="A148" s="2" t="s">
        <v>361</v>
      </c>
    </row>
    <row r="149" spans="1:6">
      <c r="A149" s="11" t="s">
        <v>588</v>
      </c>
    </row>
    <row r="150" spans="1:6">
      <c r="A150" s="11" t="s">
        <v>589</v>
      </c>
    </row>
    <row r="151" spans="1:6">
      <c r="A151" s="11" t="s">
        <v>590</v>
      </c>
    </row>
    <row r="152" spans="1:6">
      <c r="A152" s="11" t="s">
        <v>591</v>
      </c>
    </row>
    <row r="153" spans="1:6">
      <c r="A153" s="11" t="s">
        <v>592</v>
      </c>
    </row>
    <row r="154" spans="1:6">
      <c r="A154" s="11" t="s">
        <v>593</v>
      </c>
    </row>
    <row r="155" spans="1:6">
      <c r="A155" s="28" t="s">
        <v>364</v>
      </c>
      <c r="B155" s="28" t="s">
        <v>494</v>
      </c>
      <c r="C155" s="28"/>
      <c r="D155" s="28"/>
      <c r="E155" s="28" t="s">
        <v>494</v>
      </c>
    </row>
    <row r="156" spans="1:6">
      <c r="A156" s="28" t="s">
        <v>367</v>
      </c>
      <c r="B156" s="28" t="s">
        <v>594</v>
      </c>
      <c r="C156" s="28"/>
      <c r="D156" s="28"/>
      <c r="E156" s="28" t="s">
        <v>595</v>
      </c>
    </row>
    <row r="158" spans="1:6">
      <c r="B158" s="27" t="s">
        <v>596</v>
      </c>
      <c r="C158" s="27"/>
      <c r="D158" s="27"/>
    </row>
    <row r="159" spans="1:6">
      <c r="B159" s="12" t="s">
        <v>328</v>
      </c>
      <c r="C159" s="12" t="s">
        <v>329</v>
      </c>
      <c r="D159" s="12" t="s">
        <v>330</v>
      </c>
      <c r="E159" s="12" t="s">
        <v>597</v>
      </c>
    </row>
    <row r="160" spans="1:6">
      <c r="A160" s="3" t="s">
        <v>174</v>
      </c>
      <c r="B160" s="33">
        <f>IF($B$119&gt;0,('Loads'!$B$304*B$43)/$B$119,0)</f>
        <v>0</v>
      </c>
      <c r="C160" s="33">
        <f>IF($B$119&gt;0,('Loads'!$B$304*C$43)/$B$119,0)</f>
        <v>0</v>
      </c>
      <c r="D160" s="33">
        <f>IF($B$119&gt;0,('Loads'!$B$304*D$43)/$B$119,0)</f>
        <v>0</v>
      </c>
      <c r="E160" s="31">
        <f>IF($C$13&gt;0,$B160*'Input'!$F$58*24/$C$13,0)</f>
        <v>0</v>
      </c>
      <c r="F160" s="10"/>
    </row>
    <row r="161" spans="1:6">
      <c r="A161" s="3" t="s">
        <v>176</v>
      </c>
      <c r="B161" s="33">
        <f>IF($B$122&gt;0,('Loads'!$B$307*B$46)/$B$122,0)</f>
        <v>0</v>
      </c>
      <c r="C161" s="33">
        <f>IF($B$122&gt;0,('Loads'!$B$307*C$46)/$B$122,0)</f>
        <v>0</v>
      </c>
      <c r="D161" s="33">
        <f>IF($B$122&gt;0,('Loads'!$B$307*D$46)/$B$122,0)</f>
        <v>0</v>
      </c>
      <c r="E161" s="31">
        <f>IF($C$13&gt;0,$B161*'Input'!$F$58*24/$C$13,0)</f>
        <v>0</v>
      </c>
      <c r="F161" s="10"/>
    </row>
    <row r="163" spans="1:6" ht="21" customHeight="1">
      <c r="A163" s="1" t="s">
        <v>598</v>
      </c>
    </row>
    <row r="164" spans="1:6">
      <c r="A164" s="2" t="s">
        <v>361</v>
      </c>
    </row>
    <row r="165" spans="1:6">
      <c r="A165" s="11" t="s">
        <v>588</v>
      </c>
    </row>
    <row r="166" spans="1:6">
      <c r="A166" s="11" t="s">
        <v>589</v>
      </c>
    </row>
    <row r="167" spans="1:6">
      <c r="A167" s="11" t="s">
        <v>590</v>
      </c>
    </row>
    <row r="168" spans="1:6">
      <c r="A168" s="11" t="s">
        <v>599</v>
      </c>
    </row>
    <row r="169" spans="1:6">
      <c r="A169" s="11" t="s">
        <v>600</v>
      </c>
    </row>
    <row r="170" spans="1:6">
      <c r="A170" s="11" t="s">
        <v>601</v>
      </c>
    </row>
    <row r="171" spans="1:6">
      <c r="A171" s="11" t="s">
        <v>602</v>
      </c>
    </row>
    <row r="172" spans="1:6">
      <c r="A172" s="11" t="s">
        <v>603</v>
      </c>
    </row>
    <row r="173" spans="1:6">
      <c r="A173" s="28" t="s">
        <v>364</v>
      </c>
      <c r="B173" s="28" t="s">
        <v>494</v>
      </c>
      <c r="C173" s="28"/>
      <c r="D173" s="28"/>
      <c r="E173" s="28" t="s">
        <v>494</v>
      </c>
    </row>
    <row r="174" spans="1:6">
      <c r="A174" s="28" t="s">
        <v>367</v>
      </c>
      <c r="B174" s="28" t="s">
        <v>604</v>
      </c>
      <c r="C174" s="28"/>
      <c r="D174" s="28"/>
      <c r="E174" s="28" t="s">
        <v>605</v>
      </c>
    </row>
    <row r="176" spans="1:6">
      <c r="B176" s="27" t="s">
        <v>606</v>
      </c>
      <c r="C176" s="27"/>
      <c r="D176" s="27"/>
    </row>
    <row r="177" spans="1:6">
      <c r="B177" s="12" t="s">
        <v>328</v>
      </c>
      <c r="C177" s="12" t="s">
        <v>329</v>
      </c>
      <c r="D177" s="12" t="s">
        <v>330</v>
      </c>
      <c r="E177" s="12" t="s">
        <v>607</v>
      </c>
    </row>
    <row r="178" spans="1:6">
      <c r="A178" s="3" t="s">
        <v>175</v>
      </c>
      <c r="B178" s="33">
        <f>IF($B$120&gt;0,('Loads'!$B$305*B$44+'Loads'!$C$305*B$85)/$B$120,0)</f>
        <v>0</v>
      </c>
      <c r="C178" s="33">
        <f>IF($B$120&gt;0,('Loads'!$B$305*C$44+'Loads'!$C$305*C$85)/$B$120,0)</f>
        <v>0</v>
      </c>
      <c r="D178" s="33">
        <f>IF($B$120&gt;0,('Loads'!$B$305*D$44+'Loads'!$C$305*D$85)/$B$120,0)</f>
        <v>0</v>
      </c>
      <c r="E178" s="31">
        <f>IF($C$13&gt;0,$B178*'Input'!$F$58*24/$C$13,0)</f>
        <v>0</v>
      </c>
      <c r="F178" s="10"/>
    </row>
    <row r="179" spans="1:6">
      <c r="A179" s="3" t="s">
        <v>177</v>
      </c>
      <c r="B179" s="33">
        <f>IF($B$123&gt;0,('Loads'!$B$308*B$47+'Loads'!$C$308*B$86)/$B$123,0)</f>
        <v>0</v>
      </c>
      <c r="C179" s="33">
        <f>IF($B$123&gt;0,('Loads'!$B$308*C$47+'Loads'!$C$308*C$86)/$B$123,0)</f>
        <v>0</v>
      </c>
      <c r="D179" s="33">
        <f>IF($B$123&gt;0,('Loads'!$B$308*D$47+'Loads'!$C$308*D$86)/$B$123,0)</f>
        <v>0</v>
      </c>
      <c r="E179" s="31">
        <f>IF($C$13&gt;0,$B179*'Input'!$F$58*24/$C$13,0)</f>
        <v>0</v>
      </c>
      <c r="F179" s="10"/>
    </row>
    <row r="180" spans="1:6">
      <c r="A180" s="3" t="s">
        <v>178</v>
      </c>
      <c r="B180" s="33">
        <f>IF($B$125&gt;0,('Loads'!$B$310*B$49+'Loads'!$C$310*B$87)/$B$125,0)</f>
        <v>0</v>
      </c>
      <c r="C180" s="33">
        <f>IF($B$125&gt;0,('Loads'!$B$310*C$49+'Loads'!$C$310*C$87)/$B$125,0)</f>
        <v>0</v>
      </c>
      <c r="D180" s="33">
        <f>IF($B$125&gt;0,('Loads'!$B$310*D$49+'Loads'!$C$310*D$87)/$B$125,0)</f>
        <v>0</v>
      </c>
      <c r="E180" s="31">
        <f>IF($C$13&gt;0,$B180*'Input'!$F$58*24/$C$13,0)</f>
        <v>0</v>
      </c>
      <c r="F180" s="10"/>
    </row>
    <row r="181" spans="1:6">
      <c r="A181" s="3" t="s">
        <v>179</v>
      </c>
      <c r="B181" s="33">
        <f>IF($B$126&gt;0,('Loads'!$B$311*B$50+'Loads'!$C$311*B$88)/$B$126,0)</f>
        <v>0</v>
      </c>
      <c r="C181" s="33">
        <f>IF($B$126&gt;0,('Loads'!$B$311*C$50+'Loads'!$C$311*C$88)/$B$126,0)</f>
        <v>0</v>
      </c>
      <c r="D181" s="33">
        <f>IF($B$126&gt;0,('Loads'!$B$311*D$50+'Loads'!$C$311*D$88)/$B$126,0)</f>
        <v>0</v>
      </c>
      <c r="E181" s="31">
        <f>IF($C$13&gt;0,$B181*'Input'!$F$58*24/$C$13,0)</f>
        <v>0</v>
      </c>
      <c r="F181" s="10"/>
    </row>
    <row r="182" spans="1:6">
      <c r="A182" s="3" t="s">
        <v>195</v>
      </c>
      <c r="B182" s="33">
        <f>IF($B$127&gt;0,('Loads'!$B$312*B$51+'Loads'!$C$312*B$89)/$B$127,0)</f>
        <v>0</v>
      </c>
      <c r="C182" s="33">
        <f>IF($B$127&gt;0,('Loads'!$B$312*C$51+'Loads'!$C$312*C$89)/$B$127,0)</f>
        <v>0</v>
      </c>
      <c r="D182" s="33">
        <f>IF($B$127&gt;0,('Loads'!$B$312*D$51+'Loads'!$C$312*D$89)/$B$127,0)</f>
        <v>0</v>
      </c>
      <c r="E182" s="31">
        <f>IF($C$13&gt;0,$B182*'Input'!$F$58*24/$C$13,0)</f>
        <v>0</v>
      </c>
      <c r="F182" s="10"/>
    </row>
    <row r="184" spans="1:6" ht="21" customHeight="1">
      <c r="A184" s="1" t="s">
        <v>608</v>
      </c>
    </row>
    <row r="185" spans="1:6">
      <c r="A185" s="2" t="s">
        <v>361</v>
      </c>
    </row>
    <row r="186" spans="1:6">
      <c r="A186" s="11" t="s">
        <v>588</v>
      </c>
    </row>
    <row r="187" spans="1:6">
      <c r="A187" s="11" t="s">
        <v>589</v>
      </c>
    </row>
    <row r="188" spans="1:6">
      <c r="A188" s="11" t="s">
        <v>590</v>
      </c>
    </row>
    <row r="189" spans="1:6">
      <c r="A189" s="11" t="s">
        <v>599</v>
      </c>
    </row>
    <row r="190" spans="1:6">
      <c r="A190" s="11" t="s">
        <v>600</v>
      </c>
    </row>
    <row r="191" spans="1:6">
      <c r="A191" s="11" t="s">
        <v>609</v>
      </c>
    </row>
    <row r="192" spans="1:6">
      <c r="A192" s="11" t="s">
        <v>610</v>
      </c>
    </row>
    <row r="193" spans="1:6">
      <c r="A193" s="11" t="s">
        <v>611</v>
      </c>
    </row>
    <row r="194" spans="1:6">
      <c r="A194" s="11" t="s">
        <v>612</v>
      </c>
    </row>
    <row r="195" spans="1:6">
      <c r="A195" s="11" t="s">
        <v>613</v>
      </c>
    </row>
    <row r="196" spans="1:6">
      <c r="A196" s="28" t="s">
        <v>364</v>
      </c>
      <c r="B196" s="28" t="s">
        <v>494</v>
      </c>
      <c r="C196" s="28"/>
      <c r="D196" s="28"/>
      <c r="E196" s="28" t="s">
        <v>494</v>
      </c>
    </row>
    <row r="197" spans="1:6">
      <c r="A197" s="28" t="s">
        <v>367</v>
      </c>
      <c r="B197" s="28" t="s">
        <v>614</v>
      </c>
      <c r="C197" s="28"/>
      <c r="D197" s="28"/>
      <c r="E197" s="28" t="s">
        <v>615</v>
      </c>
    </row>
    <row r="199" spans="1:6">
      <c r="B199" s="27" t="s">
        <v>616</v>
      </c>
      <c r="C199" s="27"/>
      <c r="D199" s="27"/>
    </row>
    <row r="200" spans="1:6">
      <c r="B200" s="12" t="s">
        <v>328</v>
      </c>
      <c r="C200" s="12" t="s">
        <v>329</v>
      </c>
      <c r="D200" s="12" t="s">
        <v>330</v>
      </c>
      <c r="E200" s="12" t="s">
        <v>617</v>
      </c>
    </row>
    <row r="201" spans="1:6">
      <c r="A201" s="3" t="s">
        <v>180</v>
      </c>
      <c r="B201" s="33">
        <f>IF($B$128&gt;0,('Loads'!$B$313*B$52+'Loads'!$C$313*B$90+'Loads'!$D$313*B$102)/$B$128,0)</f>
        <v>0</v>
      </c>
      <c r="C201" s="33">
        <f>IF($B$128&gt;0,('Loads'!$B$313*C$52+'Loads'!$C$313*C$90+'Loads'!$D$313*C$102)/$B$128,0)</f>
        <v>0</v>
      </c>
      <c r="D201" s="33">
        <f>IF($B$128&gt;0,('Loads'!$B$313*D$52+'Loads'!$C$313*D$90+'Loads'!$D$313*D$102)/$B$128,0)</f>
        <v>0</v>
      </c>
      <c r="E201" s="31">
        <f>IF($C$13&gt;0,$B201*'Input'!$F$58*24/$C$13,0)</f>
        <v>0</v>
      </c>
      <c r="F201" s="10"/>
    </row>
    <row r="202" spans="1:6">
      <c r="A202" s="3" t="s">
        <v>181</v>
      </c>
      <c r="B202" s="33">
        <f>IF($B$129&gt;0,('Loads'!$B$314*B$53+'Loads'!$C$314*B$91+'Loads'!$D$314*B$103)/$B$129,0)</f>
        <v>0</v>
      </c>
      <c r="C202" s="33">
        <f>IF($B$129&gt;0,('Loads'!$B$314*C$53+'Loads'!$C$314*C$91+'Loads'!$D$314*C$103)/$B$129,0)</f>
        <v>0</v>
      </c>
      <c r="D202" s="33">
        <f>IF($B$129&gt;0,('Loads'!$B$314*D$53+'Loads'!$C$314*D$91+'Loads'!$D$314*D$103)/$B$129,0)</f>
        <v>0</v>
      </c>
      <c r="E202" s="31">
        <f>IF($C$13&gt;0,$B202*'Input'!$F$58*24/$C$13,0)</f>
        <v>0</v>
      </c>
      <c r="F202" s="10"/>
    </row>
    <row r="203" spans="1:6">
      <c r="A203" s="3" t="s">
        <v>182</v>
      </c>
      <c r="B203" s="33">
        <f>IF($B$130&gt;0,('Loads'!$B$315*B$54+'Loads'!$C$315*B$92+'Loads'!$D$315*B$104)/$B$130,0)</f>
        <v>0</v>
      </c>
      <c r="C203" s="33">
        <f>IF($B$130&gt;0,('Loads'!$B$315*C$54+'Loads'!$C$315*C$92+'Loads'!$D$315*C$104)/$B$130,0)</f>
        <v>0</v>
      </c>
      <c r="D203" s="33">
        <f>IF($B$130&gt;0,('Loads'!$B$315*D$54+'Loads'!$C$315*D$92+'Loads'!$D$315*D$104)/$B$130,0)</f>
        <v>0</v>
      </c>
      <c r="E203" s="31">
        <f>IF($C$13&gt;0,$B203*'Input'!$F$58*24/$C$13,0)</f>
        <v>0</v>
      </c>
      <c r="F203" s="10"/>
    </row>
    <row r="204" spans="1:6">
      <c r="A204" s="3" t="s">
        <v>183</v>
      </c>
      <c r="B204" s="33">
        <f>IF($B$131&gt;0,('Loads'!$B$316*B$55+'Loads'!$C$316*B$93+'Loads'!$D$316*B$105)/$B$131,0)</f>
        <v>0</v>
      </c>
      <c r="C204" s="33">
        <f>IF($B$131&gt;0,('Loads'!$B$316*C$55+'Loads'!$C$316*C$93+'Loads'!$D$316*C$105)/$B$131,0)</f>
        <v>0</v>
      </c>
      <c r="D204" s="33">
        <f>IF($B$131&gt;0,('Loads'!$B$316*D$55+'Loads'!$C$316*D$93+'Loads'!$D$316*D$105)/$B$131,0)</f>
        <v>0</v>
      </c>
      <c r="E204" s="31">
        <f>IF($C$13&gt;0,$B204*'Input'!$F$58*24/$C$13,0)</f>
        <v>0</v>
      </c>
      <c r="F204" s="10"/>
    </row>
    <row r="205" spans="1:6">
      <c r="A205" s="3" t="s">
        <v>196</v>
      </c>
      <c r="B205" s="33">
        <f>IF($B$132&gt;0,('Loads'!$B$317*B$56+'Loads'!$C$317*B$94+'Loads'!$D$317*B$106)/$B$132,0)</f>
        <v>0</v>
      </c>
      <c r="C205" s="33">
        <f>IF($B$132&gt;0,('Loads'!$B$317*C$56+'Loads'!$C$317*C$94+'Loads'!$D$317*C$106)/$B$132,0)</f>
        <v>0</v>
      </c>
      <c r="D205" s="33">
        <f>IF($B$132&gt;0,('Loads'!$B$317*D$56+'Loads'!$C$317*D$94+'Loads'!$D$317*D$106)/$B$132,0)</f>
        <v>0</v>
      </c>
      <c r="E205" s="31">
        <f>IF($C$13&gt;0,$B205*'Input'!$F$58*24/$C$13,0)</f>
        <v>0</v>
      </c>
      <c r="F205" s="10"/>
    </row>
    <row r="207" spans="1:6" ht="21" customHeight="1">
      <c r="A207" s="1" t="s">
        <v>618</v>
      </c>
    </row>
    <row r="208" spans="1:6">
      <c r="A208" s="2" t="s">
        <v>361</v>
      </c>
    </row>
    <row r="209" spans="1:4">
      <c r="A209" s="11" t="s">
        <v>619</v>
      </c>
    </row>
    <row r="210" spans="1:4">
      <c r="A210" s="11" t="s">
        <v>620</v>
      </c>
    </row>
    <row r="211" spans="1:4">
      <c r="A211" s="11" t="s">
        <v>621</v>
      </c>
    </row>
    <row r="212" spans="1:4">
      <c r="A212" s="11" t="s">
        <v>622</v>
      </c>
    </row>
    <row r="213" spans="1:4">
      <c r="A213" s="11" t="s">
        <v>623</v>
      </c>
    </row>
    <row r="214" spans="1:4">
      <c r="A214" s="28" t="s">
        <v>364</v>
      </c>
      <c r="B214" s="28" t="s">
        <v>529</v>
      </c>
      <c r="C214" s="28" t="s">
        <v>494</v>
      </c>
    </row>
    <row r="215" spans="1:4">
      <c r="A215" s="28" t="s">
        <v>367</v>
      </c>
      <c r="B215" s="28" t="s">
        <v>624</v>
      </c>
      <c r="C215" s="28" t="s">
        <v>625</v>
      </c>
    </row>
    <row r="217" spans="1:4">
      <c r="B217" s="12" t="s">
        <v>626</v>
      </c>
      <c r="C217" s="12" t="s">
        <v>627</v>
      </c>
    </row>
    <row r="218" spans="1:4">
      <c r="A218" s="3" t="s">
        <v>174</v>
      </c>
      <c r="B218" s="32">
        <f>E$160</f>
        <v>0</v>
      </c>
      <c r="C218" s="31">
        <f>IF($B218&lt;&gt;0,'Loads'!B$46/$B218,IF('Loads'!B$46&lt;0,-1,1))</f>
        <v>0</v>
      </c>
      <c r="D218" s="10"/>
    </row>
    <row r="219" spans="1:4">
      <c r="A219" s="3" t="s">
        <v>175</v>
      </c>
      <c r="B219" s="32">
        <f>E$178</f>
        <v>0</v>
      </c>
      <c r="C219" s="31">
        <f>IF($B219&lt;&gt;0,'Loads'!B$47/$B219,IF('Loads'!B$47&lt;0,-1,1))</f>
        <v>0</v>
      </c>
      <c r="D219" s="10"/>
    </row>
    <row r="220" spans="1:4">
      <c r="A220" s="3" t="s">
        <v>214</v>
      </c>
      <c r="B220" s="9"/>
      <c r="C220" s="31">
        <f>IF($B220&lt;&gt;0,'Loads'!B$48/$B220,IF('Loads'!B$48&lt;0,-1,1))</f>
        <v>0</v>
      </c>
      <c r="D220" s="10"/>
    </row>
    <row r="221" spans="1:4">
      <c r="A221" s="3" t="s">
        <v>176</v>
      </c>
      <c r="B221" s="32">
        <f>E$161</f>
        <v>0</v>
      </c>
      <c r="C221" s="31">
        <f>IF($B221&lt;&gt;0,'Loads'!B$49/$B221,IF('Loads'!B$49&lt;0,-1,1))</f>
        <v>0</v>
      </c>
      <c r="D221" s="10"/>
    </row>
    <row r="222" spans="1:4">
      <c r="A222" s="3" t="s">
        <v>177</v>
      </c>
      <c r="B222" s="32">
        <f>E$179</f>
        <v>0</v>
      </c>
      <c r="C222" s="31">
        <f>IF($B222&lt;&gt;0,'Loads'!B$50/$B222,IF('Loads'!B$50&lt;0,-1,1))</f>
        <v>0</v>
      </c>
      <c r="D222" s="10"/>
    </row>
    <row r="223" spans="1:4">
      <c r="A223" s="3" t="s">
        <v>215</v>
      </c>
      <c r="B223" s="9"/>
      <c r="C223" s="31">
        <f>IF($B223&lt;&gt;0,'Loads'!B$51/$B223,IF('Loads'!B$51&lt;0,-1,1))</f>
        <v>0</v>
      </c>
      <c r="D223" s="10"/>
    </row>
    <row r="224" spans="1:4">
      <c r="A224" s="3" t="s">
        <v>178</v>
      </c>
      <c r="B224" s="32">
        <f>E$180</f>
        <v>0</v>
      </c>
      <c r="C224" s="31">
        <f>IF($B224&lt;&gt;0,'Loads'!B$52/$B224,IF('Loads'!B$52&lt;0,-1,1))</f>
        <v>0</v>
      </c>
      <c r="D224" s="10"/>
    </row>
    <row r="225" spans="1:4">
      <c r="A225" s="3" t="s">
        <v>179</v>
      </c>
      <c r="B225" s="32">
        <f>E$181</f>
        <v>0</v>
      </c>
      <c r="C225" s="31">
        <f>IF($B225&lt;&gt;0,'Loads'!B$53/$B225,IF('Loads'!B$53&lt;0,-1,1))</f>
        <v>0</v>
      </c>
      <c r="D225" s="10"/>
    </row>
    <row r="226" spans="1:4">
      <c r="A226" s="3" t="s">
        <v>195</v>
      </c>
      <c r="B226" s="32">
        <f>E$182</f>
        <v>0</v>
      </c>
      <c r="C226" s="31">
        <f>IF($B226&lt;&gt;0,'Loads'!B$54/$B226,IF('Loads'!B$54&lt;0,-1,1))</f>
        <v>0</v>
      </c>
      <c r="D226" s="10"/>
    </row>
    <row r="227" spans="1:4">
      <c r="A227" s="3" t="s">
        <v>180</v>
      </c>
      <c r="B227" s="32">
        <f>E$201</f>
        <v>0</v>
      </c>
      <c r="C227" s="31">
        <f>IF($B227&lt;&gt;0,'Loads'!B$55/$B227,IF('Loads'!B$55&lt;0,-1,1))</f>
        <v>0</v>
      </c>
      <c r="D227" s="10"/>
    </row>
    <row r="228" spans="1:4">
      <c r="A228" s="3" t="s">
        <v>181</v>
      </c>
      <c r="B228" s="32">
        <f>E$202</f>
        <v>0</v>
      </c>
      <c r="C228" s="31">
        <f>IF($B228&lt;&gt;0,'Loads'!B$56/$B228,IF('Loads'!B$56&lt;0,-1,1))</f>
        <v>0</v>
      </c>
      <c r="D228" s="10"/>
    </row>
    <row r="229" spans="1:4">
      <c r="A229" s="3" t="s">
        <v>182</v>
      </c>
      <c r="B229" s="32">
        <f>E$203</f>
        <v>0</v>
      </c>
      <c r="C229" s="31">
        <f>IF($B229&lt;&gt;0,'Loads'!B$57/$B229,IF('Loads'!B$57&lt;0,-1,1))</f>
        <v>0</v>
      </c>
      <c r="D229" s="10"/>
    </row>
    <row r="230" spans="1:4">
      <c r="A230" s="3" t="s">
        <v>183</v>
      </c>
      <c r="B230" s="32">
        <f>E$204</f>
        <v>0</v>
      </c>
      <c r="C230" s="31">
        <f>IF($B230&lt;&gt;0,'Loads'!B$58/$B230,IF('Loads'!B$58&lt;0,-1,1))</f>
        <v>0</v>
      </c>
      <c r="D230" s="10"/>
    </row>
    <row r="231" spans="1:4">
      <c r="A231" s="3" t="s">
        <v>196</v>
      </c>
      <c r="B231" s="32">
        <f>E$205</f>
        <v>0</v>
      </c>
      <c r="C231" s="31">
        <f>IF($B231&lt;&gt;0,'Loads'!B$59/$B231,IF('Loads'!B$59&lt;0,-1,1))</f>
        <v>0</v>
      </c>
      <c r="D231" s="10"/>
    </row>
    <row r="232" spans="1:4">
      <c r="A232" s="3" t="s">
        <v>187</v>
      </c>
      <c r="B232" s="9"/>
      <c r="C232" s="31">
        <f>IF($B232&lt;&gt;0,'Loads'!B$68/$B232,IF('Loads'!B$68&lt;0,-1,1))</f>
        <v>0</v>
      </c>
      <c r="D232" s="10"/>
    </row>
    <row r="233" spans="1:4">
      <c r="A233" s="3" t="s">
        <v>189</v>
      </c>
      <c r="B233" s="9"/>
      <c r="C233" s="31">
        <f>IF($B233&lt;&gt;0,'Loads'!B$70/$B233,IF('Loads'!B$70&lt;0,-1,1))</f>
        <v>0</v>
      </c>
      <c r="D233" s="10"/>
    </row>
    <row r="234" spans="1:4">
      <c r="A234" s="3" t="s">
        <v>198</v>
      </c>
      <c r="B234" s="9"/>
      <c r="C234" s="31">
        <f>IF($B234&lt;&gt;0,'Loads'!B$72/$B234,IF('Loads'!B$72&lt;0,-1,1))</f>
        <v>0</v>
      </c>
      <c r="D234" s="10"/>
    </row>
    <row r="236" spans="1:4" ht="21" customHeight="1">
      <c r="A236" s="1" t="s">
        <v>628</v>
      </c>
    </row>
    <row r="237" spans="1:4">
      <c r="A237" s="2" t="s">
        <v>361</v>
      </c>
    </row>
    <row r="238" spans="1:4">
      <c r="A238" s="11" t="s">
        <v>629</v>
      </c>
    </row>
    <row r="239" spans="1:4">
      <c r="A239" s="11" t="s">
        <v>630</v>
      </c>
    </row>
    <row r="240" spans="1:4">
      <c r="A240" s="11" t="s">
        <v>631</v>
      </c>
    </row>
    <row r="241" spans="1:6">
      <c r="A241" s="11" t="s">
        <v>632</v>
      </c>
    </row>
    <row r="242" spans="1:6">
      <c r="A242" s="28" t="s">
        <v>364</v>
      </c>
      <c r="B242" s="28" t="s">
        <v>495</v>
      </c>
      <c r="C242" s="28" t="s">
        <v>494</v>
      </c>
      <c r="D242" s="28"/>
      <c r="E242" s="28"/>
    </row>
    <row r="243" spans="1:6">
      <c r="A243" s="28" t="s">
        <v>367</v>
      </c>
      <c r="B243" s="28" t="s">
        <v>548</v>
      </c>
      <c r="C243" s="28" t="s">
        <v>633</v>
      </c>
      <c r="D243" s="28"/>
      <c r="E243" s="28"/>
    </row>
    <row r="245" spans="1:6">
      <c r="C245" s="27" t="s">
        <v>635</v>
      </c>
      <c r="D245" s="27"/>
      <c r="E245" s="27"/>
    </row>
    <row r="246" spans="1:6">
      <c r="B246" s="12" t="s">
        <v>634</v>
      </c>
      <c r="C246" s="12" t="s">
        <v>328</v>
      </c>
      <c r="D246" s="12" t="s">
        <v>329</v>
      </c>
      <c r="E246" s="12" t="s">
        <v>330</v>
      </c>
    </row>
    <row r="247" spans="1:6">
      <c r="A247" s="3" t="s">
        <v>142</v>
      </c>
      <c r="B247" s="33">
        <f>SUM('Input'!$B355:$D355)</f>
        <v>0</v>
      </c>
      <c r="C247" s="33">
        <f>IF($B247,'Input'!B355/$B247,'Input'!B$348/$B$13)</f>
        <v>0</v>
      </c>
      <c r="D247" s="33">
        <f>IF($B247,'Input'!C355/$B247,'Input'!C$348/$B$13)</f>
        <v>0</v>
      </c>
      <c r="E247" s="33">
        <f>IF($B247,'Input'!D355/$B247,'Input'!D$348/$B$13)</f>
        <v>0</v>
      </c>
      <c r="F247" s="10"/>
    </row>
    <row r="248" spans="1:6">
      <c r="A248" s="3" t="s">
        <v>143</v>
      </c>
      <c r="B248" s="33">
        <f>SUM('Input'!$B356:$D356)</f>
        <v>0</v>
      </c>
      <c r="C248" s="33">
        <f>IF($B248,'Input'!B356/$B248,'Input'!B$348/$B$13)</f>
        <v>0</v>
      </c>
      <c r="D248" s="33">
        <f>IF($B248,'Input'!C356/$B248,'Input'!C$348/$B$13)</f>
        <v>0</v>
      </c>
      <c r="E248" s="33">
        <f>IF($B248,'Input'!D356/$B248,'Input'!D$348/$B$13)</f>
        <v>0</v>
      </c>
      <c r="F248" s="10"/>
    </row>
    <row r="249" spans="1:6">
      <c r="A249" s="3" t="s">
        <v>144</v>
      </c>
      <c r="B249" s="33">
        <f>SUM('Input'!$B357:$D357)</f>
        <v>0</v>
      </c>
      <c r="C249" s="33">
        <f>IF($B249,'Input'!B357/$B249,'Input'!B$348/$B$13)</f>
        <v>0</v>
      </c>
      <c r="D249" s="33">
        <f>IF($B249,'Input'!C357/$B249,'Input'!C$348/$B$13)</f>
        <v>0</v>
      </c>
      <c r="E249" s="33">
        <f>IF($B249,'Input'!D357/$B249,'Input'!D$348/$B$13)</f>
        <v>0</v>
      </c>
      <c r="F249" s="10"/>
    </row>
    <row r="250" spans="1:6">
      <c r="A250" s="3" t="s">
        <v>145</v>
      </c>
      <c r="B250" s="33">
        <f>SUM('Input'!$B358:$D358)</f>
        <v>0</v>
      </c>
      <c r="C250" s="33">
        <f>IF($B250,'Input'!B358/$B250,'Input'!B$348/$B$13)</f>
        <v>0</v>
      </c>
      <c r="D250" s="33">
        <f>IF($B250,'Input'!C358/$B250,'Input'!C$348/$B$13)</f>
        <v>0</v>
      </c>
      <c r="E250" s="33">
        <f>IF($B250,'Input'!D358/$B250,'Input'!D$348/$B$13)</f>
        <v>0</v>
      </c>
      <c r="F250" s="10"/>
    </row>
    <row r="251" spans="1:6">
      <c r="A251" s="3" t="s">
        <v>146</v>
      </c>
      <c r="B251" s="33">
        <f>SUM('Input'!$B359:$D359)</f>
        <v>0</v>
      </c>
      <c r="C251" s="33">
        <f>IF($B251,'Input'!B359/$B251,'Input'!B$348/$B$13)</f>
        <v>0</v>
      </c>
      <c r="D251" s="33">
        <f>IF($B251,'Input'!C359/$B251,'Input'!C$348/$B$13)</f>
        <v>0</v>
      </c>
      <c r="E251" s="33">
        <f>IF($B251,'Input'!D359/$B251,'Input'!D$348/$B$13)</f>
        <v>0</v>
      </c>
      <c r="F251" s="10"/>
    </row>
    <row r="252" spans="1:6">
      <c r="A252" s="3" t="s">
        <v>151</v>
      </c>
      <c r="B252" s="33">
        <f>SUM('Input'!$B360:$D360)</f>
        <v>0</v>
      </c>
      <c r="C252" s="33">
        <f>IF($B252,'Input'!B360/$B252,'Input'!B$348/$B$13)</f>
        <v>0</v>
      </c>
      <c r="D252" s="33">
        <f>IF($B252,'Input'!C360/$B252,'Input'!C$348/$B$13)</f>
        <v>0</v>
      </c>
      <c r="E252" s="33">
        <f>IF($B252,'Input'!D360/$B252,'Input'!D$348/$B$13)</f>
        <v>0</v>
      </c>
      <c r="F252" s="10"/>
    </row>
    <row r="253" spans="1:6">
      <c r="A253" s="3" t="s">
        <v>147</v>
      </c>
      <c r="B253" s="33">
        <f>SUM('Input'!$B361:$D361)</f>
        <v>0</v>
      </c>
      <c r="C253" s="33">
        <f>IF($B253,'Input'!B361/$B253,'Input'!B$348/$B$13)</f>
        <v>0</v>
      </c>
      <c r="D253" s="33">
        <f>IF($B253,'Input'!C361/$B253,'Input'!C$348/$B$13)</f>
        <v>0</v>
      </c>
      <c r="E253" s="33">
        <f>IF($B253,'Input'!D361/$B253,'Input'!D$348/$B$13)</f>
        <v>0</v>
      </c>
      <c r="F253" s="10"/>
    </row>
    <row r="254" spans="1:6">
      <c r="A254" s="3" t="s">
        <v>148</v>
      </c>
      <c r="B254" s="33">
        <f>SUM('Input'!$B362:$D362)</f>
        <v>0</v>
      </c>
      <c r="C254" s="33">
        <f>IF($B254,'Input'!B362/$B254,'Input'!B$348/$B$13)</f>
        <v>0</v>
      </c>
      <c r="D254" s="33">
        <f>IF($B254,'Input'!C362/$B254,'Input'!C$348/$B$13)</f>
        <v>0</v>
      </c>
      <c r="E254" s="33">
        <f>IF($B254,'Input'!D362/$B254,'Input'!D$348/$B$13)</f>
        <v>0</v>
      </c>
      <c r="F254" s="10"/>
    </row>
    <row r="255" spans="1:6">
      <c r="A255" s="3" t="s">
        <v>149</v>
      </c>
      <c r="B255" s="33">
        <f>SUM('Input'!$B363:$D363)</f>
        <v>0</v>
      </c>
      <c r="C255" s="33">
        <f>IF($B255,'Input'!B363/$B255,'Input'!B$348/$B$13)</f>
        <v>0</v>
      </c>
      <c r="D255" s="33">
        <f>IF($B255,'Input'!C363/$B255,'Input'!C$348/$B$13)</f>
        <v>0</v>
      </c>
      <c r="E255" s="33">
        <f>IF($B255,'Input'!D363/$B255,'Input'!D$348/$B$13)</f>
        <v>0</v>
      </c>
      <c r="F255" s="10"/>
    </row>
    <row r="257" spans="1:38" ht="21" customHeight="1">
      <c r="A257" s="1" t="s">
        <v>636</v>
      </c>
    </row>
    <row r="258" spans="1:38">
      <c r="A258" s="2" t="s">
        <v>361</v>
      </c>
    </row>
    <row r="259" spans="1:38">
      <c r="A259" s="11" t="s">
        <v>637</v>
      </c>
    </row>
    <row r="260" spans="1:38">
      <c r="A260" s="2" t="s">
        <v>638</v>
      </c>
    </row>
    <row r="262" spans="1:38">
      <c r="B262" s="24" t="s">
        <v>142</v>
      </c>
      <c r="C262" s="12" t="s">
        <v>328</v>
      </c>
      <c r="D262" s="12" t="s">
        <v>329</v>
      </c>
      <c r="E262" s="12" t="s">
        <v>330</v>
      </c>
      <c r="F262" s="24" t="s">
        <v>143</v>
      </c>
      <c r="G262" s="12" t="s">
        <v>328</v>
      </c>
      <c r="H262" s="12" t="s">
        <v>329</v>
      </c>
      <c r="I262" s="12" t="s">
        <v>330</v>
      </c>
      <c r="J262" s="24" t="s">
        <v>144</v>
      </c>
      <c r="K262" s="12" t="s">
        <v>328</v>
      </c>
      <c r="L262" s="12" t="s">
        <v>329</v>
      </c>
      <c r="M262" s="12" t="s">
        <v>330</v>
      </c>
      <c r="N262" s="24" t="s">
        <v>145</v>
      </c>
      <c r="O262" s="12" t="s">
        <v>328</v>
      </c>
      <c r="P262" s="12" t="s">
        <v>329</v>
      </c>
      <c r="Q262" s="12" t="s">
        <v>330</v>
      </c>
      <c r="R262" s="24" t="s">
        <v>146</v>
      </c>
      <c r="S262" s="12" t="s">
        <v>328</v>
      </c>
      <c r="T262" s="12" t="s">
        <v>329</v>
      </c>
      <c r="U262" s="12" t="s">
        <v>330</v>
      </c>
      <c r="V262" s="24" t="s">
        <v>151</v>
      </c>
      <c r="W262" s="12" t="s">
        <v>328</v>
      </c>
      <c r="X262" s="12" t="s">
        <v>329</v>
      </c>
      <c r="Y262" s="12" t="s">
        <v>330</v>
      </c>
      <c r="Z262" s="24" t="s">
        <v>147</v>
      </c>
      <c r="AA262" s="12" t="s">
        <v>328</v>
      </c>
      <c r="AB262" s="12" t="s">
        <v>329</v>
      </c>
      <c r="AC262" s="12" t="s">
        <v>330</v>
      </c>
      <c r="AD262" s="24" t="s">
        <v>148</v>
      </c>
      <c r="AE262" s="12" t="s">
        <v>328</v>
      </c>
      <c r="AF262" s="12" t="s">
        <v>329</v>
      </c>
      <c r="AG262" s="12" t="s">
        <v>330</v>
      </c>
      <c r="AH262" s="24" t="s">
        <v>149</v>
      </c>
      <c r="AI262" s="12" t="s">
        <v>328</v>
      </c>
      <c r="AJ262" s="12" t="s">
        <v>329</v>
      </c>
      <c r="AK262" s="12" t="s">
        <v>330</v>
      </c>
    </row>
    <row r="263" spans="1:38">
      <c r="A263" s="3" t="s">
        <v>639</v>
      </c>
      <c r="C263" s="35">
        <f>C$247</f>
        <v>0</v>
      </c>
      <c r="D263" s="35">
        <f>D$247</f>
        <v>0</v>
      </c>
      <c r="E263" s="35">
        <f>E$247</f>
        <v>0</v>
      </c>
      <c r="G263" s="35">
        <f>C$248</f>
        <v>0</v>
      </c>
      <c r="H263" s="35">
        <f>D$248</f>
        <v>0</v>
      </c>
      <c r="I263" s="35">
        <f>E$248</f>
        <v>0</v>
      </c>
      <c r="K263" s="35">
        <f>C$249</f>
        <v>0</v>
      </c>
      <c r="L263" s="35">
        <f>D$249</f>
        <v>0</v>
      </c>
      <c r="M263" s="35">
        <f>E$249</f>
        <v>0</v>
      </c>
      <c r="O263" s="35">
        <f>C$250</f>
        <v>0</v>
      </c>
      <c r="P263" s="35">
        <f>D$250</f>
        <v>0</v>
      </c>
      <c r="Q263" s="35">
        <f>E$250</f>
        <v>0</v>
      </c>
      <c r="S263" s="35">
        <f>C$251</f>
        <v>0</v>
      </c>
      <c r="T263" s="35">
        <f>D$251</f>
        <v>0</v>
      </c>
      <c r="U263" s="35">
        <f>E$251</f>
        <v>0</v>
      </c>
      <c r="W263" s="35">
        <f>C$252</f>
        <v>0</v>
      </c>
      <c r="X263" s="35">
        <f>D$252</f>
        <v>0</v>
      </c>
      <c r="Y263" s="35">
        <f>E$252</f>
        <v>0</v>
      </c>
      <c r="AA263" s="35">
        <f>C$253</f>
        <v>0</v>
      </c>
      <c r="AB263" s="35">
        <f>D$253</f>
        <v>0</v>
      </c>
      <c r="AC263" s="35">
        <f>E$253</f>
        <v>0</v>
      </c>
      <c r="AE263" s="35">
        <f>C$254</f>
        <v>0</v>
      </c>
      <c r="AF263" s="35">
        <f>D$254</f>
        <v>0</v>
      </c>
      <c r="AG263" s="35">
        <f>E$254</f>
        <v>0</v>
      </c>
      <c r="AI263" s="35">
        <f>C$255</f>
        <v>0</v>
      </c>
      <c r="AJ263" s="35">
        <f>D$255</f>
        <v>0</v>
      </c>
      <c r="AK263" s="35">
        <f>E$255</f>
        <v>0</v>
      </c>
      <c r="AL263" s="10"/>
    </row>
    <row r="265" spans="1:38" ht="21" customHeight="1">
      <c r="A265" s="1" t="s">
        <v>640</v>
      </c>
    </row>
    <row r="266" spans="1:38">
      <c r="A266" s="2" t="s">
        <v>361</v>
      </c>
    </row>
    <row r="267" spans="1:38">
      <c r="A267" s="11" t="s">
        <v>641</v>
      </c>
    </row>
    <row r="268" spans="1:38">
      <c r="A268" s="11" t="s">
        <v>642</v>
      </c>
    </row>
    <row r="269" spans="1:38">
      <c r="A269" s="11" t="s">
        <v>643</v>
      </c>
    </row>
    <row r="270" spans="1:38">
      <c r="A270" s="11" t="s">
        <v>566</v>
      </c>
    </row>
    <row r="271" spans="1:38">
      <c r="A271" s="2" t="s">
        <v>644</v>
      </c>
    </row>
    <row r="273" spans="1:38">
      <c r="B273" s="24" t="s">
        <v>142</v>
      </c>
      <c r="C273" s="12" t="s">
        <v>328</v>
      </c>
      <c r="D273" s="12" t="s">
        <v>329</v>
      </c>
      <c r="E273" s="12" t="s">
        <v>330</v>
      </c>
      <c r="F273" s="24" t="s">
        <v>143</v>
      </c>
      <c r="G273" s="12" t="s">
        <v>328</v>
      </c>
      <c r="H273" s="12" t="s">
        <v>329</v>
      </c>
      <c r="I273" s="12" t="s">
        <v>330</v>
      </c>
      <c r="J273" s="24" t="s">
        <v>144</v>
      </c>
      <c r="K273" s="12" t="s">
        <v>328</v>
      </c>
      <c r="L273" s="12" t="s">
        <v>329</v>
      </c>
      <c r="M273" s="12" t="s">
        <v>330</v>
      </c>
      <c r="N273" s="24" t="s">
        <v>145</v>
      </c>
      <c r="O273" s="12" t="s">
        <v>328</v>
      </c>
      <c r="P273" s="12" t="s">
        <v>329</v>
      </c>
      <c r="Q273" s="12" t="s">
        <v>330</v>
      </c>
      <c r="R273" s="24" t="s">
        <v>146</v>
      </c>
      <c r="S273" s="12" t="s">
        <v>328</v>
      </c>
      <c r="T273" s="12" t="s">
        <v>329</v>
      </c>
      <c r="U273" s="12" t="s">
        <v>330</v>
      </c>
      <c r="V273" s="24" t="s">
        <v>151</v>
      </c>
      <c r="W273" s="12" t="s">
        <v>328</v>
      </c>
      <c r="X273" s="12" t="s">
        <v>329</v>
      </c>
      <c r="Y273" s="12" t="s">
        <v>330</v>
      </c>
      <c r="Z273" s="24" t="s">
        <v>147</v>
      </c>
      <c r="AA273" s="12" t="s">
        <v>328</v>
      </c>
      <c r="AB273" s="12" t="s">
        <v>329</v>
      </c>
      <c r="AC273" s="12" t="s">
        <v>330</v>
      </c>
      <c r="AD273" s="24" t="s">
        <v>148</v>
      </c>
      <c r="AE273" s="12" t="s">
        <v>328</v>
      </c>
      <c r="AF273" s="12" t="s">
        <v>329</v>
      </c>
      <c r="AG273" s="12" t="s">
        <v>330</v>
      </c>
      <c r="AH273" s="24" t="s">
        <v>149</v>
      </c>
      <c r="AI273" s="12" t="s">
        <v>328</v>
      </c>
      <c r="AJ273" s="12" t="s">
        <v>329</v>
      </c>
      <c r="AK273" s="12" t="s">
        <v>330</v>
      </c>
    </row>
    <row r="274" spans="1:38">
      <c r="A274" s="3" t="s">
        <v>174</v>
      </c>
      <c r="C274" s="31">
        <f>IF(C$13&gt;0,$C218*C$263*24*'Input'!$F$58/C$13,0)</f>
        <v>0</v>
      </c>
      <c r="D274" s="31">
        <f>IF(D$13&gt;0,$C218*D$263*24*'Input'!$F$58/D$13,0)</f>
        <v>0</v>
      </c>
      <c r="E274" s="31">
        <f>IF(E$13&gt;0,$C218*E$263*24*'Input'!$F$58/E$13,0)</f>
        <v>0</v>
      </c>
      <c r="G274" s="31">
        <f>IF(C$13&gt;0,$C218*G$263*24*'Input'!$F$58/C$13,0)</f>
        <v>0</v>
      </c>
      <c r="H274" s="31">
        <f>IF(D$13&gt;0,$C218*H$263*24*'Input'!$F$58/D$13,0)</f>
        <v>0</v>
      </c>
      <c r="I274" s="31">
        <f>IF(E$13&gt;0,$C218*I$263*24*'Input'!$F$58/E$13,0)</f>
        <v>0</v>
      </c>
      <c r="K274" s="31">
        <f>IF(C$13&gt;0,$C218*K$263*24*'Input'!$F$58/C$13,0)</f>
        <v>0</v>
      </c>
      <c r="L274" s="31">
        <f>IF(D$13&gt;0,$C218*L$263*24*'Input'!$F$58/D$13,0)</f>
        <v>0</v>
      </c>
      <c r="M274" s="31">
        <f>IF(E$13&gt;0,$C218*M$263*24*'Input'!$F$58/E$13,0)</f>
        <v>0</v>
      </c>
      <c r="O274" s="31">
        <f>IF(C$13&gt;0,$C218*O$263*24*'Input'!$F$58/C$13,0)</f>
        <v>0</v>
      </c>
      <c r="P274" s="31">
        <f>IF(D$13&gt;0,$C218*P$263*24*'Input'!$F$58/D$13,0)</f>
        <v>0</v>
      </c>
      <c r="Q274" s="31">
        <f>IF(E$13&gt;0,$C218*Q$263*24*'Input'!$F$58/E$13,0)</f>
        <v>0</v>
      </c>
      <c r="S274" s="31">
        <f>IF(C$13&gt;0,$C218*S$263*24*'Input'!$F$58/C$13,0)</f>
        <v>0</v>
      </c>
      <c r="T274" s="31">
        <f>IF(D$13&gt;0,$C218*T$263*24*'Input'!$F$58/D$13,0)</f>
        <v>0</v>
      </c>
      <c r="U274" s="31">
        <f>IF(E$13&gt;0,$C218*U$263*24*'Input'!$F$58/E$13,0)</f>
        <v>0</v>
      </c>
      <c r="W274" s="31">
        <f>IF(C$13&gt;0,$C218*W$263*24*'Input'!$F$58/C$13,0)</f>
        <v>0</v>
      </c>
      <c r="X274" s="31">
        <f>IF(D$13&gt;0,$C218*X$263*24*'Input'!$F$58/D$13,0)</f>
        <v>0</v>
      </c>
      <c r="Y274" s="31">
        <f>IF(E$13&gt;0,$C218*Y$263*24*'Input'!$F$58/E$13,0)</f>
        <v>0</v>
      </c>
      <c r="AA274" s="31">
        <f>IF(C$13&gt;0,$C218*AA$263*24*'Input'!$F$58/C$13,0)</f>
        <v>0</v>
      </c>
      <c r="AB274" s="31">
        <f>IF(D$13&gt;0,$C218*AB$263*24*'Input'!$F$58/D$13,0)</f>
        <v>0</v>
      </c>
      <c r="AC274" s="31">
        <f>IF(E$13&gt;0,$C218*AC$263*24*'Input'!$F$58/E$13,0)</f>
        <v>0</v>
      </c>
      <c r="AE274" s="31">
        <f>IF(C$13&gt;0,$C218*AE$263*24*'Input'!$F$58/C$13,0)</f>
        <v>0</v>
      </c>
      <c r="AF274" s="31">
        <f>IF(D$13&gt;0,$C218*AF$263*24*'Input'!$F$58/D$13,0)</f>
        <v>0</v>
      </c>
      <c r="AG274" s="31">
        <f>IF(E$13&gt;0,$C218*AG$263*24*'Input'!$F$58/E$13,0)</f>
        <v>0</v>
      </c>
      <c r="AI274" s="31">
        <f>IF(C$13&gt;0,$C218*AI$263*24*'Input'!$F$58/C$13,0)</f>
        <v>0</v>
      </c>
      <c r="AJ274" s="31">
        <f>IF(D$13&gt;0,$C218*AJ$263*24*'Input'!$F$58/D$13,0)</f>
        <v>0</v>
      </c>
      <c r="AK274" s="31">
        <f>IF(E$13&gt;0,$C218*AK$263*24*'Input'!$F$58/E$13,0)</f>
        <v>0</v>
      </c>
      <c r="AL274" s="10"/>
    </row>
    <row r="275" spans="1:38">
      <c r="A275" s="3" t="s">
        <v>175</v>
      </c>
      <c r="C275" s="31">
        <f>IF(C$13&gt;0,$C219*C$263*24*'Input'!$F$58/C$13,0)</f>
        <v>0</v>
      </c>
      <c r="D275" s="31">
        <f>IF(D$13&gt;0,$C219*D$263*24*'Input'!$F$58/D$13,0)</f>
        <v>0</v>
      </c>
      <c r="E275" s="31">
        <f>IF(E$13&gt;0,$C219*E$263*24*'Input'!$F$58/E$13,0)</f>
        <v>0</v>
      </c>
      <c r="G275" s="31">
        <f>IF(C$13&gt;0,$C219*G$263*24*'Input'!$F$58/C$13,0)</f>
        <v>0</v>
      </c>
      <c r="H275" s="31">
        <f>IF(D$13&gt;0,$C219*H$263*24*'Input'!$F$58/D$13,0)</f>
        <v>0</v>
      </c>
      <c r="I275" s="31">
        <f>IF(E$13&gt;0,$C219*I$263*24*'Input'!$F$58/E$13,0)</f>
        <v>0</v>
      </c>
      <c r="K275" s="31">
        <f>IF(C$13&gt;0,$C219*K$263*24*'Input'!$F$58/C$13,0)</f>
        <v>0</v>
      </c>
      <c r="L275" s="31">
        <f>IF(D$13&gt;0,$C219*L$263*24*'Input'!$F$58/D$13,0)</f>
        <v>0</v>
      </c>
      <c r="M275" s="31">
        <f>IF(E$13&gt;0,$C219*M$263*24*'Input'!$F$58/E$13,0)</f>
        <v>0</v>
      </c>
      <c r="O275" s="31">
        <f>IF(C$13&gt;0,$C219*O$263*24*'Input'!$F$58/C$13,0)</f>
        <v>0</v>
      </c>
      <c r="P275" s="31">
        <f>IF(D$13&gt;0,$C219*P$263*24*'Input'!$F$58/D$13,0)</f>
        <v>0</v>
      </c>
      <c r="Q275" s="31">
        <f>IF(E$13&gt;0,$C219*Q$263*24*'Input'!$F$58/E$13,0)</f>
        <v>0</v>
      </c>
      <c r="S275" s="31">
        <f>IF(C$13&gt;0,$C219*S$263*24*'Input'!$F$58/C$13,0)</f>
        <v>0</v>
      </c>
      <c r="T275" s="31">
        <f>IF(D$13&gt;0,$C219*T$263*24*'Input'!$F$58/D$13,0)</f>
        <v>0</v>
      </c>
      <c r="U275" s="31">
        <f>IF(E$13&gt;0,$C219*U$263*24*'Input'!$F$58/E$13,0)</f>
        <v>0</v>
      </c>
      <c r="W275" s="31">
        <f>IF(C$13&gt;0,$C219*W$263*24*'Input'!$F$58/C$13,0)</f>
        <v>0</v>
      </c>
      <c r="X275" s="31">
        <f>IF(D$13&gt;0,$C219*X$263*24*'Input'!$F$58/D$13,0)</f>
        <v>0</v>
      </c>
      <c r="Y275" s="31">
        <f>IF(E$13&gt;0,$C219*Y$263*24*'Input'!$F$58/E$13,0)</f>
        <v>0</v>
      </c>
      <c r="AA275" s="31">
        <f>IF(C$13&gt;0,$C219*AA$263*24*'Input'!$F$58/C$13,0)</f>
        <v>0</v>
      </c>
      <c r="AB275" s="31">
        <f>IF(D$13&gt;0,$C219*AB$263*24*'Input'!$F$58/D$13,0)</f>
        <v>0</v>
      </c>
      <c r="AC275" s="31">
        <f>IF(E$13&gt;0,$C219*AC$263*24*'Input'!$F$58/E$13,0)</f>
        <v>0</v>
      </c>
      <c r="AE275" s="31">
        <f>IF(C$13&gt;0,$C219*AE$263*24*'Input'!$F$58/C$13,0)</f>
        <v>0</v>
      </c>
      <c r="AF275" s="31">
        <f>IF(D$13&gt;0,$C219*AF$263*24*'Input'!$F$58/D$13,0)</f>
        <v>0</v>
      </c>
      <c r="AG275" s="31">
        <f>IF(E$13&gt;0,$C219*AG$263*24*'Input'!$F$58/E$13,0)</f>
        <v>0</v>
      </c>
      <c r="AI275" s="31">
        <f>IF(C$13&gt;0,$C219*AI$263*24*'Input'!$F$58/C$13,0)</f>
        <v>0</v>
      </c>
      <c r="AJ275" s="31">
        <f>IF(D$13&gt;0,$C219*AJ$263*24*'Input'!$F$58/D$13,0)</f>
        <v>0</v>
      </c>
      <c r="AK275" s="31">
        <f>IF(E$13&gt;0,$C219*AK$263*24*'Input'!$F$58/E$13,0)</f>
        <v>0</v>
      </c>
      <c r="AL275" s="10"/>
    </row>
    <row r="276" spans="1:38">
      <c r="A276" s="3" t="s">
        <v>214</v>
      </c>
      <c r="C276" s="31">
        <f>IF(C$13&gt;0,$C220*C$263*24*'Input'!$F$58/C$13,0)</f>
        <v>0</v>
      </c>
      <c r="D276" s="31">
        <f>IF(D$13&gt;0,$C220*D$263*24*'Input'!$F$58/D$13,0)</f>
        <v>0</v>
      </c>
      <c r="E276" s="31">
        <f>IF(E$13&gt;0,$C220*E$263*24*'Input'!$F$58/E$13,0)</f>
        <v>0</v>
      </c>
      <c r="G276" s="31">
        <f>IF(C$13&gt;0,$C220*G$263*24*'Input'!$F$58/C$13,0)</f>
        <v>0</v>
      </c>
      <c r="H276" s="31">
        <f>IF(D$13&gt;0,$C220*H$263*24*'Input'!$F$58/D$13,0)</f>
        <v>0</v>
      </c>
      <c r="I276" s="31">
        <f>IF(E$13&gt;0,$C220*I$263*24*'Input'!$F$58/E$13,0)</f>
        <v>0</v>
      </c>
      <c r="K276" s="31">
        <f>IF(C$13&gt;0,$C220*K$263*24*'Input'!$F$58/C$13,0)</f>
        <v>0</v>
      </c>
      <c r="L276" s="31">
        <f>IF(D$13&gt;0,$C220*L$263*24*'Input'!$F$58/D$13,0)</f>
        <v>0</v>
      </c>
      <c r="M276" s="31">
        <f>IF(E$13&gt;0,$C220*M$263*24*'Input'!$F$58/E$13,0)</f>
        <v>0</v>
      </c>
      <c r="O276" s="31">
        <f>IF(C$13&gt;0,$C220*O$263*24*'Input'!$F$58/C$13,0)</f>
        <v>0</v>
      </c>
      <c r="P276" s="31">
        <f>IF(D$13&gt;0,$C220*P$263*24*'Input'!$F$58/D$13,0)</f>
        <v>0</v>
      </c>
      <c r="Q276" s="31">
        <f>IF(E$13&gt;0,$C220*Q$263*24*'Input'!$F$58/E$13,0)</f>
        <v>0</v>
      </c>
      <c r="S276" s="31">
        <f>IF(C$13&gt;0,$C220*S$263*24*'Input'!$F$58/C$13,0)</f>
        <v>0</v>
      </c>
      <c r="T276" s="31">
        <f>IF(D$13&gt;0,$C220*T$263*24*'Input'!$F$58/D$13,0)</f>
        <v>0</v>
      </c>
      <c r="U276" s="31">
        <f>IF(E$13&gt;0,$C220*U$263*24*'Input'!$F$58/E$13,0)</f>
        <v>0</v>
      </c>
      <c r="W276" s="31">
        <f>IF(C$13&gt;0,$C220*W$263*24*'Input'!$F$58/C$13,0)</f>
        <v>0</v>
      </c>
      <c r="X276" s="31">
        <f>IF(D$13&gt;0,$C220*X$263*24*'Input'!$F$58/D$13,0)</f>
        <v>0</v>
      </c>
      <c r="Y276" s="31">
        <f>IF(E$13&gt;0,$C220*Y$263*24*'Input'!$F$58/E$13,0)</f>
        <v>0</v>
      </c>
      <c r="AA276" s="31">
        <f>IF(C$13&gt;0,$C220*AA$263*24*'Input'!$F$58/C$13,0)</f>
        <v>0</v>
      </c>
      <c r="AB276" s="31">
        <f>IF(D$13&gt;0,$C220*AB$263*24*'Input'!$F$58/D$13,0)</f>
        <v>0</v>
      </c>
      <c r="AC276" s="31">
        <f>IF(E$13&gt;0,$C220*AC$263*24*'Input'!$F$58/E$13,0)</f>
        <v>0</v>
      </c>
      <c r="AE276" s="31">
        <f>IF(C$13&gt;0,$C220*AE$263*24*'Input'!$F$58/C$13,0)</f>
        <v>0</v>
      </c>
      <c r="AF276" s="31">
        <f>IF(D$13&gt;0,$C220*AF$263*24*'Input'!$F$58/D$13,0)</f>
        <v>0</v>
      </c>
      <c r="AG276" s="31">
        <f>IF(E$13&gt;0,$C220*AG$263*24*'Input'!$F$58/E$13,0)</f>
        <v>0</v>
      </c>
      <c r="AI276" s="31">
        <f>IF(C$13&gt;0,$C220*AI$263*24*'Input'!$F$58/C$13,0)</f>
        <v>0</v>
      </c>
      <c r="AJ276" s="31">
        <f>IF(D$13&gt;0,$C220*AJ$263*24*'Input'!$F$58/D$13,0)</f>
        <v>0</v>
      </c>
      <c r="AK276" s="31">
        <f>IF(E$13&gt;0,$C220*AK$263*24*'Input'!$F$58/E$13,0)</f>
        <v>0</v>
      </c>
      <c r="AL276" s="10"/>
    </row>
    <row r="277" spans="1:38">
      <c r="A277" s="3" t="s">
        <v>176</v>
      </c>
      <c r="C277" s="31">
        <f>IF(C$13&gt;0,$C221*C$263*24*'Input'!$F$58/C$13,0)</f>
        <v>0</v>
      </c>
      <c r="D277" s="31">
        <f>IF(D$13&gt;0,$C221*D$263*24*'Input'!$F$58/D$13,0)</f>
        <v>0</v>
      </c>
      <c r="E277" s="31">
        <f>IF(E$13&gt;0,$C221*E$263*24*'Input'!$F$58/E$13,0)</f>
        <v>0</v>
      </c>
      <c r="G277" s="31">
        <f>IF(C$13&gt;0,$C221*G$263*24*'Input'!$F$58/C$13,0)</f>
        <v>0</v>
      </c>
      <c r="H277" s="31">
        <f>IF(D$13&gt;0,$C221*H$263*24*'Input'!$F$58/D$13,0)</f>
        <v>0</v>
      </c>
      <c r="I277" s="31">
        <f>IF(E$13&gt;0,$C221*I$263*24*'Input'!$F$58/E$13,0)</f>
        <v>0</v>
      </c>
      <c r="K277" s="31">
        <f>IF(C$13&gt;0,$C221*K$263*24*'Input'!$F$58/C$13,0)</f>
        <v>0</v>
      </c>
      <c r="L277" s="31">
        <f>IF(D$13&gt;0,$C221*L$263*24*'Input'!$F$58/D$13,0)</f>
        <v>0</v>
      </c>
      <c r="M277" s="31">
        <f>IF(E$13&gt;0,$C221*M$263*24*'Input'!$F$58/E$13,0)</f>
        <v>0</v>
      </c>
      <c r="O277" s="31">
        <f>IF(C$13&gt;0,$C221*O$263*24*'Input'!$F$58/C$13,0)</f>
        <v>0</v>
      </c>
      <c r="P277" s="31">
        <f>IF(D$13&gt;0,$C221*P$263*24*'Input'!$F$58/D$13,0)</f>
        <v>0</v>
      </c>
      <c r="Q277" s="31">
        <f>IF(E$13&gt;0,$C221*Q$263*24*'Input'!$F$58/E$13,0)</f>
        <v>0</v>
      </c>
      <c r="S277" s="31">
        <f>IF(C$13&gt;0,$C221*S$263*24*'Input'!$F$58/C$13,0)</f>
        <v>0</v>
      </c>
      <c r="T277" s="31">
        <f>IF(D$13&gt;0,$C221*T$263*24*'Input'!$F$58/D$13,0)</f>
        <v>0</v>
      </c>
      <c r="U277" s="31">
        <f>IF(E$13&gt;0,$C221*U$263*24*'Input'!$F$58/E$13,0)</f>
        <v>0</v>
      </c>
      <c r="W277" s="31">
        <f>IF(C$13&gt;0,$C221*W$263*24*'Input'!$F$58/C$13,0)</f>
        <v>0</v>
      </c>
      <c r="X277" s="31">
        <f>IF(D$13&gt;0,$C221*X$263*24*'Input'!$F$58/D$13,0)</f>
        <v>0</v>
      </c>
      <c r="Y277" s="31">
        <f>IF(E$13&gt;0,$C221*Y$263*24*'Input'!$F$58/E$13,0)</f>
        <v>0</v>
      </c>
      <c r="AA277" s="31">
        <f>IF(C$13&gt;0,$C221*AA$263*24*'Input'!$F$58/C$13,0)</f>
        <v>0</v>
      </c>
      <c r="AB277" s="31">
        <f>IF(D$13&gt;0,$C221*AB$263*24*'Input'!$F$58/D$13,0)</f>
        <v>0</v>
      </c>
      <c r="AC277" s="31">
        <f>IF(E$13&gt;0,$C221*AC$263*24*'Input'!$F$58/E$13,0)</f>
        <v>0</v>
      </c>
      <c r="AE277" s="31">
        <f>IF(C$13&gt;0,$C221*AE$263*24*'Input'!$F$58/C$13,0)</f>
        <v>0</v>
      </c>
      <c r="AF277" s="31">
        <f>IF(D$13&gt;0,$C221*AF$263*24*'Input'!$F$58/D$13,0)</f>
        <v>0</v>
      </c>
      <c r="AG277" s="31">
        <f>IF(E$13&gt;0,$C221*AG$263*24*'Input'!$F$58/E$13,0)</f>
        <v>0</v>
      </c>
      <c r="AI277" s="31">
        <f>IF(C$13&gt;0,$C221*AI$263*24*'Input'!$F$58/C$13,0)</f>
        <v>0</v>
      </c>
      <c r="AJ277" s="31">
        <f>IF(D$13&gt;0,$C221*AJ$263*24*'Input'!$F$58/D$13,0)</f>
        <v>0</v>
      </c>
      <c r="AK277" s="31">
        <f>IF(E$13&gt;0,$C221*AK$263*24*'Input'!$F$58/E$13,0)</f>
        <v>0</v>
      </c>
      <c r="AL277" s="10"/>
    </row>
    <row r="278" spans="1:38">
      <c r="A278" s="3" t="s">
        <v>177</v>
      </c>
      <c r="C278" s="31">
        <f>IF(C$13&gt;0,$C222*C$263*24*'Input'!$F$58/C$13,0)</f>
        <v>0</v>
      </c>
      <c r="D278" s="31">
        <f>IF(D$13&gt;0,$C222*D$263*24*'Input'!$F$58/D$13,0)</f>
        <v>0</v>
      </c>
      <c r="E278" s="31">
        <f>IF(E$13&gt;0,$C222*E$263*24*'Input'!$F$58/E$13,0)</f>
        <v>0</v>
      </c>
      <c r="G278" s="31">
        <f>IF(C$13&gt;0,$C222*G$263*24*'Input'!$F$58/C$13,0)</f>
        <v>0</v>
      </c>
      <c r="H278" s="31">
        <f>IF(D$13&gt;0,$C222*H$263*24*'Input'!$F$58/D$13,0)</f>
        <v>0</v>
      </c>
      <c r="I278" s="31">
        <f>IF(E$13&gt;0,$C222*I$263*24*'Input'!$F$58/E$13,0)</f>
        <v>0</v>
      </c>
      <c r="K278" s="31">
        <f>IF(C$13&gt;0,$C222*K$263*24*'Input'!$F$58/C$13,0)</f>
        <v>0</v>
      </c>
      <c r="L278" s="31">
        <f>IF(D$13&gt;0,$C222*L$263*24*'Input'!$F$58/D$13,0)</f>
        <v>0</v>
      </c>
      <c r="M278" s="31">
        <f>IF(E$13&gt;0,$C222*M$263*24*'Input'!$F$58/E$13,0)</f>
        <v>0</v>
      </c>
      <c r="O278" s="31">
        <f>IF(C$13&gt;0,$C222*O$263*24*'Input'!$F$58/C$13,0)</f>
        <v>0</v>
      </c>
      <c r="P278" s="31">
        <f>IF(D$13&gt;0,$C222*P$263*24*'Input'!$F$58/D$13,0)</f>
        <v>0</v>
      </c>
      <c r="Q278" s="31">
        <f>IF(E$13&gt;0,$C222*Q$263*24*'Input'!$F$58/E$13,0)</f>
        <v>0</v>
      </c>
      <c r="S278" s="31">
        <f>IF(C$13&gt;0,$C222*S$263*24*'Input'!$F$58/C$13,0)</f>
        <v>0</v>
      </c>
      <c r="T278" s="31">
        <f>IF(D$13&gt;0,$C222*T$263*24*'Input'!$F$58/D$13,0)</f>
        <v>0</v>
      </c>
      <c r="U278" s="31">
        <f>IF(E$13&gt;0,$C222*U$263*24*'Input'!$F$58/E$13,0)</f>
        <v>0</v>
      </c>
      <c r="W278" s="31">
        <f>IF(C$13&gt;0,$C222*W$263*24*'Input'!$F$58/C$13,0)</f>
        <v>0</v>
      </c>
      <c r="X278" s="31">
        <f>IF(D$13&gt;0,$C222*X$263*24*'Input'!$F$58/D$13,0)</f>
        <v>0</v>
      </c>
      <c r="Y278" s="31">
        <f>IF(E$13&gt;0,$C222*Y$263*24*'Input'!$F$58/E$13,0)</f>
        <v>0</v>
      </c>
      <c r="AA278" s="31">
        <f>IF(C$13&gt;0,$C222*AA$263*24*'Input'!$F$58/C$13,0)</f>
        <v>0</v>
      </c>
      <c r="AB278" s="31">
        <f>IF(D$13&gt;0,$C222*AB$263*24*'Input'!$F$58/D$13,0)</f>
        <v>0</v>
      </c>
      <c r="AC278" s="31">
        <f>IF(E$13&gt;0,$C222*AC$263*24*'Input'!$F$58/E$13,0)</f>
        <v>0</v>
      </c>
      <c r="AE278" s="31">
        <f>IF(C$13&gt;0,$C222*AE$263*24*'Input'!$F$58/C$13,0)</f>
        <v>0</v>
      </c>
      <c r="AF278" s="31">
        <f>IF(D$13&gt;0,$C222*AF$263*24*'Input'!$F$58/D$13,0)</f>
        <v>0</v>
      </c>
      <c r="AG278" s="31">
        <f>IF(E$13&gt;0,$C222*AG$263*24*'Input'!$F$58/E$13,0)</f>
        <v>0</v>
      </c>
      <c r="AI278" s="31">
        <f>IF(C$13&gt;0,$C222*AI$263*24*'Input'!$F$58/C$13,0)</f>
        <v>0</v>
      </c>
      <c r="AJ278" s="31">
        <f>IF(D$13&gt;0,$C222*AJ$263*24*'Input'!$F$58/D$13,0)</f>
        <v>0</v>
      </c>
      <c r="AK278" s="31">
        <f>IF(E$13&gt;0,$C222*AK$263*24*'Input'!$F$58/E$13,0)</f>
        <v>0</v>
      </c>
      <c r="AL278" s="10"/>
    </row>
    <row r="279" spans="1:38">
      <c r="A279" s="3" t="s">
        <v>215</v>
      </c>
      <c r="C279" s="31">
        <f>IF(C$13&gt;0,$C223*C$263*24*'Input'!$F$58/C$13,0)</f>
        <v>0</v>
      </c>
      <c r="D279" s="31">
        <f>IF(D$13&gt;0,$C223*D$263*24*'Input'!$F$58/D$13,0)</f>
        <v>0</v>
      </c>
      <c r="E279" s="31">
        <f>IF(E$13&gt;0,$C223*E$263*24*'Input'!$F$58/E$13,0)</f>
        <v>0</v>
      </c>
      <c r="G279" s="31">
        <f>IF(C$13&gt;0,$C223*G$263*24*'Input'!$F$58/C$13,0)</f>
        <v>0</v>
      </c>
      <c r="H279" s="31">
        <f>IF(D$13&gt;0,$C223*H$263*24*'Input'!$F$58/D$13,0)</f>
        <v>0</v>
      </c>
      <c r="I279" s="31">
        <f>IF(E$13&gt;0,$C223*I$263*24*'Input'!$F$58/E$13,0)</f>
        <v>0</v>
      </c>
      <c r="K279" s="31">
        <f>IF(C$13&gt;0,$C223*K$263*24*'Input'!$F$58/C$13,0)</f>
        <v>0</v>
      </c>
      <c r="L279" s="31">
        <f>IF(D$13&gt;0,$C223*L$263*24*'Input'!$F$58/D$13,0)</f>
        <v>0</v>
      </c>
      <c r="M279" s="31">
        <f>IF(E$13&gt;0,$C223*M$263*24*'Input'!$F$58/E$13,0)</f>
        <v>0</v>
      </c>
      <c r="O279" s="31">
        <f>IF(C$13&gt;0,$C223*O$263*24*'Input'!$F$58/C$13,0)</f>
        <v>0</v>
      </c>
      <c r="P279" s="31">
        <f>IF(D$13&gt;0,$C223*P$263*24*'Input'!$F$58/D$13,0)</f>
        <v>0</v>
      </c>
      <c r="Q279" s="31">
        <f>IF(E$13&gt;0,$C223*Q$263*24*'Input'!$F$58/E$13,0)</f>
        <v>0</v>
      </c>
      <c r="S279" s="31">
        <f>IF(C$13&gt;0,$C223*S$263*24*'Input'!$F$58/C$13,0)</f>
        <v>0</v>
      </c>
      <c r="T279" s="31">
        <f>IF(D$13&gt;0,$C223*T$263*24*'Input'!$F$58/D$13,0)</f>
        <v>0</v>
      </c>
      <c r="U279" s="31">
        <f>IF(E$13&gt;0,$C223*U$263*24*'Input'!$F$58/E$13,0)</f>
        <v>0</v>
      </c>
      <c r="W279" s="31">
        <f>IF(C$13&gt;0,$C223*W$263*24*'Input'!$F$58/C$13,0)</f>
        <v>0</v>
      </c>
      <c r="X279" s="31">
        <f>IF(D$13&gt;0,$C223*X$263*24*'Input'!$F$58/D$13,0)</f>
        <v>0</v>
      </c>
      <c r="Y279" s="31">
        <f>IF(E$13&gt;0,$C223*Y$263*24*'Input'!$F$58/E$13,0)</f>
        <v>0</v>
      </c>
      <c r="AA279" s="31">
        <f>IF(C$13&gt;0,$C223*AA$263*24*'Input'!$F$58/C$13,0)</f>
        <v>0</v>
      </c>
      <c r="AB279" s="31">
        <f>IF(D$13&gt;0,$C223*AB$263*24*'Input'!$F$58/D$13,0)</f>
        <v>0</v>
      </c>
      <c r="AC279" s="31">
        <f>IF(E$13&gt;0,$C223*AC$263*24*'Input'!$F$58/E$13,0)</f>
        <v>0</v>
      </c>
      <c r="AE279" s="31">
        <f>IF(C$13&gt;0,$C223*AE$263*24*'Input'!$F$58/C$13,0)</f>
        <v>0</v>
      </c>
      <c r="AF279" s="31">
        <f>IF(D$13&gt;0,$C223*AF$263*24*'Input'!$F$58/D$13,0)</f>
        <v>0</v>
      </c>
      <c r="AG279" s="31">
        <f>IF(E$13&gt;0,$C223*AG$263*24*'Input'!$F$58/E$13,0)</f>
        <v>0</v>
      </c>
      <c r="AI279" s="31">
        <f>IF(C$13&gt;0,$C223*AI$263*24*'Input'!$F$58/C$13,0)</f>
        <v>0</v>
      </c>
      <c r="AJ279" s="31">
        <f>IF(D$13&gt;0,$C223*AJ$263*24*'Input'!$F$58/D$13,0)</f>
        <v>0</v>
      </c>
      <c r="AK279" s="31">
        <f>IF(E$13&gt;0,$C223*AK$263*24*'Input'!$F$58/E$13,0)</f>
        <v>0</v>
      </c>
      <c r="AL279" s="10"/>
    </row>
    <row r="280" spans="1:38">
      <c r="A280" s="3" t="s">
        <v>178</v>
      </c>
      <c r="C280" s="31">
        <f>IF(C$13&gt;0,$C224*C$263*24*'Input'!$F$58/C$13,0)</f>
        <v>0</v>
      </c>
      <c r="D280" s="31">
        <f>IF(D$13&gt;0,$C224*D$263*24*'Input'!$F$58/D$13,0)</f>
        <v>0</v>
      </c>
      <c r="E280" s="31">
        <f>IF(E$13&gt;0,$C224*E$263*24*'Input'!$F$58/E$13,0)</f>
        <v>0</v>
      </c>
      <c r="G280" s="31">
        <f>IF(C$13&gt;0,$C224*G$263*24*'Input'!$F$58/C$13,0)</f>
        <v>0</v>
      </c>
      <c r="H280" s="31">
        <f>IF(D$13&gt;0,$C224*H$263*24*'Input'!$F$58/D$13,0)</f>
        <v>0</v>
      </c>
      <c r="I280" s="31">
        <f>IF(E$13&gt;0,$C224*I$263*24*'Input'!$F$58/E$13,0)</f>
        <v>0</v>
      </c>
      <c r="K280" s="31">
        <f>IF(C$13&gt;0,$C224*K$263*24*'Input'!$F$58/C$13,0)</f>
        <v>0</v>
      </c>
      <c r="L280" s="31">
        <f>IF(D$13&gt;0,$C224*L$263*24*'Input'!$F$58/D$13,0)</f>
        <v>0</v>
      </c>
      <c r="M280" s="31">
        <f>IF(E$13&gt;0,$C224*M$263*24*'Input'!$F$58/E$13,0)</f>
        <v>0</v>
      </c>
      <c r="O280" s="31">
        <f>IF(C$13&gt;0,$C224*O$263*24*'Input'!$F$58/C$13,0)</f>
        <v>0</v>
      </c>
      <c r="P280" s="31">
        <f>IF(D$13&gt;0,$C224*P$263*24*'Input'!$F$58/D$13,0)</f>
        <v>0</v>
      </c>
      <c r="Q280" s="31">
        <f>IF(E$13&gt;0,$C224*Q$263*24*'Input'!$F$58/E$13,0)</f>
        <v>0</v>
      </c>
      <c r="S280" s="31">
        <f>IF(C$13&gt;0,$C224*S$263*24*'Input'!$F$58/C$13,0)</f>
        <v>0</v>
      </c>
      <c r="T280" s="31">
        <f>IF(D$13&gt;0,$C224*T$263*24*'Input'!$F$58/D$13,0)</f>
        <v>0</v>
      </c>
      <c r="U280" s="31">
        <f>IF(E$13&gt;0,$C224*U$263*24*'Input'!$F$58/E$13,0)</f>
        <v>0</v>
      </c>
      <c r="W280" s="31">
        <f>IF(C$13&gt;0,$C224*W$263*24*'Input'!$F$58/C$13,0)</f>
        <v>0</v>
      </c>
      <c r="X280" s="31">
        <f>IF(D$13&gt;0,$C224*X$263*24*'Input'!$F$58/D$13,0)</f>
        <v>0</v>
      </c>
      <c r="Y280" s="31">
        <f>IF(E$13&gt;0,$C224*Y$263*24*'Input'!$F$58/E$13,0)</f>
        <v>0</v>
      </c>
      <c r="AA280" s="31">
        <f>IF(C$13&gt;0,$C224*AA$263*24*'Input'!$F$58/C$13,0)</f>
        <v>0</v>
      </c>
      <c r="AB280" s="31">
        <f>IF(D$13&gt;0,$C224*AB$263*24*'Input'!$F$58/D$13,0)</f>
        <v>0</v>
      </c>
      <c r="AC280" s="31">
        <f>IF(E$13&gt;0,$C224*AC$263*24*'Input'!$F$58/E$13,0)</f>
        <v>0</v>
      </c>
      <c r="AE280" s="31">
        <f>IF(C$13&gt;0,$C224*AE$263*24*'Input'!$F$58/C$13,0)</f>
        <v>0</v>
      </c>
      <c r="AF280" s="31">
        <f>IF(D$13&gt;0,$C224*AF$263*24*'Input'!$F$58/D$13,0)</f>
        <v>0</v>
      </c>
      <c r="AG280" s="31">
        <f>IF(E$13&gt;0,$C224*AG$263*24*'Input'!$F$58/E$13,0)</f>
        <v>0</v>
      </c>
      <c r="AI280" s="31">
        <f>IF(C$13&gt;0,$C224*AI$263*24*'Input'!$F$58/C$13,0)</f>
        <v>0</v>
      </c>
      <c r="AJ280" s="31">
        <f>IF(D$13&gt;0,$C224*AJ$263*24*'Input'!$F$58/D$13,0)</f>
        <v>0</v>
      </c>
      <c r="AK280" s="31">
        <f>IF(E$13&gt;0,$C224*AK$263*24*'Input'!$F$58/E$13,0)</f>
        <v>0</v>
      </c>
      <c r="AL280" s="10"/>
    </row>
    <row r="281" spans="1:38">
      <c r="A281" s="3" t="s">
        <v>179</v>
      </c>
      <c r="C281" s="31">
        <f>IF(C$13&gt;0,$C225*C$263*24*'Input'!$F$58/C$13,0)</f>
        <v>0</v>
      </c>
      <c r="D281" s="31">
        <f>IF(D$13&gt;0,$C225*D$263*24*'Input'!$F$58/D$13,0)</f>
        <v>0</v>
      </c>
      <c r="E281" s="31">
        <f>IF(E$13&gt;0,$C225*E$263*24*'Input'!$F$58/E$13,0)</f>
        <v>0</v>
      </c>
      <c r="G281" s="31">
        <f>IF(C$13&gt;0,$C225*G$263*24*'Input'!$F$58/C$13,0)</f>
        <v>0</v>
      </c>
      <c r="H281" s="31">
        <f>IF(D$13&gt;0,$C225*H$263*24*'Input'!$F$58/D$13,0)</f>
        <v>0</v>
      </c>
      <c r="I281" s="31">
        <f>IF(E$13&gt;0,$C225*I$263*24*'Input'!$F$58/E$13,0)</f>
        <v>0</v>
      </c>
      <c r="K281" s="31">
        <f>IF(C$13&gt;0,$C225*K$263*24*'Input'!$F$58/C$13,0)</f>
        <v>0</v>
      </c>
      <c r="L281" s="31">
        <f>IF(D$13&gt;0,$C225*L$263*24*'Input'!$F$58/D$13,0)</f>
        <v>0</v>
      </c>
      <c r="M281" s="31">
        <f>IF(E$13&gt;0,$C225*M$263*24*'Input'!$F$58/E$13,0)</f>
        <v>0</v>
      </c>
      <c r="O281" s="31">
        <f>IF(C$13&gt;0,$C225*O$263*24*'Input'!$F$58/C$13,0)</f>
        <v>0</v>
      </c>
      <c r="P281" s="31">
        <f>IF(D$13&gt;0,$C225*P$263*24*'Input'!$F$58/D$13,0)</f>
        <v>0</v>
      </c>
      <c r="Q281" s="31">
        <f>IF(E$13&gt;0,$C225*Q$263*24*'Input'!$F$58/E$13,0)</f>
        <v>0</v>
      </c>
      <c r="S281" s="31">
        <f>IF(C$13&gt;0,$C225*S$263*24*'Input'!$F$58/C$13,0)</f>
        <v>0</v>
      </c>
      <c r="T281" s="31">
        <f>IF(D$13&gt;0,$C225*T$263*24*'Input'!$F$58/D$13,0)</f>
        <v>0</v>
      </c>
      <c r="U281" s="31">
        <f>IF(E$13&gt;0,$C225*U$263*24*'Input'!$F$58/E$13,0)</f>
        <v>0</v>
      </c>
      <c r="W281" s="31">
        <f>IF(C$13&gt;0,$C225*W$263*24*'Input'!$F$58/C$13,0)</f>
        <v>0</v>
      </c>
      <c r="X281" s="31">
        <f>IF(D$13&gt;0,$C225*X$263*24*'Input'!$F$58/D$13,0)</f>
        <v>0</v>
      </c>
      <c r="Y281" s="31">
        <f>IF(E$13&gt;0,$C225*Y$263*24*'Input'!$F$58/E$13,0)</f>
        <v>0</v>
      </c>
      <c r="AA281" s="31">
        <f>IF(C$13&gt;0,$C225*AA$263*24*'Input'!$F$58/C$13,0)</f>
        <v>0</v>
      </c>
      <c r="AB281" s="31">
        <f>IF(D$13&gt;0,$C225*AB$263*24*'Input'!$F$58/D$13,0)</f>
        <v>0</v>
      </c>
      <c r="AC281" s="31">
        <f>IF(E$13&gt;0,$C225*AC$263*24*'Input'!$F$58/E$13,0)</f>
        <v>0</v>
      </c>
      <c r="AE281" s="31">
        <f>IF(C$13&gt;0,$C225*AE$263*24*'Input'!$F$58/C$13,0)</f>
        <v>0</v>
      </c>
      <c r="AF281" s="31">
        <f>IF(D$13&gt;0,$C225*AF$263*24*'Input'!$F$58/D$13,0)</f>
        <v>0</v>
      </c>
      <c r="AG281" s="31">
        <f>IF(E$13&gt;0,$C225*AG$263*24*'Input'!$F$58/E$13,0)</f>
        <v>0</v>
      </c>
      <c r="AI281" s="31">
        <f>IF(C$13&gt;0,$C225*AI$263*24*'Input'!$F$58/C$13,0)</f>
        <v>0</v>
      </c>
      <c r="AJ281" s="31">
        <f>IF(D$13&gt;0,$C225*AJ$263*24*'Input'!$F$58/D$13,0)</f>
        <v>0</v>
      </c>
      <c r="AK281" s="31">
        <f>IF(E$13&gt;0,$C225*AK$263*24*'Input'!$F$58/E$13,0)</f>
        <v>0</v>
      </c>
      <c r="AL281" s="10"/>
    </row>
    <row r="282" spans="1:38">
      <c r="A282" s="3" t="s">
        <v>195</v>
      </c>
      <c r="C282" s="31">
        <f>IF(C$13&gt;0,$C226*C$263*24*'Input'!$F$58/C$13,0)</f>
        <v>0</v>
      </c>
      <c r="D282" s="31">
        <f>IF(D$13&gt;0,$C226*D$263*24*'Input'!$F$58/D$13,0)</f>
        <v>0</v>
      </c>
      <c r="E282" s="31">
        <f>IF(E$13&gt;0,$C226*E$263*24*'Input'!$F$58/E$13,0)</f>
        <v>0</v>
      </c>
      <c r="G282" s="31">
        <f>IF(C$13&gt;0,$C226*G$263*24*'Input'!$F$58/C$13,0)</f>
        <v>0</v>
      </c>
      <c r="H282" s="31">
        <f>IF(D$13&gt;0,$C226*H$263*24*'Input'!$F$58/D$13,0)</f>
        <v>0</v>
      </c>
      <c r="I282" s="31">
        <f>IF(E$13&gt;0,$C226*I$263*24*'Input'!$F$58/E$13,0)</f>
        <v>0</v>
      </c>
      <c r="K282" s="31">
        <f>IF(C$13&gt;0,$C226*K$263*24*'Input'!$F$58/C$13,0)</f>
        <v>0</v>
      </c>
      <c r="L282" s="31">
        <f>IF(D$13&gt;0,$C226*L$263*24*'Input'!$F$58/D$13,0)</f>
        <v>0</v>
      </c>
      <c r="M282" s="31">
        <f>IF(E$13&gt;0,$C226*M$263*24*'Input'!$F$58/E$13,0)</f>
        <v>0</v>
      </c>
      <c r="O282" s="31">
        <f>IF(C$13&gt;0,$C226*O$263*24*'Input'!$F$58/C$13,0)</f>
        <v>0</v>
      </c>
      <c r="P282" s="31">
        <f>IF(D$13&gt;0,$C226*P$263*24*'Input'!$F$58/D$13,0)</f>
        <v>0</v>
      </c>
      <c r="Q282" s="31">
        <f>IF(E$13&gt;0,$C226*Q$263*24*'Input'!$F$58/E$13,0)</f>
        <v>0</v>
      </c>
      <c r="S282" s="31">
        <f>IF(C$13&gt;0,$C226*S$263*24*'Input'!$F$58/C$13,0)</f>
        <v>0</v>
      </c>
      <c r="T282" s="31">
        <f>IF(D$13&gt;0,$C226*T$263*24*'Input'!$F$58/D$13,0)</f>
        <v>0</v>
      </c>
      <c r="U282" s="31">
        <f>IF(E$13&gt;0,$C226*U$263*24*'Input'!$F$58/E$13,0)</f>
        <v>0</v>
      </c>
      <c r="W282" s="31">
        <f>IF(C$13&gt;0,$C226*W$263*24*'Input'!$F$58/C$13,0)</f>
        <v>0</v>
      </c>
      <c r="X282" s="31">
        <f>IF(D$13&gt;0,$C226*X$263*24*'Input'!$F$58/D$13,0)</f>
        <v>0</v>
      </c>
      <c r="Y282" s="31">
        <f>IF(E$13&gt;0,$C226*Y$263*24*'Input'!$F$58/E$13,0)</f>
        <v>0</v>
      </c>
      <c r="AA282" s="31">
        <f>IF(C$13&gt;0,$C226*AA$263*24*'Input'!$F$58/C$13,0)</f>
        <v>0</v>
      </c>
      <c r="AB282" s="31">
        <f>IF(D$13&gt;0,$C226*AB$263*24*'Input'!$F$58/D$13,0)</f>
        <v>0</v>
      </c>
      <c r="AC282" s="31">
        <f>IF(E$13&gt;0,$C226*AC$263*24*'Input'!$F$58/E$13,0)</f>
        <v>0</v>
      </c>
      <c r="AE282" s="31">
        <f>IF(C$13&gt;0,$C226*AE$263*24*'Input'!$F$58/C$13,0)</f>
        <v>0</v>
      </c>
      <c r="AF282" s="31">
        <f>IF(D$13&gt;0,$C226*AF$263*24*'Input'!$F$58/D$13,0)</f>
        <v>0</v>
      </c>
      <c r="AG282" s="31">
        <f>IF(E$13&gt;0,$C226*AG$263*24*'Input'!$F$58/E$13,0)</f>
        <v>0</v>
      </c>
      <c r="AI282" s="31">
        <f>IF(C$13&gt;0,$C226*AI$263*24*'Input'!$F$58/C$13,0)</f>
        <v>0</v>
      </c>
      <c r="AJ282" s="31">
        <f>IF(D$13&gt;0,$C226*AJ$263*24*'Input'!$F$58/D$13,0)</f>
        <v>0</v>
      </c>
      <c r="AK282" s="31">
        <f>IF(E$13&gt;0,$C226*AK$263*24*'Input'!$F$58/E$13,0)</f>
        <v>0</v>
      </c>
      <c r="AL282" s="10"/>
    </row>
    <row r="283" spans="1:38">
      <c r="A283" s="3" t="s">
        <v>180</v>
      </c>
      <c r="C283" s="31">
        <f>IF(C$13&gt;0,$C227*C$263*24*'Input'!$F$58/C$13,0)</f>
        <v>0</v>
      </c>
      <c r="D283" s="31">
        <f>IF(D$13&gt;0,$C227*D$263*24*'Input'!$F$58/D$13,0)</f>
        <v>0</v>
      </c>
      <c r="E283" s="31">
        <f>IF(E$13&gt;0,$C227*E$263*24*'Input'!$F$58/E$13,0)</f>
        <v>0</v>
      </c>
      <c r="G283" s="31">
        <f>IF(C$13&gt;0,$C227*G$263*24*'Input'!$F$58/C$13,0)</f>
        <v>0</v>
      </c>
      <c r="H283" s="31">
        <f>IF(D$13&gt;0,$C227*H$263*24*'Input'!$F$58/D$13,0)</f>
        <v>0</v>
      </c>
      <c r="I283" s="31">
        <f>IF(E$13&gt;0,$C227*I$263*24*'Input'!$F$58/E$13,0)</f>
        <v>0</v>
      </c>
      <c r="K283" s="31">
        <f>IF(C$13&gt;0,$C227*K$263*24*'Input'!$F$58/C$13,0)</f>
        <v>0</v>
      </c>
      <c r="L283" s="31">
        <f>IF(D$13&gt;0,$C227*L$263*24*'Input'!$F$58/D$13,0)</f>
        <v>0</v>
      </c>
      <c r="M283" s="31">
        <f>IF(E$13&gt;0,$C227*M$263*24*'Input'!$F$58/E$13,0)</f>
        <v>0</v>
      </c>
      <c r="O283" s="31">
        <f>IF(C$13&gt;0,$C227*O$263*24*'Input'!$F$58/C$13,0)</f>
        <v>0</v>
      </c>
      <c r="P283" s="31">
        <f>IF(D$13&gt;0,$C227*P$263*24*'Input'!$F$58/D$13,0)</f>
        <v>0</v>
      </c>
      <c r="Q283" s="31">
        <f>IF(E$13&gt;0,$C227*Q$263*24*'Input'!$F$58/E$13,0)</f>
        <v>0</v>
      </c>
      <c r="S283" s="31">
        <f>IF(C$13&gt;0,$C227*S$263*24*'Input'!$F$58/C$13,0)</f>
        <v>0</v>
      </c>
      <c r="T283" s="31">
        <f>IF(D$13&gt;0,$C227*T$263*24*'Input'!$F$58/D$13,0)</f>
        <v>0</v>
      </c>
      <c r="U283" s="31">
        <f>IF(E$13&gt;0,$C227*U$263*24*'Input'!$F$58/E$13,0)</f>
        <v>0</v>
      </c>
      <c r="W283" s="31">
        <f>IF(C$13&gt;0,$C227*W$263*24*'Input'!$F$58/C$13,0)</f>
        <v>0</v>
      </c>
      <c r="X283" s="31">
        <f>IF(D$13&gt;0,$C227*X$263*24*'Input'!$F$58/D$13,0)</f>
        <v>0</v>
      </c>
      <c r="Y283" s="31">
        <f>IF(E$13&gt;0,$C227*Y$263*24*'Input'!$F$58/E$13,0)</f>
        <v>0</v>
      </c>
      <c r="AA283" s="31">
        <f>IF(C$13&gt;0,$C227*AA$263*24*'Input'!$F$58/C$13,0)</f>
        <v>0</v>
      </c>
      <c r="AB283" s="31">
        <f>IF(D$13&gt;0,$C227*AB$263*24*'Input'!$F$58/D$13,0)</f>
        <v>0</v>
      </c>
      <c r="AC283" s="31">
        <f>IF(E$13&gt;0,$C227*AC$263*24*'Input'!$F$58/E$13,0)</f>
        <v>0</v>
      </c>
      <c r="AE283" s="31">
        <f>IF(C$13&gt;0,$C227*AE$263*24*'Input'!$F$58/C$13,0)</f>
        <v>0</v>
      </c>
      <c r="AF283" s="31">
        <f>IF(D$13&gt;0,$C227*AF$263*24*'Input'!$F$58/D$13,0)</f>
        <v>0</v>
      </c>
      <c r="AG283" s="31">
        <f>IF(E$13&gt;0,$C227*AG$263*24*'Input'!$F$58/E$13,0)</f>
        <v>0</v>
      </c>
      <c r="AI283" s="31">
        <f>IF(C$13&gt;0,$C227*AI$263*24*'Input'!$F$58/C$13,0)</f>
        <v>0</v>
      </c>
      <c r="AJ283" s="31">
        <f>IF(D$13&gt;0,$C227*AJ$263*24*'Input'!$F$58/D$13,0)</f>
        <v>0</v>
      </c>
      <c r="AK283" s="31">
        <f>IF(E$13&gt;0,$C227*AK$263*24*'Input'!$F$58/E$13,0)</f>
        <v>0</v>
      </c>
      <c r="AL283" s="10"/>
    </row>
    <row r="284" spans="1:38">
      <c r="A284" s="3" t="s">
        <v>181</v>
      </c>
      <c r="C284" s="31">
        <f>IF(C$13&gt;0,$C228*C$263*24*'Input'!$F$58/C$13,0)</f>
        <v>0</v>
      </c>
      <c r="D284" s="31">
        <f>IF(D$13&gt;0,$C228*D$263*24*'Input'!$F$58/D$13,0)</f>
        <v>0</v>
      </c>
      <c r="E284" s="31">
        <f>IF(E$13&gt;0,$C228*E$263*24*'Input'!$F$58/E$13,0)</f>
        <v>0</v>
      </c>
      <c r="G284" s="31">
        <f>IF(C$13&gt;0,$C228*G$263*24*'Input'!$F$58/C$13,0)</f>
        <v>0</v>
      </c>
      <c r="H284" s="31">
        <f>IF(D$13&gt;0,$C228*H$263*24*'Input'!$F$58/D$13,0)</f>
        <v>0</v>
      </c>
      <c r="I284" s="31">
        <f>IF(E$13&gt;0,$C228*I$263*24*'Input'!$F$58/E$13,0)</f>
        <v>0</v>
      </c>
      <c r="K284" s="31">
        <f>IF(C$13&gt;0,$C228*K$263*24*'Input'!$F$58/C$13,0)</f>
        <v>0</v>
      </c>
      <c r="L284" s="31">
        <f>IF(D$13&gt;0,$C228*L$263*24*'Input'!$F$58/D$13,0)</f>
        <v>0</v>
      </c>
      <c r="M284" s="31">
        <f>IF(E$13&gt;0,$C228*M$263*24*'Input'!$F$58/E$13,0)</f>
        <v>0</v>
      </c>
      <c r="O284" s="31">
        <f>IF(C$13&gt;0,$C228*O$263*24*'Input'!$F$58/C$13,0)</f>
        <v>0</v>
      </c>
      <c r="P284" s="31">
        <f>IF(D$13&gt;0,$C228*P$263*24*'Input'!$F$58/D$13,0)</f>
        <v>0</v>
      </c>
      <c r="Q284" s="31">
        <f>IF(E$13&gt;0,$C228*Q$263*24*'Input'!$F$58/E$13,0)</f>
        <v>0</v>
      </c>
      <c r="S284" s="31">
        <f>IF(C$13&gt;0,$C228*S$263*24*'Input'!$F$58/C$13,0)</f>
        <v>0</v>
      </c>
      <c r="T284" s="31">
        <f>IF(D$13&gt;0,$C228*T$263*24*'Input'!$F$58/D$13,0)</f>
        <v>0</v>
      </c>
      <c r="U284" s="31">
        <f>IF(E$13&gt;0,$C228*U$263*24*'Input'!$F$58/E$13,0)</f>
        <v>0</v>
      </c>
      <c r="W284" s="31">
        <f>IF(C$13&gt;0,$C228*W$263*24*'Input'!$F$58/C$13,0)</f>
        <v>0</v>
      </c>
      <c r="X284" s="31">
        <f>IF(D$13&gt;0,$C228*X$263*24*'Input'!$F$58/D$13,0)</f>
        <v>0</v>
      </c>
      <c r="Y284" s="31">
        <f>IF(E$13&gt;0,$C228*Y$263*24*'Input'!$F$58/E$13,0)</f>
        <v>0</v>
      </c>
      <c r="AA284" s="31">
        <f>IF(C$13&gt;0,$C228*AA$263*24*'Input'!$F$58/C$13,0)</f>
        <v>0</v>
      </c>
      <c r="AB284" s="31">
        <f>IF(D$13&gt;0,$C228*AB$263*24*'Input'!$F$58/D$13,0)</f>
        <v>0</v>
      </c>
      <c r="AC284" s="31">
        <f>IF(E$13&gt;0,$C228*AC$263*24*'Input'!$F$58/E$13,0)</f>
        <v>0</v>
      </c>
      <c r="AE284" s="31">
        <f>IF(C$13&gt;0,$C228*AE$263*24*'Input'!$F$58/C$13,0)</f>
        <v>0</v>
      </c>
      <c r="AF284" s="31">
        <f>IF(D$13&gt;0,$C228*AF$263*24*'Input'!$F$58/D$13,0)</f>
        <v>0</v>
      </c>
      <c r="AG284" s="31">
        <f>IF(E$13&gt;0,$C228*AG$263*24*'Input'!$F$58/E$13,0)</f>
        <v>0</v>
      </c>
      <c r="AI284" s="31">
        <f>IF(C$13&gt;0,$C228*AI$263*24*'Input'!$F$58/C$13,0)</f>
        <v>0</v>
      </c>
      <c r="AJ284" s="31">
        <f>IF(D$13&gt;0,$C228*AJ$263*24*'Input'!$F$58/D$13,0)</f>
        <v>0</v>
      </c>
      <c r="AK284" s="31">
        <f>IF(E$13&gt;0,$C228*AK$263*24*'Input'!$F$58/E$13,0)</f>
        <v>0</v>
      </c>
      <c r="AL284" s="10"/>
    </row>
    <row r="285" spans="1:38">
      <c r="A285" s="3" t="s">
        <v>182</v>
      </c>
      <c r="C285" s="31">
        <f>IF(C$13&gt;0,$C229*C$263*24*'Input'!$F$58/C$13,0)</f>
        <v>0</v>
      </c>
      <c r="D285" s="31">
        <f>IF(D$13&gt;0,$C229*D$263*24*'Input'!$F$58/D$13,0)</f>
        <v>0</v>
      </c>
      <c r="E285" s="31">
        <f>IF(E$13&gt;0,$C229*E$263*24*'Input'!$F$58/E$13,0)</f>
        <v>0</v>
      </c>
      <c r="G285" s="31">
        <f>IF(C$13&gt;0,$C229*G$263*24*'Input'!$F$58/C$13,0)</f>
        <v>0</v>
      </c>
      <c r="H285" s="31">
        <f>IF(D$13&gt;0,$C229*H$263*24*'Input'!$F$58/D$13,0)</f>
        <v>0</v>
      </c>
      <c r="I285" s="31">
        <f>IF(E$13&gt;0,$C229*I$263*24*'Input'!$F$58/E$13,0)</f>
        <v>0</v>
      </c>
      <c r="K285" s="31">
        <f>IF(C$13&gt;0,$C229*K$263*24*'Input'!$F$58/C$13,0)</f>
        <v>0</v>
      </c>
      <c r="L285" s="31">
        <f>IF(D$13&gt;0,$C229*L$263*24*'Input'!$F$58/D$13,0)</f>
        <v>0</v>
      </c>
      <c r="M285" s="31">
        <f>IF(E$13&gt;0,$C229*M$263*24*'Input'!$F$58/E$13,0)</f>
        <v>0</v>
      </c>
      <c r="O285" s="31">
        <f>IF(C$13&gt;0,$C229*O$263*24*'Input'!$F$58/C$13,0)</f>
        <v>0</v>
      </c>
      <c r="P285" s="31">
        <f>IF(D$13&gt;0,$C229*P$263*24*'Input'!$F$58/D$13,0)</f>
        <v>0</v>
      </c>
      <c r="Q285" s="31">
        <f>IF(E$13&gt;0,$C229*Q$263*24*'Input'!$F$58/E$13,0)</f>
        <v>0</v>
      </c>
      <c r="S285" s="31">
        <f>IF(C$13&gt;0,$C229*S$263*24*'Input'!$F$58/C$13,0)</f>
        <v>0</v>
      </c>
      <c r="T285" s="31">
        <f>IF(D$13&gt;0,$C229*T$263*24*'Input'!$F$58/D$13,0)</f>
        <v>0</v>
      </c>
      <c r="U285" s="31">
        <f>IF(E$13&gt;0,$C229*U$263*24*'Input'!$F$58/E$13,0)</f>
        <v>0</v>
      </c>
      <c r="W285" s="31">
        <f>IF(C$13&gt;0,$C229*W$263*24*'Input'!$F$58/C$13,0)</f>
        <v>0</v>
      </c>
      <c r="X285" s="31">
        <f>IF(D$13&gt;0,$C229*X$263*24*'Input'!$F$58/D$13,0)</f>
        <v>0</v>
      </c>
      <c r="Y285" s="31">
        <f>IF(E$13&gt;0,$C229*Y$263*24*'Input'!$F$58/E$13,0)</f>
        <v>0</v>
      </c>
      <c r="AA285" s="31">
        <f>IF(C$13&gt;0,$C229*AA$263*24*'Input'!$F$58/C$13,0)</f>
        <v>0</v>
      </c>
      <c r="AB285" s="31">
        <f>IF(D$13&gt;0,$C229*AB$263*24*'Input'!$F$58/D$13,0)</f>
        <v>0</v>
      </c>
      <c r="AC285" s="31">
        <f>IF(E$13&gt;0,$C229*AC$263*24*'Input'!$F$58/E$13,0)</f>
        <v>0</v>
      </c>
      <c r="AE285" s="31">
        <f>IF(C$13&gt;0,$C229*AE$263*24*'Input'!$F$58/C$13,0)</f>
        <v>0</v>
      </c>
      <c r="AF285" s="31">
        <f>IF(D$13&gt;0,$C229*AF$263*24*'Input'!$F$58/D$13,0)</f>
        <v>0</v>
      </c>
      <c r="AG285" s="31">
        <f>IF(E$13&gt;0,$C229*AG$263*24*'Input'!$F$58/E$13,0)</f>
        <v>0</v>
      </c>
      <c r="AI285" s="31">
        <f>IF(C$13&gt;0,$C229*AI$263*24*'Input'!$F$58/C$13,0)</f>
        <v>0</v>
      </c>
      <c r="AJ285" s="31">
        <f>IF(D$13&gt;0,$C229*AJ$263*24*'Input'!$F$58/D$13,0)</f>
        <v>0</v>
      </c>
      <c r="AK285" s="31">
        <f>IF(E$13&gt;0,$C229*AK$263*24*'Input'!$F$58/E$13,0)</f>
        <v>0</v>
      </c>
      <c r="AL285" s="10"/>
    </row>
    <row r="286" spans="1:38">
      <c r="A286" s="3" t="s">
        <v>183</v>
      </c>
      <c r="C286" s="31">
        <f>IF(C$13&gt;0,$C230*C$263*24*'Input'!$F$58/C$13,0)</f>
        <v>0</v>
      </c>
      <c r="D286" s="31">
        <f>IF(D$13&gt;0,$C230*D$263*24*'Input'!$F$58/D$13,0)</f>
        <v>0</v>
      </c>
      <c r="E286" s="31">
        <f>IF(E$13&gt;0,$C230*E$263*24*'Input'!$F$58/E$13,0)</f>
        <v>0</v>
      </c>
      <c r="G286" s="31">
        <f>IF(C$13&gt;0,$C230*G$263*24*'Input'!$F$58/C$13,0)</f>
        <v>0</v>
      </c>
      <c r="H286" s="31">
        <f>IF(D$13&gt;0,$C230*H$263*24*'Input'!$F$58/D$13,0)</f>
        <v>0</v>
      </c>
      <c r="I286" s="31">
        <f>IF(E$13&gt;0,$C230*I$263*24*'Input'!$F$58/E$13,0)</f>
        <v>0</v>
      </c>
      <c r="K286" s="31">
        <f>IF(C$13&gt;0,$C230*K$263*24*'Input'!$F$58/C$13,0)</f>
        <v>0</v>
      </c>
      <c r="L286" s="31">
        <f>IF(D$13&gt;0,$C230*L$263*24*'Input'!$F$58/D$13,0)</f>
        <v>0</v>
      </c>
      <c r="M286" s="31">
        <f>IF(E$13&gt;0,$C230*M$263*24*'Input'!$F$58/E$13,0)</f>
        <v>0</v>
      </c>
      <c r="O286" s="31">
        <f>IF(C$13&gt;0,$C230*O$263*24*'Input'!$F$58/C$13,0)</f>
        <v>0</v>
      </c>
      <c r="P286" s="31">
        <f>IF(D$13&gt;0,$C230*P$263*24*'Input'!$F$58/D$13,0)</f>
        <v>0</v>
      </c>
      <c r="Q286" s="31">
        <f>IF(E$13&gt;0,$C230*Q$263*24*'Input'!$F$58/E$13,0)</f>
        <v>0</v>
      </c>
      <c r="S286" s="31">
        <f>IF(C$13&gt;0,$C230*S$263*24*'Input'!$F$58/C$13,0)</f>
        <v>0</v>
      </c>
      <c r="T286" s="31">
        <f>IF(D$13&gt;0,$C230*T$263*24*'Input'!$F$58/D$13,0)</f>
        <v>0</v>
      </c>
      <c r="U286" s="31">
        <f>IF(E$13&gt;0,$C230*U$263*24*'Input'!$F$58/E$13,0)</f>
        <v>0</v>
      </c>
      <c r="W286" s="31">
        <f>IF(C$13&gt;0,$C230*W$263*24*'Input'!$F$58/C$13,0)</f>
        <v>0</v>
      </c>
      <c r="X286" s="31">
        <f>IF(D$13&gt;0,$C230*X$263*24*'Input'!$F$58/D$13,0)</f>
        <v>0</v>
      </c>
      <c r="Y286" s="31">
        <f>IF(E$13&gt;0,$C230*Y$263*24*'Input'!$F$58/E$13,0)</f>
        <v>0</v>
      </c>
      <c r="AA286" s="31">
        <f>IF(C$13&gt;0,$C230*AA$263*24*'Input'!$F$58/C$13,0)</f>
        <v>0</v>
      </c>
      <c r="AB286" s="31">
        <f>IF(D$13&gt;0,$C230*AB$263*24*'Input'!$F$58/D$13,0)</f>
        <v>0</v>
      </c>
      <c r="AC286" s="31">
        <f>IF(E$13&gt;0,$C230*AC$263*24*'Input'!$F$58/E$13,0)</f>
        <v>0</v>
      </c>
      <c r="AE286" s="31">
        <f>IF(C$13&gt;0,$C230*AE$263*24*'Input'!$F$58/C$13,0)</f>
        <v>0</v>
      </c>
      <c r="AF286" s="31">
        <f>IF(D$13&gt;0,$C230*AF$263*24*'Input'!$F$58/D$13,0)</f>
        <v>0</v>
      </c>
      <c r="AG286" s="31">
        <f>IF(E$13&gt;0,$C230*AG$263*24*'Input'!$F$58/E$13,0)</f>
        <v>0</v>
      </c>
      <c r="AI286" s="31">
        <f>IF(C$13&gt;0,$C230*AI$263*24*'Input'!$F$58/C$13,0)</f>
        <v>0</v>
      </c>
      <c r="AJ286" s="31">
        <f>IF(D$13&gt;0,$C230*AJ$263*24*'Input'!$F$58/D$13,0)</f>
        <v>0</v>
      </c>
      <c r="AK286" s="31">
        <f>IF(E$13&gt;0,$C230*AK$263*24*'Input'!$F$58/E$13,0)</f>
        <v>0</v>
      </c>
      <c r="AL286" s="10"/>
    </row>
    <row r="287" spans="1:38">
      <c r="A287" s="3" t="s">
        <v>196</v>
      </c>
      <c r="C287" s="31">
        <f>IF(C$13&gt;0,$C231*C$263*24*'Input'!$F$58/C$13,0)</f>
        <v>0</v>
      </c>
      <c r="D287" s="31">
        <f>IF(D$13&gt;0,$C231*D$263*24*'Input'!$F$58/D$13,0)</f>
        <v>0</v>
      </c>
      <c r="E287" s="31">
        <f>IF(E$13&gt;0,$C231*E$263*24*'Input'!$F$58/E$13,0)</f>
        <v>0</v>
      </c>
      <c r="G287" s="31">
        <f>IF(C$13&gt;0,$C231*G$263*24*'Input'!$F$58/C$13,0)</f>
        <v>0</v>
      </c>
      <c r="H287" s="31">
        <f>IF(D$13&gt;0,$C231*H$263*24*'Input'!$F$58/D$13,0)</f>
        <v>0</v>
      </c>
      <c r="I287" s="31">
        <f>IF(E$13&gt;0,$C231*I$263*24*'Input'!$F$58/E$13,0)</f>
        <v>0</v>
      </c>
      <c r="K287" s="31">
        <f>IF(C$13&gt;0,$C231*K$263*24*'Input'!$F$58/C$13,0)</f>
        <v>0</v>
      </c>
      <c r="L287" s="31">
        <f>IF(D$13&gt;0,$C231*L$263*24*'Input'!$F$58/D$13,0)</f>
        <v>0</v>
      </c>
      <c r="M287" s="31">
        <f>IF(E$13&gt;0,$C231*M$263*24*'Input'!$F$58/E$13,0)</f>
        <v>0</v>
      </c>
      <c r="O287" s="31">
        <f>IF(C$13&gt;0,$C231*O$263*24*'Input'!$F$58/C$13,0)</f>
        <v>0</v>
      </c>
      <c r="P287" s="31">
        <f>IF(D$13&gt;0,$C231*P$263*24*'Input'!$F$58/D$13,0)</f>
        <v>0</v>
      </c>
      <c r="Q287" s="31">
        <f>IF(E$13&gt;0,$C231*Q$263*24*'Input'!$F$58/E$13,0)</f>
        <v>0</v>
      </c>
      <c r="S287" s="31">
        <f>IF(C$13&gt;0,$C231*S$263*24*'Input'!$F$58/C$13,0)</f>
        <v>0</v>
      </c>
      <c r="T287" s="31">
        <f>IF(D$13&gt;0,$C231*T$263*24*'Input'!$F$58/D$13,0)</f>
        <v>0</v>
      </c>
      <c r="U287" s="31">
        <f>IF(E$13&gt;0,$C231*U$263*24*'Input'!$F$58/E$13,0)</f>
        <v>0</v>
      </c>
      <c r="W287" s="31">
        <f>IF(C$13&gt;0,$C231*W$263*24*'Input'!$F$58/C$13,0)</f>
        <v>0</v>
      </c>
      <c r="X287" s="31">
        <f>IF(D$13&gt;0,$C231*X$263*24*'Input'!$F$58/D$13,0)</f>
        <v>0</v>
      </c>
      <c r="Y287" s="31">
        <f>IF(E$13&gt;0,$C231*Y$263*24*'Input'!$F$58/E$13,0)</f>
        <v>0</v>
      </c>
      <c r="AA287" s="31">
        <f>IF(C$13&gt;0,$C231*AA$263*24*'Input'!$F$58/C$13,0)</f>
        <v>0</v>
      </c>
      <c r="AB287" s="31">
        <f>IF(D$13&gt;0,$C231*AB$263*24*'Input'!$F$58/D$13,0)</f>
        <v>0</v>
      </c>
      <c r="AC287" s="31">
        <f>IF(E$13&gt;0,$C231*AC$263*24*'Input'!$F$58/E$13,0)</f>
        <v>0</v>
      </c>
      <c r="AE287" s="31">
        <f>IF(C$13&gt;0,$C231*AE$263*24*'Input'!$F$58/C$13,0)</f>
        <v>0</v>
      </c>
      <c r="AF287" s="31">
        <f>IF(D$13&gt;0,$C231*AF$263*24*'Input'!$F$58/D$13,0)</f>
        <v>0</v>
      </c>
      <c r="AG287" s="31">
        <f>IF(E$13&gt;0,$C231*AG$263*24*'Input'!$F$58/E$13,0)</f>
        <v>0</v>
      </c>
      <c r="AI287" s="31">
        <f>IF(C$13&gt;0,$C231*AI$263*24*'Input'!$F$58/C$13,0)</f>
        <v>0</v>
      </c>
      <c r="AJ287" s="31">
        <f>IF(D$13&gt;0,$C231*AJ$263*24*'Input'!$F$58/D$13,0)</f>
        <v>0</v>
      </c>
      <c r="AK287" s="31">
        <f>IF(E$13&gt;0,$C231*AK$263*24*'Input'!$F$58/E$13,0)</f>
        <v>0</v>
      </c>
      <c r="AL287" s="10"/>
    </row>
    <row r="288" spans="1:38">
      <c r="A288" s="3" t="s">
        <v>187</v>
      </c>
      <c r="C288" s="31">
        <f>IF(C$13&gt;0,$C232*C$263*24*'Input'!$F$58/C$13,0)</f>
        <v>0</v>
      </c>
      <c r="D288" s="31">
        <f>IF(D$13&gt;0,$C232*D$263*24*'Input'!$F$58/D$13,0)</f>
        <v>0</v>
      </c>
      <c r="E288" s="31">
        <f>IF(E$13&gt;0,$C232*E$263*24*'Input'!$F$58/E$13,0)</f>
        <v>0</v>
      </c>
      <c r="G288" s="31">
        <f>IF(C$13&gt;0,$C232*G$263*24*'Input'!$F$58/C$13,0)</f>
        <v>0</v>
      </c>
      <c r="H288" s="31">
        <f>IF(D$13&gt;0,$C232*H$263*24*'Input'!$F$58/D$13,0)</f>
        <v>0</v>
      </c>
      <c r="I288" s="31">
        <f>IF(E$13&gt;0,$C232*I$263*24*'Input'!$F$58/E$13,0)</f>
        <v>0</v>
      </c>
      <c r="K288" s="31">
        <f>IF(C$13&gt;0,$C232*K$263*24*'Input'!$F$58/C$13,0)</f>
        <v>0</v>
      </c>
      <c r="L288" s="31">
        <f>IF(D$13&gt;0,$C232*L$263*24*'Input'!$F$58/D$13,0)</f>
        <v>0</v>
      </c>
      <c r="M288" s="31">
        <f>IF(E$13&gt;0,$C232*M$263*24*'Input'!$F$58/E$13,0)</f>
        <v>0</v>
      </c>
      <c r="O288" s="31">
        <f>IF(C$13&gt;0,$C232*O$263*24*'Input'!$F$58/C$13,0)</f>
        <v>0</v>
      </c>
      <c r="P288" s="31">
        <f>IF(D$13&gt;0,$C232*P$263*24*'Input'!$F$58/D$13,0)</f>
        <v>0</v>
      </c>
      <c r="Q288" s="31">
        <f>IF(E$13&gt;0,$C232*Q$263*24*'Input'!$F$58/E$13,0)</f>
        <v>0</v>
      </c>
      <c r="S288" s="31">
        <f>IF(C$13&gt;0,$C232*S$263*24*'Input'!$F$58/C$13,0)</f>
        <v>0</v>
      </c>
      <c r="T288" s="31">
        <f>IF(D$13&gt;0,$C232*T$263*24*'Input'!$F$58/D$13,0)</f>
        <v>0</v>
      </c>
      <c r="U288" s="31">
        <f>IF(E$13&gt;0,$C232*U$263*24*'Input'!$F$58/E$13,0)</f>
        <v>0</v>
      </c>
      <c r="W288" s="31">
        <f>IF(C$13&gt;0,$C232*W$263*24*'Input'!$F$58/C$13,0)</f>
        <v>0</v>
      </c>
      <c r="X288" s="31">
        <f>IF(D$13&gt;0,$C232*X$263*24*'Input'!$F$58/D$13,0)</f>
        <v>0</v>
      </c>
      <c r="Y288" s="31">
        <f>IF(E$13&gt;0,$C232*Y$263*24*'Input'!$F$58/E$13,0)</f>
        <v>0</v>
      </c>
      <c r="AA288" s="31">
        <f>IF(C$13&gt;0,$C232*AA$263*24*'Input'!$F$58/C$13,0)</f>
        <v>0</v>
      </c>
      <c r="AB288" s="31">
        <f>IF(D$13&gt;0,$C232*AB$263*24*'Input'!$F$58/D$13,0)</f>
        <v>0</v>
      </c>
      <c r="AC288" s="31">
        <f>IF(E$13&gt;0,$C232*AC$263*24*'Input'!$F$58/E$13,0)</f>
        <v>0</v>
      </c>
      <c r="AE288" s="31">
        <f>IF(C$13&gt;0,$C232*AE$263*24*'Input'!$F$58/C$13,0)</f>
        <v>0</v>
      </c>
      <c r="AF288" s="31">
        <f>IF(D$13&gt;0,$C232*AF$263*24*'Input'!$F$58/D$13,0)</f>
        <v>0</v>
      </c>
      <c r="AG288" s="31">
        <f>IF(E$13&gt;0,$C232*AG$263*24*'Input'!$F$58/E$13,0)</f>
        <v>0</v>
      </c>
      <c r="AI288" s="31">
        <f>IF(C$13&gt;0,$C232*AI$263*24*'Input'!$F$58/C$13,0)</f>
        <v>0</v>
      </c>
      <c r="AJ288" s="31">
        <f>IF(D$13&gt;0,$C232*AJ$263*24*'Input'!$F$58/D$13,0)</f>
        <v>0</v>
      </c>
      <c r="AK288" s="31">
        <f>IF(E$13&gt;0,$C232*AK$263*24*'Input'!$F$58/E$13,0)</f>
        <v>0</v>
      </c>
      <c r="AL288" s="10"/>
    </row>
    <row r="289" spans="1:38">
      <c r="A289" s="3" t="s">
        <v>189</v>
      </c>
      <c r="C289" s="31">
        <f>IF(C$13&gt;0,$C233*C$263*24*'Input'!$F$58/C$13,0)</f>
        <v>0</v>
      </c>
      <c r="D289" s="31">
        <f>IF(D$13&gt;0,$C233*D$263*24*'Input'!$F$58/D$13,0)</f>
        <v>0</v>
      </c>
      <c r="E289" s="31">
        <f>IF(E$13&gt;0,$C233*E$263*24*'Input'!$F$58/E$13,0)</f>
        <v>0</v>
      </c>
      <c r="G289" s="31">
        <f>IF(C$13&gt;0,$C233*G$263*24*'Input'!$F$58/C$13,0)</f>
        <v>0</v>
      </c>
      <c r="H289" s="31">
        <f>IF(D$13&gt;0,$C233*H$263*24*'Input'!$F$58/D$13,0)</f>
        <v>0</v>
      </c>
      <c r="I289" s="31">
        <f>IF(E$13&gt;0,$C233*I$263*24*'Input'!$F$58/E$13,0)</f>
        <v>0</v>
      </c>
      <c r="K289" s="31">
        <f>IF(C$13&gt;0,$C233*K$263*24*'Input'!$F$58/C$13,0)</f>
        <v>0</v>
      </c>
      <c r="L289" s="31">
        <f>IF(D$13&gt;0,$C233*L$263*24*'Input'!$F$58/D$13,0)</f>
        <v>0</v>
      </c>
      <c r="M289" s="31">
        <f>IF(E$13&gt;0,$C233*M$263*24*'Input'!$F$58/E$13,0)</f>
        <v>0</v>
      </c>
      <c r="O289" s="31">
        <f>IF(C$13&gt;0,$C233*O$263*24*'Input'!$F$58/C$13,0)</f>
        <v>0</v>
      </c>
      <c r="P289" s="31">
        <f>IF(D$13&gt;0,$C233*P$263*24*'Input'!$F$58/D$13,0)</f>
        <v>0</v>
      </c>
      <c r="Q289" s="31">
        <f>IF(E$13&gt;0,$C233*Q$263*24*'Input'!$F$58/E$13,0)</f>
        <v>0</v>
      </c>
      <c r="S289" s="31">
        <f>IF(C$13&gt;0,$C233*S$263*24*'Input'!$F$58/C$13,0)</f>
        <v>0</v>
      </c>
      <c r="T289" s="31">
        <f>IF(D$13&gt;0,$C233*T$263*24*'Input'!$F$58/D$13,0)</f>
        <v>0</v>
      </c>
      <c r="U289" s="31">
        <f>IF(E$13&gt;0,$C233*U$263*24*'Input'!$F$58/E$13,0)</f>
        <v>0</v>
      </c>
      <c r="W289" s="31">
        <f>IF(C$13&gt;0,$C233*W$263*24*'Input'!$F$58/C$13,0)</f>
        <v>0</v>
      </c>
      <c r="X289" s="31">
        <f>IF(D$13&gt;0,$C233*X$263*24*'Input'!$F$58/D$13,0)</f>
        <v>0</v>
      </c>
      <c r="Y289" s="31">
        <f>IF(E$13&gt;0,$C233*Y$263*24*'Input'!$F$58/E$13,0)</f>
        <v>0</v>
      </c>
      <c r="AA289" s="31">
        <f>IF(C$13&gt;0,$C233*AA$263*24*'Input'!$F$58/C$13,0)</f>
        <v>0</v>
      </c>
      <c r="AB289" s="31">
        <f>IF(D$13&gt;0,$C233*AB$263*24*'Input'!$F$58/D$13,0)</f>
        <v>0</v>
      </c>
      <c r="AC289" s="31">
        <f>IF(E$13&gt;0,$C233*AC$263*24*'Input'!$F$58/E$13,0)</f>
        <v>0</v>
      </c>
      <c r="AE289" s="31">
        <f>IF(C$13&gt;0,$C233*AE$263*24*'Input'!$F$58/C$13,0)</f>
        <v>0</v>
      </c>
      <c r="AF289" s="31">
        <f>IF(D$13&gt;0,$C233*AF$263*24*'Input'!$F$58/D$13,0)</f>
        <v>0</v>
      </c>
      <c r="AG289" s="31">
        <f>IF(E$13&gt;0,$C233*AG$263*24*'Input'!$F$58/E$13,0)</f>
        <v>0</v>
      </c>
      <c r="AI289" s="31">
        <f>IF(C$13&gt;0,$C233*AI$263*24*'Input'!$F$58/C$13,0)</f>
        <v>0</v>
      </c>
      <c r="AJ289" s="31">
        <f>IF(D$13&gt;0,$C233*AJ$263*24*'Input'!$F$58/D$13,0)</f>
        <v>0</v>
      </c>
      <c r="AK289" s="31">
        <f>IF(E$13&gt;0,$C233*AK$263*24*'Input'!$F$58/E$13,0)</f>
        <v>0</v>
      </c>
      <c r="AL289" s="10"/>
    </row>
    <row r="290" spans="1:38">
      <c r="A290" s="3" t="s">
        <v>198</v>
      </c>
      <c r="C290" s="31">
        <f>IF(C$13&gt;0,$C234*C$263*24*'Input'!$F$58/C$13,0)</f>
        <v>0</v>
      </c>
      <c r="D290" s="31">
        <f>IF(D$13&gt;0,$C234*D$263*24*'Input'!$F$58/D$13,0)</f>
        <v>0</v>
      </c>
      <c r="E290" s="31">
        <f>IF(E$13&gt;0,$C234*E$263*24*'Input'!$F$58/E$13,0)</f>
        <v>0</v>
      </c>
      <c r="G290" s="31">
        <f>IF(C$13&gt;0,$C234*G$263*24*'Input'!$F$58/C$13,0)</f>
        <v>0</v>
      </c>
      <c r="H290" s="31">
        <f>IF(D$13&gt;0,$C234*H$263*24*'Input'!$F$58/D$13,0)</f>
        <v>0</v>
      </c>
      <c r="I290" s="31">
        <f>IF(E$13&gt;0,$C234*I$263*24*'Input'!$F$58/E$13,0)</f>
        <v>0</v>
      </c>
      <c r="K290" s="31">
        <f>IF(C$13&gt;0,$C234*K$263*24*'Input'!$F$58/C$13,0)</f>
        <v>0</v>
      </c>
      <c r="L290" s="31">
        <f>IF(D$13&gt;0,$C234*L$263*24*'Input'!$F$58/D$13,0)</f>
        <v>0</v>
      </c>
      <c r="M290" s="31">
        <f>IF(E$13&gt;0,$C234*M$263*24*'Input'!$F$58/E$13,0)</f>
        <v>0</v>
      </c>
      <c r="O290" s="31">
        <f>IF(C$13&gt;0,$C234*O$263*24*'Input'!$F$58/C$13,0)</f>
        <v>0</v>
      </c>
      <c r="P290" s="31">
        <f>IF(D$13&gt;0,$C234*P$263*24*'Input'!$F$58/D$13,0)</f>
        <v>0</v>
      </c>
      <c r="Q290" s="31">
        <f>IF(E$13&gt;0,$C234*Q$263*24*'Input'!$F$58/E$13,0)</f>
        <v>0</v>
      </c>
      <c r="S290" s="31">
        <f>IF(C$13&gt;0,$C234*S$263*24*'Input'!$F$58/C$13,0)</f>
        <v>0</v>
      </c>
      <c r="T290" s="31">
        <f>IF(D$13&gt;0,$C234*T$263*24*'Input'!$F$58/D$13,0)</f>
        <v>0</v>
      </c>
      <c r="U290" s="31">
        <f>IF(E$13&gt;0,$C234*U$263*24*'Input'!$F$58/E$13,0)</f>
        <v>0</v>
      </c>
      <c r="W290" s="31">
        <f>IF(C$13&gt;0,$C234*W$263*24*'Input'!$F$58/C$13,0)</f>
        <v>0</v>
      </c>
      <c r="X290" s="31">
        <f>IF(D$13&gt;0,$C234*X$263*24*'Input'!$F$58/D$13,0)</f>
        <v>0</v>
      </c>
      <c r="Y290" s="31">
        <f>IF(E$13&gt;0,$C234*Y$263*24*'Input'!$F$58/E$13,0)</f>
        <v>0</v>
      </c>
      <c r="AA290" s="31">
        <f>IF(C$13&gt;0,$C234*AA$263*24*'Input'!$F$58/C$13,0)</f>
        <v>0</v>
      </c>
      <c r="AB290" s="31">
        <f>IF(D$13&gt;0,$C234*AB$263*24*'Input'!$F$58/D$13,0)</f>
        <v>0</v>
      </c>
      <c r="AC290" s="31">
        <f>IF(E$13&gt;0,$C234*AC$263*24*'Input'!$F$58/E$13,0)</f>
        <v>0</v>
      </c>
      <c r="AE290" s="31">
        <f>IF(C$13&gt;0,$C234*AE$263*24*'Input'!$F$58/C$13,0)</f>
        <v>0</v>
      </c>
      <c r="AF290" s="31">
        <f>IF(D$13&gt;0,$C234*AF$263*24*'Input'!$F$58/D$13,0)</f>
        <v>0</v>
      </c>
      <c r="AG290" s="31">
        <f>IF(E$13&gt;0,$C234*AG$263*24*'Input'!$F$58/E$13,0)</f>
        <v>0</v>
      </c>
      <c r="AI290" s="31">
        <f>IF(C$13&gt;0,$C234*AI$263*24*'Input'!$F$58/C$13,0)</f>
        <v>0</v>
      </c>
      <c r="AJ290" s="31">
        <f>IF(D$13&gt;0,$C234*AJ$263*24*'Input'!$F$58/D$13,0)</f>
        <v>0</v>
      </c>
      <c r="AK290" s="31">
        <f>IF(E$13&gt;0,$C234*AK$263*24*'Input'!$F$58/E$13,0)</f>
        <v>0</v>
      </c>
      <c r="AL290" s="10"/>
    </row>
    <row r="292" spans="1:38" ht="21" customHeight="1">
      <c r="A292" s="1" t="s">
        <v>645</v>
      </c>
    </row>
    <row r="293" spans="1:38">
      <c r="A293" s="2" t="s">
        <v>361</v>
      </c>
    </row>
    <row r="294" spans="1:38">
      <c r="A294" s="11" t="s">
        <v>646</v>
      </c>
    </row>
    <row r="295" spans="1:38">
      <c r="A295" s="2" t="s">
        <v>647</v>
      </c>
    </row>
    <row r="297" spans="1:38">
      <c r="B297" s="24" t="s">
        <v>142</v>
      </c>
      <c r="C297" s="12" t="s">
        <v>328</v>
      </c>
      <c r="D297" s="12" t="s">
        <v>329</v>
      </c>
      <c r="E297" s="12" t="s">
        <v>330</v>
      </c>
      <c r="F297" s="24" t="s">
        <v>143</v>
      </c>
      <c r="G297" s="12" t="s">
        <v>328</v>
      </c>
      <c r="H297" s="12" t="s">
        <v>329</v>
      </c>
      <c r="I297" s="12" t="s">
        <v>330</v>
      </c>
      <c r="J297" s="24" t="s">
        <v>144</v>
      </c>
      <c r="K297" s="12" t="s">
        <v>328</v>
      </c>
      <c r="L297" s="12" t="s">
        <v>329</v>
      </c>
      <c r="M297" s="12" t="s">
        <v>330</v>
      </c>
      <c r="N297" s="24" t="s">
        <v>145</v>
      </c>
      <c r="O297" s="12" t="s">
        <v>328</v>
      </c>
      <c r="P297" s="12" t="s">
        <v>329</v>
      </c>
      <c r="Q297" s="12" t="s">
        <v>330</v>
      </c>
      <c r="R297" s="24" t="s">
        <v>146</v>
      </c>
      <c r="S297" s="12" t="s">
        <v>328</v>
      </c>
      <c r="T297" s="12" t="s">
        <v>329</v>
      </c>
      <c r="U297" s="12" t="s">
        <v>330</v>
      </c>
      <c r="V297" s="24" t="s">
        <v>151</v>
      </c>
      <c r="W297" s="12" t="s">
        <v>328</v>
      </c>
      <c r="X297" s="12" t="s">
        <v>329</v>
      </c>
      <c r="Y297" s="12" t="s">
        <v>330</v>
      </c>
      <c r="Z297" s="24" t="s">
        <v>147</v>
      </c>
      <c r="AA297" s="12" t="s">
        <v>328</v>
      </c>
      <c r="AB297" s="12" t="s">
        <v>329</v>
      </c>
      <c r="AC297" s="12" t="s">
        <v>330</v>
      </c>
      <c r="AD297" s="24" t="s">
        <v>148</v>
      </c>
      <c r="AE297" s="12" t="s">
        <v>328</v>
      </c>
      <c r="AF297" s="12" t="s">
        <v>329</v>
      </c>
      <c r="AG297" s="12" t="s">
        <v>330</v>
      </c>
      <c r="AH297" s="24" t="s">
        <v>149</v>
      </c>
      <c r="AI297" s="12" t="s">
        <v>328</v>
      </c>
      <c r="AJ297" s="12" t="s">
        <v>329</v>
      </c>
      <c r="AK297" s="12" t="s">
        <v>330</v>
      </c>
    </row>
    <row r="298" spans="1:38">
      <c r="A298" s="3" t="s">
        <v>174</v>
      </c>
      <c r="C298" s="32">
        <f>C$274</f>
        <v>0</v>
      </c>
      <c r="D298" s="32">
        <f>D$274</f>
        <v>0</v>
      </c>
      <c r="E298" s="32">
        <f>E$274</f>
        <v>0</v>
      </c>
      <c r="G298" s="32">
        <f>G$274</f>
        <v>0</v>
      </c>
      <c r="H298" s="32">
        <f>H$274</f>
        <v>0</v>
      </c>
      <c r="I298" s="32">
        <f>I$274</f>
        <v>0</v>
      </c>
      <c r="K298" s="32">
        <f>K$274</f>
        <v>0</v>
      </c>
      <c r="L298" s="32">
        <f>L$274</f>
        <v>0</v>
      </c>
      <c r="M298" s="32">
        <f>M$274</f>
        <v>0</v>
      </c>
      <c r="O298" s="32">
        <f>O$274</f>
        <v>0</v>
      </c>
      <c r="P298" s="32">
        <f>P$274</f>
        <v>0</v>
      </c>
      <c r="Q298" s="32">
        <f>Q$274</f>
        <v>0</v>
      </c>
      <c r="S298" s="32">
        <f>S$274</f>
        <v>0</v>
      </c>
      <c r="T298" s="32">
        <f>T$274</f>
        <v>0</v>
      </c>
      <c r="U298" s="32">
        <f>U$274</f>
        <v>0</v>
      </c>
      <c r="W298" s="32">
        <f>W$274</f>
        <v>0</v>
      </c>
      <c r="X298" s="32">
        <f>X$274</f>
        <v>0</v>
      </c>
      <c r="Y298" s="32">
        <f>Y$274</f>
        <v>0</v>
      </c>
      <c r="AA298" s="32">
        <f>AA$274</f>
        <v>0</v>
      </c>
      <c r="AB298" s="32">
        <f>AB$274</f>
        <v>0</v>
      </c>
      <c r="AC298" s="32">
        <f>AC$274</f>
        <v>0</v>
      </c>
      <c r="AE298" s="32">
        <f>AE$274</f>
        <v>0</v>
      </c>
      <c r="AF298" s="32">
        <f>AF$274</f>
        <v>0</v>
      </c>
      <c r="AG298" s="32">
        <f>AG$274</f>
        <v>0</v>
      </c>
      <c r="AI298" s="32">
        <f>AI$274</f>
        <v>0</v>
      </c>
      <c r="AJ298" s="32">
        <f>AJ$274</f>
        <v>0</v>
      </c>
      <c r="AK298" s="32">
        <f>AK$274</f>
        <v>0</v>
      </c>
      <c r="AL298" s="10"/>
    </row>
    <row r="299" spans="1:38">
      <c r="A299" s="3" t="s">
        <v>176</v>
      </c>
      <c r="C299" s="32">
        <f>C$277</f>
        <v>0</v>
      </c>
      <c r="D299" s="32">
        <f>D$277</f>
        <v>0</v>
      </c>
      <c r="E299" s="32">
        <f>E$277</f>
        <v>0</v>
      </c>
      <c r="G299" s="32">
        <f>G$277</f>
        <v>0</v>
      </c>
      <c r="H299" s="32">
        <f>H$277</f>
        <v>0</v>
      </c>
      <c r="I299" s="32">
        <f>I$277</f>
        <v>0</v>
      </c>
      <c r="K299" s="32">
        <f>K$277</f>
        <v>0</v>
      </c>
      <c r="L299" s="32">
        <f>L$277</f>
        <v>0</v>
      </c>
      <c r="M299" s="32">
        <f>M$277</f>
        <v>0</v>
      </c>
      <c r="O299" s="32">
        <f>O$277</f>
        <v>0</v>
      </c>
      <c r="P299" s="32">
        <f>P$277</f>
        <v>0</v>
      </c>
      <c r="Q299" s="32">
        <f>Q$277</f>
        <v>0</v>
      </c>
      <c r="S299" s="32">
        <f>S$277</f>
        <v>0</v>
      </c>
      <c r="T299" s="32">
        <f>T$277</f>
        <v>0</v>
      </c>
      <c r="U299" s="32">
        <f>U$277</f>
        <v>0</v>
      </c>
      <c r="W299" s="32">
        <f>W$277</f>
        <v>0</v>
      </c>
      <c r="X299" s="32">
        <f>X$277</f>
        <v>0</v>
      </c>
      <c r="Y299" s="32">
        <f>Y$277</f>
        <v>0</v>
      </c>
      <c r="AA299" s="32">
        <f>AA$277</f>
        <v>0</v>
      </c>
      <c r="AB299" s="32">
        <f>AB$277</f>
        <v>0</v>
      </c>
      <c r="AC299" s="32">
        <f>AC$277</f>
        <v>0</v>
      </c>
      <c r="AE299" s="32">
        <f>AE$277</f>
        <v>0</v>
      </c>
      <c r="AF299" s="32">
        <f>AF$277</f>
        <v>0</v>
      </c>
      <c r="AG299" s="32">
        <f>AG$277</f>
        <v>0</v>
      </c>
      <c r="AI299" s="32">
        <f>AI$277</f>
        <v>0</v>
      </c>
      <c r="AJ299" s="32">
        <f>AJ$277</f>
        <v>0</v>
      </c>
      <c r="AK299" s="32">
        <f>AK$277</f>
        <v>0</v>
      </c>
      <c r="AL299" s="10"/>
    </row>
    <row r="301" spans="1:38" ht="21" customHeight="1">
      <c r="A301" s="1" t="s">
        <v>648</v>
      </c>
    </row>
    <row r="302" spans="1:38">
      <c r="A302" s="2" t="s">
        <v>361</v>
      </c>
    </row>
    <row r="303" spans="1:38">
      <c r="A303" s="11" t="s">
        <v>588</v>
      </c>
    </row>
    <row r="304" spans="1:38">
      <c r="A304" s="2" t="s">
        <v>647</v>
      </c>
    </row>
    <row r="306" spans="1:5">
      <c r="B306" s="12" t="s">
        <v>649</v>
      </c>
    </row>
    <row r="307" spans="1:5">
      <c r="A307" s="3" t="s">
        <v>174</v>
      </c>
      <c r="B307" s="17">
        <f>B$119</f>
        <v>0</v>
      </c>
      <c r="C307" s="10"/>
    </row>
    <row r="308" spans="1:5">
      <c r="A308" s="3" t="s">
        <v>176</v>
      </c>
      <c r="B308" s="17">
        <f>B$122</f>
        <v>0</v>
      </c>
      <c r="C308" s="10"/>
    </row>
    <row r="310" spans="1:5" ht="21" customHeight="1">
      <c r="A310" s="1" t="s">
        <v>650</v>
      </c>
    </row>
    <row r="311" spans="1:5">
      <c r="A311" s="2" t="s">
        <v>361</v>
      </c>
    </row>
    <row r="312" spans="1:5">
      <c r="A312" s="11" t="s">
        <v>651</v>
      </c>
    </row>
    <row r="313" spans="1:5">
      <c r="A313" s="2" t="s">
        <v>647</v>
      </c>
    </row>
    <row r="315" spans="1:5">
      <c r="B315" s="12" t="s">
        <v>328</v>
      </c>
      <c r="C315" s="12" t="s">
        <v>329</v>
      </c>
      <c r="D315" s="12" t="s">
        <v>330</v>
      </c>
    </row>
    <row r="316" spans="1:5">
      <c r="A316" s="3" t="s">
        <v>174</v>
      </c>
      <c r="B316" s="33">
        <f>B$43</f>
        <v>0</v>
      </c>
      <c r="C316" s="33">
        <f>C$43</f>
        <v>0</v>
      </c>
      <c r="D316" s="33">
        <f>D$43</f>
        <v>0</v>
      </c>
      <c r="E316" s="10"/>
    </row>
    <row r="317" spans="1:5">
      <c r="A317" s="3" t="s">
        <v>176</v>
      </c>
      <c r="B317" s="33">
        <f>B$46</f>
        <v>0</v>
      </c>
      <c r="C317" s="33">
        <f>C$46</f>
        <v>0</v>
      </c>
      <c r="D317" s="33">
        <f>D$46</f>
        <v>0</v>
      </c>
      <c r="E317" s="10"/>
    </row>
    <row r="319" spans="1:5" ht="21" customHeight="1">
      <c r="A319" s="1" t="s">
        <v>652</v>
      </c>
    </row>
    <row r="320" spans="1:5">
      <c r="A320" s="2" t="s">
        <v>361</v>
      </c>
    </row>
    <row r="321" spans="1:11">
      <c r="A321" s="11" t="s">
        <v>653</v>
      </c>
    </row>
    <row r="322" spans="1:11">
      <c r="A322" s="11" t="s">
        <v>654</v>
      </c>
    </row>
    <row r="323" spans="1:11">
      <c r="A323" s="2" t="s">
        <v>374</v>
      </c>
    </row>
    <row r="325" spans="1:11">
      <c r="B325" s="12" t="s">
        <v>142</v>
      </c>
      <c r="C325" s="12" t="s">
        <v>143</v>
      </c>
      <c r="D325" s="12" t="s">
        <v>144</v>
      </c>
      <c r="E325" s="12" t="s">
        <v>145</v>
      </c>
      <c r="F325" s="12" t="s">
        <v>146</v>
      </c>
      <c r="G325" s="12" t="s">
        <v>151</v>
      </c>
      <c r="H325" s="12" t="s">
        <v>147</v>
      </c>
      <c r="I325" s="12" t="s">
        <v>148</v>
      </c>
      <c r="J325" s="12" t="s">
        <v>149</v>
      </c>
    </row>
    <row r="326" spans="1:11">
      <c r="A326" s="3" t="s">
        <v>174</v>
      </c>
      <c r="B326" s="31">
        <f>SUMPRODUCT($C298:$E298,$B316:$D316)</f>
        <v>0</v>
      </c>
      <c r="C326" s="31">
        <f>SUMPRODUCT($G298:$I298,$B316:$D316)</f>
        <v>0</v>
      </c>
      <c r="D326" s="31">
        <f>SUMPRODUCT($K298:$M298,$B316:$D316)</f>
        <v>0</v>
      </c>
      <c r="E326" s="31">
        <f>SUMPRODUCT($O298:$Q298,$B316:$D316)</f>
        <v>0</v>
      </c>
      <c r="F326" s="31">
        <f>SUMPRODUCT($S298:$U298,$B316:$D316)</f>
        <v>0</v>
      </c>
      <c r="G326" s="31">
        <f>SUMPRODUCT($W298:$Y298,$B316:$D316)</f>
        <v>0</v>
      </c>
      <c r="H326" s="31">
        <f>SUMPRODUCT($AA298:$AC298,$B316:$D316)</f>
        <v>0</v>
      </c>
      <c r="I326" s="31">
        <f>SUMPRODUCT($AE298:$AG298,$B316:$D316)</f>
        <v>0</v>
      </c>
      <c r="J326" s="31">
        <f>SUMPRODUCT($AI298:$AK298,$B316:$D316)</f>
        <v>0</v>
      </c>
      <c r="K326" s="10"/>
    </row>
    <row r="327" spans="1:11">
      <c r="A327" s="3" t="s">
        <v>176</v>
      </c>
      <c r="B327" s="31">
        <f>SUMPRODUCT($C299:$E299,$B317:$D317)</f>
        <v>0</v>
      </c>
      <c r="C327" s="31">
        <f>SUMPRODUCT($G299:$I299,$B317:$D317)</f>
        <v>0</v>
      </c>
      <c r="D327" s="31">
        <f>SUMPRODUCT($K299:$M299,$B317:$D317)</f>
        <v>0</v>
      </c>
      <c r="E327" s="31">
        <f>SUMPRODUCT($O299:$Q299,$B317:$D317)</f>
        <v>0</v>
      </c>
      <c r="F327" s="31">
        <f>SUMPRODUCT($S299:$U299,$B317:$D317)</f>
        <v>0</v>
      </c>
      <c r="G327" s="31">
        <f>SUMPRODUCT($W299:$Y299,$B317:$D317)</f>
        <v>0</v>
      </c>
      <c r="H327" s="31">
        <f>SUMPRODUCT($AA299:$AC299,$B317:$D317)</f>
        <v>0</v>
      </c>
      <c r="I327" s="31">
        <f>SUMPRODUCT($AE299:$AG299,$B317:$D317)</f>
        <v>0</v>
      </c>
      <c r="J327" s="31">
        <f>SUMPRODUCT($AI299:$AK299,$B317:$D317)</f>
        <v>0</v>
      </c>
      <c r="K327" s="10"/>
    </row>
    <row r="329" spans="1:11" ht="21" customHeight="1">
      <c r="A329" s="1" t="s">
        <v>655</v>
      </c>
    </row>
    <row r="330" spans="1:11">
      <c r="A330" s="2" t="s">
        <v>361</v>
      </c>
    </row>
    <row r="331" spans="1:11">
      <c r="A331" s="11" t="s">
        <v>588</v>
      </c>
    </row>
    <row r="332" spans="1:11">
      <c r="A332" s="2" t="s">
        <v>647</v>
      </c>
    </row>
    <row r="334" spans="1:11">
      <c r="B334" s="12" t="s">
        <v>656</v>
      </c>
    </row>
    <row r="335" spans="1:11">
      <c r="A335" s="3" t="s">
        <v>175</v>
      </c>
      <c r="B335" s="17">
        <f>B$120</f>
        <v>0</v>
      </c>
      <c r="C335" s="10"/>
    </row>
    <row r="336" spans="1:11">
      <c r="A336" s="3" t="s">
        <v>177</v>
      </c>
      <c r="B336" s="17">
        <f>B$123</f>
        <v>0</v>
      </c>
      <c r="C336" s="10"/>
    </row>
    <row r="338" spans="1:38" ht="21" customHeight="1">
      <c r="A338" s="1" t="s">
        <v>657</v>
      </c>
    </row>
    <row r="339" spans="1:38">
      <c r="A339" s="2" t="s">
        <v>361</v>
      </c>
    </row>
    <row r="340" spans="1:38">
      <c r="A340" s="11" t="s">
        <v>646</v>
      </c>
    </row>
    <row r="341" spans="1:38">
      <c r="A341" s="2" t="s">
        <v>647</v>
      </c>
    </row>
    <row r="343" spans="1:38">
      <c r="B343" s="24" t="s">
        <v>142</v>
      </c>
      <c r="C343" s="12" t="s">
        <v>328</v>
      </c>
      <c r="D343" s="12" t="s">
        <v>329</v>
      </c>
      <c r="E343" s="12" t="s">
        <v>330</v>
      </c>
      <c r="F343" s="24" t="s">
        <v>143</v>
      </c>
      <c r="G343" s="12" t="s">
        <v>328</v>
      </c>
      <c r="H343" s="12" t="s">
        <v>329</v>
      </c>
      <c r="I343" s="12" t="s">
        <v>330</v>
      </c>
      <c r="J343" s="24" t="s">
        <v>144</v>
      </c>
      <c r="K343" s="12" t="s">
        <v>328</v>
      </c>
      <c r="L343" s="12" t="s">
        <v>329</v>
      </c>
      <c r="M343" s="12" t="s">
        <v>330</v>
      </c>
      <c r="N343" s="24" t="s">
        <v>145</v>
      </c>
      <c r="O343" s="12" t="s">
        <v>328</v>
      </c>
      <c r="P343" s="12" t="s">
        <v>329</v>
      </c>
      <c r="Q343" s="12" t="s">
        <v>330</v>
      </c>
      <c r="R343" s="24" t="s">
        <v>146</v>
      </c>
      <c r="S343" s="12" t="s">
        <v>328</v>
      </c>
      <c r="T343" s="12" t="s">
        <v>329</v>
      </c>
      <c r="U343" s="12" t="s">
        <v>330</v>
      </c>
      <c r="V343" s="24" t="s">
        <v>151</v>
      </c>
      <c r="W343" s="12" t="s">
        <v>328</v>
      </c>
      <c r="X343" s="12" t="s">
        <v>329</v>
      </c>
      <c r="Y343" s="12" t="s">
        <v>330</v>
      </c>
      <c r="Z343" s="24" t="s">
        <v>147</v>
      </c>
      <c r="AA343" s="12" t="s">
        <v>328</v>
      </c>
      <c r="AB343" s="12" t="s">
        <v>329</v>
      </c>
      <c r="AC343" s="12" t="s">
        <v>330</v>
      </c>
      <c r="AD343" s="24" t="s">
        <v>148</v>
      </c>
      <c r="AE343" s="12" t="s">
        <v>328</v>
      </c>
      <c r="AF343" s="12" t="s">
        <v>329</v>
      </c>
      <c r="AG343" s="12" t="s">
        <v>330</v>
      </c>
      <c r="AH343" s="24" t="s">
        <v>149</v>
      </c>
      <c r="AI343" s="12" t="s">
        <v>328</v>
      </c>
      <c r="AJ343" s="12" t="s">
        <v>329</v>
      </c>
      <c r="AK343" s="12" t="s">
        <v>330</v>
      </c>
    </row>
    <row r="344" spans="1:38">
      <c r="A344" s="3" t="s">
        <v>175</v>
      </c>
      <c r="C344" s="32">
        <f>C$275</f>
        <v>0</v>
      </c>
      <c r="D344" s="32">
        <f>D$275</f>
        <v>0</v>
      </c>
      <c r="E344" s="32">
        <f>E$275</f>
        <v>0</v>
      </c>
      <c r="G344" s="32">
        <f>G$275</f>
        <v>0</v>
      </c>
      <c r="H344" s="32">
        <f>H$275</f>
        <v>0</v>
      </c>
      <c r="I344" s="32">
        <f>I$275</f>
        <v>0</v>
      </c>
      <c r="K344" s="32">
        <f>K$275</f>
        <v>0</v>
      </c>
      <c r="L344" s="32">
        <f>L$275</f>
        <v>0</v>
      </c>
      <c r="M344" s="32">
        <f>M$275</f>
        <v>0</v>
      </c>
      <c r="O344" s="32">
        <f>O$275</f>
        <v>0</v>
      </c>
      <c r="P344" s="32">
        <f>P$275</f>
        <v>0</v>
      </c>
      <c r="Q344" s="32">
        <f>Q$275</f>
        <v>0</v>
      </c>
      <c r="S344" s="32">
        <f>S$275</f>
        <v>0</v>
      </c>
      <c r="T344" s="32">
        <f>T$275</f>
        <v>0</v>
      </c>
      <c r="U344" s="32">
        <f>U$275</f>
        <v>0</v>
      </c>
      <c r="W344" s="32">
        <f>W$275</f>
        <v>0</v>
      </c>
      <c r="X344" s="32">
        <f>X$275</f>
        <v>0</v>
      </c>
      <c r="Y344" s="32">
        <f>Y$275</f>
        <v>0</v>
      </c>
      <c r="AA344" s="32">
        <f>AA$275</f>
        <v>0</v>
      </c>
      <c r="AB344" s="32">
        <f>AB$275</f>
        <v>0</v>
      </c>
      <c r="AC344" s="32">
        <f>AC$275</f>
        <v>0</v>
      </c>
      <c r="AE344" s="32">
        <f>AE$275</f>
        <v>0</v>
      </c>
      <c r="AF344" s="32">
        <f>AF$275</f>
        <v>0</v>
      </c>
      <c r="AG344" s="32">
        <f>AG$275</f>
        <v>0</v>
      </c>
      <c r="AI344" s="32">
        <f>AI$275</f>
        <v>0</v>
      </c>
      <c r="AJ344" s="32">
        <f>AJ$275</f>
        <v>0</v>
      </c>
      <c r="AK344" s="32">
        <f>AK$275</f>
        <v>0</v>
      </c>
      <c r="AL344" s="10"/>
    </row>
    <row r="345" spans="1:38">
      <c r="A345" s="3" t="s">
        <v>177</v>
      </c>
      <c r="C345" s="32">
        <f>C$278</f>
        <v>0</v>
      </c>
      <c r="D345" s="32">
        <f>D$278</f>
        <v>0</v>
      </c>
      <c r="E345" s="32">
        <f>E$278</f>
        <v>0</v>
      </c>
      <c r="G345" s="32">
        <f>G$278</f>
        <v>0</v>
      </c>
      <c r="H345" s="32">
        <f>H$278</f>
        <v>0</v>
      </c>
      <c r="I345" s="32">
        <f>I$278</f>
        <v>0</v>
      </c>
      <c r="K345" s="32">
        <f>K$278</f>
        <v>0</v>
      </c>
      <c r="L345" s="32">
        <f>L$278</f>
        <v>0</v>
      </c>
      <c r="M345" s="32">
        <f>M$278</f>
        <v>0</v>
      </c>
      <c r="O345" s="32">
        <f>O$278</f>
        <v>0</v>
      </c>
      <c r="P345" s="32">
        <f>P$278</f>
        <v>0</v>
      </c>
      <c r="Q345" s="32">
        <f>Q$278</f>
        <v>0</v>
      </c>
      <c r="S345" s="32">
        <f>S$278</f>
        <v>0</v>
      </c>
      <c r="T345" s="32">
        <f>T$278</f>
        <v>0</v>
      </c>
      <c r="U345" s="32">
        <f>U$278</f>
        <v>0</v>
      </c>
      <c r="W345" s="32">
        <f>W$278</f>
        <v>0</v>
      </c>
      <c r="X345" s="32">
        <f>X$278</f>
        <v>0</v>
      </c>
      <c r="Y345" s="32">
        <f>Y$278</f>
        <v>0</v>
      </c>
      <c r="AA345" s="32">
        <f>AA$278</f>
        <v>0</v>
      </c>
      <c r="AB345" s="32">
        <f>AB$278</f>
        <v>0</v>
      </c>
      <c r="AC345" s="32">
        <f>AC$278</f>
        <v>0</v>
      </c>
      <c r="AE345" s="32">
        <f>AE$278</f>
        <v>0</v>
      </c>
      <c r="AF345" s="32">
        <f>AF$278</f>
        <v>0</v>
      </c>
      <c r="AG345" s="32">
        <f>AG$278</f>
        <v>0</v>
      </c>
      <c r="AI345" s="32">
        <f>AI$278</f>
        <v>0</v>
      </c>
      <c r="AJ345" s="32">
        <f>AJ$278</f>
        <v>0</v>
      </c>
      <c r="AK345" s="32">
        <f>AK$278</f>
        <v>0</v>
      </c>
      <c r="AL345" s="10"/>
    </row>
    <row r="347" spans="1:38" ht="21" customHeight="1">
      <c r="A347" s="1" t="s">
        <v>658</v>
      </c>
    </row>
    <row r="348" spans="1:38">
      <c r="A348" s="2" t="s">
        <v>361</v>
      </c>
    </row>
    <row r="349" spans="1:38">
      <c r="A349" s="11" t="s">
        <v>659</v>
      </c>
    </row>
    <row r="350" spans="1:38">
      <c r="A350" s="2" t="s">
        <v>647</v>
      </c>
    </row>
    <row r="352" spans="1:38">
      <c r="B352" s="12" t="s">
        <v>328</v>
      </c>
      <c r="C352" s="12" t="s">
        <v>329</v>
      </c>
      <c r="D352" s="12" t="s">
        <v>330</v>
      </c>
    </row>
    <row r="353" spans="1:11">
      <c r="A353" s="3" t="s">
        <v>175</v>
      </c>
      <c r="B353" s="33">
        <f>B$178</f>
        <v>0</v>
      </c>
      <c r="C353" s="33">
        <f>C$178</f>
        <v>0</v>
      </c>
      <c r="D353" s="33">
        <f>D$178</f>
        <v>0</v>
      </c>
      <c r="E353" s="10"/>
    </row>
    <row r="354" spans="1:11">
      <c r="A354" s="3" t="s">
        <v>177</v>
      </c>
      <c r="B354" s="33">
        <f>B$179</f>
        <v>0</v>
      </c>
      <c r="C354" s="33">
        <f>C$179</f>
        <v>0</v>
      </c>
      <c r="D354" s="33">
        <f>D$179</f>
        <v>0</v>
      </c>
      <c r="E354" s="10"/>
    </row>
    <row r="356" spans="1:11" ht="21" customHeight="1">
      <c r="A356" s="1" t="s">
        <v>660</v>
      </c>
    </row>
    <row r="357" spans="1:11">
      <c r="A357" s="2" t="s">
        <v>361</v>
      </c>
    </row>
    <row r="358" spans="1:11">
      <c r="A358" s="11" t="s">
        <v>661</v>
      </c>
    </row>
    <row r="359" spans="1:11">
      <c r="A359" s="11" t="s">
        <v>662</v>
      </c>
    </row>
    <row r="360" spans="1:11">
      <c r="A360" s="2" t="s">
        <v>374</v>
      </c>
    </row>
    <row r="362" spans="1:11">
      <c r="B362" s="12" t="s">
        <v>142</v>
      </c>
      <c r="C362" s="12" t="s">
        <v>143</v>
      </c>
      <c r="D362" s="12" t="s">
        <v>144</v>
      </c>
      <c r="E362" s="12" t="s">
        <v>145</v>
      </c>
      <c r="F362" s="12" t="s">
        <v>146</v>
      </c>
      <c r="G362" s="12" t="s">
        <v>151</v>
      </c>
      <c r="H362" s="12" t="s">
        <v>147</v>
      </c>
      <c r="I362" s="12" t="s">
        <v>148</v>
      </c>
      <c r="J362" s="12" t="s">
        <v>149</v>
      </c>
    </row>
    <row r="363" spans="1:11">
      <c r="A363" s="3" t="s">
        <v>175</v>
      </c>
      <c r="B363" s="31">
        <f>SUMPRODUCT($C344:$E344,$B353:$D353)</f>
        <v>0</v>
      </c>
      <c r="C363" s="31">
        <f>SUMPRODUCT($G344:$I344,$B353:$D353)</f>
        <v>0</v>
      </c>
      <c r="D363" s="31">
        <f>SUMPRODUCT($K344:$M344,$B353:$D353)</f>
        <v>0</v>
      </c>
      <c r="E363" s="31">
        <f>SUMPRODUCT($O344:$Q344,$B353:$D353)</f>
        <v>0</v>
      </c>
      <c r="F363" s="31">
        <f>SUMPRODUCT($S344:$U344,$B353:$D353)</f>
        <v>0</v>
      </c>
      <c r="G363" s="31">
        <f>SUMPRODUCT($W344:$Y344,$B353:$D353)</f>
        <v>0</v>
      </c>
      <c r="H363" s="31">
        <f>SUMPRODUCT($AA344:$AC344,$B353:$D353)</f>
        <v>0</v>
      </c>
      <c r="I363" s="31">
        <f>SUMPRODUCT($AE344:$AG344,$B353:$D353)</f>
        <v>0</v>
      </c>
      <c r="J363" s="31">
        <f>SUMPRODUCT($AI344:$AK344,$B353:$D353)</f>
        <v>0</v>
      </c>
      <c r="K363" s="10"/>
    </row>
    <row r="364" spans="1:11">
      <c r="A364" s="3" t="s">
        <v>177</v>
      </c>
      <c r="B364" s="31">
        <f>SUMPRODUCT($C345:$E345,$B354:$D354)</f>
        <v>0</v>
      </c>
      <c r="C364" s="31">
        <f>SUMPRODUCT($G345:$I345,$B354:$D354)</f>
        <v>0</v>
      </c>
      <c r="D364" s="31">
        <f>SUMPRODUCT($K345:$M345,$B354:$D354)</f>
        <v>0</v>
      </c>
      <c r="E364" s="31">
        <f>SUMPRODUCT($O345:$Q345,$B354:$D354)</f>
        <v>0</v>
      </c>
      <c r="F364" s="31">
        <f>SUMPRODUCT($S345:$U345,$B354:$D354)</f>
        <v>0</v>
      </c>
      <c r="G364" s="31">
        <f>SUMPRODUCT($W345:$Y345,$B354:$D354)</f>
        <v>0</v>
      </c>
      <c r="H364" s="31">
        <f>SUMPRODUCT($AA345:$AC345,$B354:$D354)</f>
        <v>0</v>
      </c>
      <c r="I364" s="31">
        <f>SUMPRODUCT($AE345:$AG345,$B354:$D354)</f>
        <v>0</v>
      </c>
      <c r="J364" s="31">
        <f>SUMPRODUCT($AI345:$AK345,$B354:$D354)</f>
        <v>0</v>
      </c>
      <c r="K364" s="10"/>
    </row>
    <row r="366" spans="1:11" ht="21" customHeight="1">
      <c r="A366" s="1" t="s">
        <v>663</v>
      </c>
    </row>
    <row r="367" spans="1:11">
      <c r="A367" s="2" t="s">
        <v>361</v>
      </c>
    </row>
    <row r="368" spans="1:11">
      <c r="A368" s="11" t="s">
        <v>588</v>
      </c>
    </row>
    <row r="369" spans="1:38">
      <c r="A369" s="2" t="s">
        <v>647</v>
      </c>
    </row>
    <row r="371" spans="1:38">
      <c r="B371" s="12" t="s">
        <v>664</v>
      </c>
    </row>
    <row r="372" spans="1:38">
      <c r="A372" s="3" t="s">
        <v>214</v>
      </c>
      <c r="B372" s="17">
        <f>B$121</f>
        <v>0</v>
      </c>
      <c r="C372" s="10"/>
    </row>
    <row r="373" spans="1:38">
      <c r="A373" s="3" t="s">
        <v>215</v>
      </c>
      <c r="B373" s="17">
        <f>B$124</f>
        <v>0</v>
      </c>
      <c r="C373" s="10"/>
    </row>
    <row r="375" spans="1:38" ht="21" customHeight="1">
      <c r="A375" s="1" t="s">
        <v>665</v>
      </c>
    </row>
    <row r="376" spans="1:38">
      <c r="A376" s="2" t="s">
        <v>361</v>
      </c>
    </row>
    <row r="377" spans="1:38">
      <c r="A377" s="11" t="s">
        <v>646</v>
      </c>
    </row>
    <row r="378" spans="1:38">
      <c r="A378" s="2" t="s">
        <v>647</v>
      </c>
    </row>
    <row r="380" spans="1:38">
      <c r="B380" s="24" t="s">
        <v>142</v>
      </c>
      <c r="C380" s="12" t="s">
        <v>328</v>
      </c>
      <c r="D380" s="12" t="s">
        <v>329</v>
      </c>
      <c r="E380" s="12" t="s">
        <v>330</v>
      </c>
      <c r="F380" s="24" t="s">
        <v>143</v>
      </c>
      <c r="G380" s="12" t="s">
        <v>328</v>
      </c>
      <c r="H380" s="12" t="s">
        <v>329</v>
      </c>
      <c r="I380" s="12" t="s">
        <v>330</v>
      </c>
      <c r="J380" s="24" t="s">
        <v>144</v>
      </c>
      <c r="K380" s="12" t="s">
        <v>328</v>
      </c>
      <c r="L380" s="12" t="s">
        <v>329</v>
      </c>
      <c r="M380" s="12" t="s">
        <v>330</v>
      </c>
      <c r="N380" s="24" t="s">
        <v>145</v>
      </c>
      <c r="O380" s="12" t="s">
        <v>328</v>
      </c>
      <c r="P380" s="12" t="s">
        <v>329</v>
      </c>
      <c r="Q380" s="12" t="s">
        <v>330</v>
      </c>
      <c r="R380" s="24" t="s">
        <v>146</v>
      </c>
      <c r="S380" s="12" t="s">
        <v>328</v>
      </c>
      <c r="T380" s="12" t="s">
        <v>329</v>
      </c>
      <c r="U380" s="12" t="s">
        <v>330</v>
      </c>
      <c r="V380" s="24" t="s">
        <v>151</v>
      </c>
      <c r="W380" s="12" t="s">
        <v>328</v>
      </c>
      <c r="X380" s="12" t="s">
        <v>329</v>
      </c>
      <c r="Y380" s="12" t="s">
        <v>330</v>
      </c>
      <c r="Z380" s="24" t="s">
        <v>147</v>
      </c>
      <c r="AA380" s="12" t="s">
        <v>328</v>
      </c>
      <c r="AB380" s="12" t="s">
        <v>329</v>
      </c>
      <c r="AC380" s="12" t="s">
        <v>330</v>
      </c>
      <c r="AD380" s="24" t="s">
        <v>148</v>
      </c>
      <c r="AE380" s="12" t="s">
        <v>328</v>
      </c>
      <c r="AF380" s="12" t="s">
        <v>329</v>
      </c>
      <c r="AG380" s="12" t="s">
        <v>330</v>
      </c>
      <c r="AH380" s="24" t="s">
        <v>149</v>
      </c>
      <c r="AI380" s="12" t="s">
        <v>328</v>
      </c>
      <c r="AJ380" s="12" t="s">
        <v>329</v>
      </c>
      <c r="AK380" s="12" t="s">
        <v>330</v>
      </c>
    </row>
    <row r="381" spans="1:38">
      <c r="A381" s="3" t="s">
        <v>214</v>
      </c>
      <c r="C381" s="32">
        <f>C$276</f>
        <v>0</v>
      </c>
      <c r="D381" s="32">
        <f>D$276</f>
        <v>0</v>
      </c>
      <c r="E381" s="32">
        <f>E$276</f>
        <v>0</v>
      </c>
      <c r="G381" s="32">
        <f>G$276</f>
        <v>0</v>
      </c>
      <c r="H381" s="32">
        <f>H$276</f>
        <v>0</v>
      </c>
      <c r="I381" s="32">
        <f>I$276</f>
        <v>0</v>
      </c>
      <c r="K381" s="32">
        <f>K$276</f>
        <v>0</v>
      </c>
      <c r="L381" s="32">
        <f>L$276</f>
        <v>0</v>
      </c>
      <c r="M381" s="32">
        <f>M$276</f>
        <v>0</v>
      </c>
      <c r="O381" s="32">
        <f>O$276</f>
        <v>0</v>
      </c>
      <c r="P381" s="32">
        <f>P$276</f>
        <v>0</v>
      </c>
      <c r="Q381" s="32">
        <f>Q$276</f>
        <v>0</v>
      </c>
      <c r="S381" s="32">
        <f>S$276</f>
        <v>0</v>
      </c>
      <c r="T381" s="32">
        <f>T$276</f>
        <v>0</v>
      </c>
      <c r="U381" s="32">
        <f>U$276</f>
        <v>0</v>
      </c>
      <c r="W381" s="32">
        <f>W$276</f>
        <v>0</v>
      </c>
      <c r="X381" s="32">
        <f>X$276</f>
        <v>0</v>
      </c>
      <c r="Y381" s="32">
        <f>Y$276</f>
        <v>0</v>
      </c>
      <c r="AA381" s="32">
        <f>AA$276</f>
        <v>0</v>
      </c>
      <c r="AB381" s="32">
        <f>AB$276</f>
        <v>0</v>
      </c>
      <c r="AC381" s="32">
        <f>AC$276</f>
        <v>0</v>
      </c>
      <c r="AE381" s="32">
        <f>AE$276</f>
        <v>0</v>
      </c>
      <c r="AF381" s="32">
        <f>AF$276</f>
        <v>0</v>
      </c>
      <c r="AG381" s="32">
        <f>AG$276</f>
        <v>0</v>
      </c>
      <c r="AI381" s="32">
        <f>AI$276</f>
        <v>0</v>
      </c>
      <c r="AJ381" s="32">
        <f>AJ$276</f>
        <v>0</v>
      </c>
      <c r="AK381" s="32">
        <f>AK$276</f>
        <v>0</v>
      </c>
      <c r="AL381" s="10"/>
    </row>
    <row r="382" spans="1:38">
      <c r="A382" s="3" t="s">
        <v>215</v>
      </c>
      <c r="C382" s="32">
        <f>C$279</f>
        <v>0</v>
      </c>
      <c r="D382" s="32">
        <f>D$279</f>
        <v>0</v>
      </c>
      <c r="E382" s="32">
        <f>E$279</f>
        <v>0</v>
      </c>
      <c r="G382" s="32">
        <f>G$279</f>
        <v>0</v>
      </c>
      <c r="H382" s="32">
        <f>H$279</f>
        <v>0</v>
      </c>
      <c r="I382" s="32">
        <f>I$279</f>
        <v>0</v>
      </c>
      <c r="K382" s="32">
        <f>K$279</f>
        <v>0</v>
      </c>
      <c r="L382" s="32">
        <f>L$279</f>
        <v>0</v>
      </c>
      <c r="M382" s="32">
        <f>M$279</f>
        <v>0</v>
      </c>
      <c r="O382" s="32">
        <f>O$279</f>
        <v>0</v>
      </c>
      <c r="P382" s="32">
        <f>P$279</f>
        <v>0</v>
      </c>
      <c r="Q382" s="32">
        <f>Q$279</f>
        <v>0</v>
      </c>
      <c r="S382" s="32">
        <f>S$279</f>
        <v>0</v>
      </c>
      <c r="T382" s="32">
        <f>T$279</f>
        <v>0</v>
      </c>
      <c r="U382" s="32">
        <f>U$279</f>
        <v>0</v>
      </c>
      <c r="W382" s="32">
        <f>W$279</f>
        <v>0</v>
      </c>
      <c r="X382" s="32">
        <f>X$279</f>
        <v>0</v>
      </c>
      <c r="Y382" s="32">
        <f>Y$279</f>
        <v>0</v>
      </c>
      <c r="AA382" s="32">
        <f>AA$279</f>
        <v>0</v>
      </c>
      <c r="AB382" s="32">
        <f>AB$279</f>
        <v>0</v>
      </c>
      <c r="AC382" s="32">
        <f>AC$279</f>
        <v>0</v>
      </c>
      <c r="AE382" s="32">
        <f>AE$279</f>
        <v>0</v>
      </c>
      <c r="AF382" s="32">
        <f>AF$279</f>
        <v>0</v>
      </c>
      <c r="AG382" s="32">
        <f>AG$279</f>
        <v>0</v>
      </c>
      <c r="AI382" s="32">
        <f>AI$279</f>
        <v>0</v>
      </c>
      <c r="AJ382" s="32">
        <f>AJ$279</f>
        <v>0</v>
      </c>
      <c r="AK382" s="32">
        <f>AK$279</f>
        <v>0</v>
      </c>
      <c r="AL382" s="10"/>
    </row>
    <row r="384" spans="1:38" ht="21" customHeight="1">
      <c r="A384" s="1" t="s">
        <v>666</v>
      </c>
    </row>
    <row r="385" spans="1:11">
      <c r="A385" s="2" t="s">
        <v>361</v>
      </c>
    </row>
    <row r="386" spans="1:11">
      <c r="A386" s="11" t="s">
        <v>651</v>
      </c>
    </row>
    <row r="387" spans="1:11">
      <c r="A387" s="2" t="s">
        <v>647</v>
      </c>
    </row>
    <row r="389" spans="1:11">
      <c r="B389" s="12" t="s">
        <v>328</v>
      </c>
      <c r="C389" s="12" t="s">
        <v>329</v>
      </c>
      <c r="D389" s="12" t="s">
        <v>330</v>
      </c>
    </row>
    <row r="390" spans="1:11">
      <c r="A390" s="3" t="s">
        <v>214</v>
      </c>
      <c r="B390" s="33">
        <f>B$45</f>
        <v>0</v>
      </c>
      <c r="C390" s="33">
        <f>C$45</f>
        <v>0</v>
      </c>
      <c r="D390" s="33">
        <f>D$45</f>
        <v>0</v>
      </c>
      <c r="E390" s="10"/>
    </row>
    <row r="391" spans="1:11">
      <c r="A391" s="3" t="s">
        <v>215</v>
      </c>
      <c r="B391" s="33">
        <f>B$48</f>
        <v>0</v>
      </c>
      <c r="C391" s="33">
        <f>C$48</f>
        <v>0</v>
      </c>
      <c r="D391" s="33">
        <f>D$48</f>
        <v>0</v>
      </c>
      <c r="E391" s="10"/>
    </row>
    <row r="393" spans="1:11" ht="21" customHeight="1">
      <c r="A393" s="1" t="s">
        <v>667</v>
      </c>
    </row>
    <row r="394" spans="1:11">
      <c r="A394" s="2" t="s">
        <v>361</v>
      </c>
    </row>
    <row r="395" spans="1:11">
      <c r="A395" s="11" t="s">
        <v>668</v>
      </c>
    </row>
    <row r="396" spans="1:11">
      <c r="A396" s="11" t="s">
        <v>669</v>
      </c>
    </row>
    <row r="397" spans="1:11">
      <c r="A397" s="2" t="s">
        <v>374</v>
      </c>
    </row>
    <row r="399" spans="1:11">
      <c r="B399" s="12" t="s">
        <v>142</v>
      </c>
      <c r="C399" s="12" t="s">
        <v>143</v>
      </c>
      <c r="D399" s="12" t="s">
        <v>144</v>
      </c>
      <c r="E399" s="12" t="s">
        <v>145</v>
      </c>
      <c r="F399" s="12" t="s">
        <v>146</v>
      </c>
      <c r="G399" s="12" t="s">
        <v>151</v>
      </c>
      <c r="H399" s="12" t="s">
        <v>147</v>
      </c>
      <c r="I399" s="12" t="s">
        <v>148</v>
      </c>
      <c r="J399" s="12" t="s">
        <v>149</v>
      </c>
    </row>
    <row r="400" spans="1:11">
      <c r="A400" s="3" t="s">
        <v>214</v>
      </c>
      <c r="B400" s="31">
        <f>SUMPRODUCT($C381:$E381,$B390:$D390)</f>
        <v>0</v>
      </c>
      <c r="C400" s="31">
        <f>SUMPRODUCT($G381:$I381,$B390:$D390)</f>
        <v>0</v>
      </c>
      <c r="D400" s="31">
        <f>SUMPRODUCT($K381:$M381,$B390:$D390)</f>
        <v>0</v>
      </c>
      <c r="E400" s="31">
        <f>SUMPRODUCT($O381:$Q381,$B390:$D390)</f>
        <v>0</v>
      </c>
      <c r="F400" s="31">
        <f>SUMPRODUCT($S381:$U381,$B390:$D390)</f>
        <v>0</v>
      </c>
      <c r="G400" s="31">
        <f>SUMPRODUCT($W381:$Y381,$B390:$D390)</f>
        <v>0</v>
      </c>
      <c r="H400" s="31">
        <f>SUMPRODUCT($AA381:$AC381,$B390:$D390)</f>
        <v>0</v>
      </c>
      <c r="I400" s="31">
        <f>SUMPRODUCT($AE381:$AG381,$B390:$D390)</f>
        <v>0</v>
      </c>
      <c r="J400" s="31">
        <f>SUMPRODUCT($AI381:$AK381,$B390:$D390)</f>
        <v>0</v>
      </c>
      <c r="K400" s="10"/>
    </row>
    <row r="401" spans="1:11">
      <c r="A401" s="3" t="s">
        <v>215</v>
      </c>
      <c r="B401" s="31">
        <f>SUMPRODUCT($C382:$E382,$B391:$D391)</f>
        <v>0</v>
      </c>
      <c r="C401" s="31">
        <f>SUMPRODUCT($G382:$I382,$B391:$D391)</f>
        <v>0</v>
      </c>
      <c r="D401" s="31">
        <f>SUMPRODUCT($K382:$M382,$B391:$D391)</f>
        <v>0</v>
      </c>
      <c r="E401" s="31">
        <f>SUMPRODUCT($O382:$Q382,$B391:$D391)</f>
        <v>0</v>
      </c>
      <c r="F401" s="31">
        <f>SUMPRODUCT($S382:$U382,$B391:$D391)</f>
        <v>0</v>
      </c>
      <c r="G401" s="31">
        <f>SUMPRODUCT($W382:$Y382,$B391:$D391)</f>
        <v>0</v>
      </c>
      <c r="H401" s="31">
        <f>SUMPRODUCT($AA382:$AC382,$B391:$D391)</f>
        <v>0</v>
      </c>
      <c r="I401" s="31">
        <f>SUMPRODUCT($AE382:$AG382,$B391:$D391)</f>
        <v>0</v>
      </c>
      <c r="J401" s="31">
        <f>SUMPRODUCT($AI382:$AK382,$B391:$D391)</f>
        <v>0</v>
      </c>
      <c r="K401" s="10"/>
    </row>
    <row r="403" spans="1:11" ht="21" customHeight="1">
      <c r="A403" s="1" t="s">
        <v>670</v>
      </c>
    </row>
    <row r="404" spans="1:11">
      <c r="A404" s="2" t="s">
        <v>361</v>
      </c>
    </row>
    <row r="405" spans="1:11">
      <c r="A405" s="11" t="s">
        <v>588</v>
      </c>
    </row>
    <row r="406" spans="1:11">
      <c r="A406" s="2" t="s">
        <v>647</v>
      </c>
    </row>
    <row r="408" spans="1:11">
      <c r="B408" s="12" t="s">
        <v>671</v>
      </c>
    </row>
    <row r="409" spans="1:11">
      <c r="A409" s="3" t="s">
        <v>180</v>
      </c>
      <c r="B409" s="17">
        <f>B$128</f>
        <v>0</v>
      </c>
      <c r="C409" s="10"/>
    </row>
    <row r="410" spans="1:11">
      <c r="A410" s="3" t="s">
        <v>181</v>
      </c>
      <c r="B410" s="17">
        <f>B$129</f>
        <v>0</v>
      </c>
      <c r="C410" s="10"/>
    </row>
    <row r="412" spans="1:11" ht="21" customHeight="1">
      <c r="A412" s="1" t="s">
        <v>672</v>
      </c>
    </row>
    <row r="413" spans="1:11">
      <c r="A413" s="2" t="s">
        <v>361</v>
      </c>
    </row>
    <row r="414" spans="1:11">
      <c r="A414" s="11" t="s">
        <v>646</v>
      </c>
    </row>
    <row r="415" spans="1:11">
      <c r="A415" s="2" t="s">
        <v>647</v>
      </c>
    </row>
    <row r="417" spans="1:38">
      <c r="B417" s="24" t="s">
        <v>142</v>
      </c>
      <c r="C417" s="12" t="s">
        <v>328</v>
      </c>
      <c r="D417" s="12" t="s">
        <v>329</v>
      </c>
      <c r="E417" s="12" t="s">
        <v>330</v>
      </c>
      <c r="F417" s="24" t="s">
        <v>143</v>
      </c>
      <c r="G417" s="12" t="s">
        <v>328</v>
      </c>
      <c r="H417" s="12" t="s">
        <v>329</v>
      </c>
      <c r="I417" s="12" t="s">
        <v>330</v>
      </c>
      <c r="J417" s="24" t="s">
        <v>144</v>
      </c>
      <c r="K417" s="12" t="s">
        <v>328</v>
      </c>
      <c r="L417" s="12" t="s">
        <v>329</v>
      </c>
      <c r="M417" s="12" t="s">
        <v>330</v>
      </c>
      <c r="N417" s="24" t="s">
        <v>145</v>
      </c>
      <c r="O417" s="12" t="s">
        <v>328</v>
      </c>
      <c r="P417" s="12" t="s">
        <v>329</v>
      </c>
      <c r="Q417" s="12" t="s">
        <v>330</v>
      </c>
      <c r="R417" s="24" t="s">
        <v>146</v>
      </c>
      <c r="S417" s="12" t="s">
        <v>328</v>
      </c>
      <c r="T417" s="12" t="s">
        <v>329</v>
      </c>
      <c r="U417" s="12" t="s">
        <v>330</v>
      </c>
      <c r="V417" s="24" t="s">
        <v>151</v>
      </c>
      <c r="W417" s="12" t="s">
        <v>328</v>
      </c>
      <c r="X417" s="12" t="s">
        <v>329</v>
      </c>
      <c r="Y417" s="12" t="s">
        <v>330</v>
      </c>
      <c r="Z417" s="24" t="s">
        <v>147</v>
      </c>
      <c r="AA417" s="12" t="s">
        <v>328</v>
      </c>
      <c r="AB417" s="12" t="s">
        <v>329</v>
      </c>
      <c r="AC417" s="12" t="s">
        <v>330</v>
      </c>
      <c r="AD417" s="24" t="s">
        <v>148</v>
      </c>
      <c r="AE417" s="12" t="s">
        <v>328</v>
      </c>
      <c r="AF417" s="12" t="s">
        <v>329</v>
      </c>
      <c r="AG417" s="12" t="s">
        <v>330</v>
      </c>
      <c r="AH417" s="24" t="s">
        <v>149</v>
      </c>
      <c r="AI417" s="12" t="s">
        <v>328</v>
      </c>
      <c r="AJ417" s="12" t="s">
        <v>329</v>
      </c>
      <c r="AK417" s="12" t="s">
        <v>330</v>
      </c>
    </row>
    <row r="418" spans="1:38">
      <c r="A418" s="3" t="s">
        <v>180</v>
      </c>
      <c r="C418" s="32">
        <f>C$283</f>
        <v>0</v>
      </c>
      <c r="D418" s="32">
        <f>D$283</f>
        <v>0</v>
      </c>
      <c r="E418" s="32">
        <f>E$283</f>
        <v>0</v>
      </c>
      <c r="G418" s="32">
        <f>G$283</f>
        <v>0</v>
      </c>
      <c r="H418" s="32">
        <f>H$283</f>
        <v>0</v>
      </c>
      <c r="I418" s="32">
        <f>I$283</f>
        <v>0</v>
      </c>
      <c r="K418" s="32">
        <f>K$283</f>
        <v>0</v>
      </c>
      <c r="L418" s="32">
        <f>L$283</f>
        <v>0</v>
      </c>
      <c r="M418" s="32">
        <f>M$283</f>
        <v>0</v>
      </c>
      <c r="O418" s="32">
        <f>O$283</f>
        <v>0</v>
      </c>
      <c r="P418" s="32">
        <f>P$283</f>
        <v>0</v>
      </c>
      <c r="Q418" s="32">
        <f>Q$283</f>
        <v>0</v>
      </c>
      <c r="S418" s="32">
        <f>S$283</f>
        <v>0</v>
      </c>
      <c r="T418" s="32">
        <f>T$283</f>
        <v>0</v>
      </c>
      <c r="U418" s="32">
        <f>U$283</f>
        <v>0</v>
      </c>
      <c r="W418" s="32">
        <f>W$283</f>
        <v>0</v>
      </c>
      <c r="X418" s="32">
        <f>X$283</f>
        <v>0</v>
      </c>
      <c r="Y418" s="32">
        <f>Y$283</f>
        <v>0</v>
      </c>
      <c r="AA418" s="32">
        <f>AA$283</f>
        <v>0</v>
      </c>
      <c r="AB418" s="32">
        <f>AB$283</f>
        <v>0</v>
      </c>
      <c r="AC418" s="32">
        <f>AC$283</f>
        <v>0</v>
      </c>
      <c r="AE418" s="32">
        <f>AE$283</f>
        <v>0</v>
      </c>
      <c r="AF418" s="32">
        <f>AF$283</f>
        <v>0</v>
      </c>
      <c r="AG418" s="32">
        <f>AG$283</f>
        <v>0</v>
      </c>
      <c r="AI418" s="32">
        <f>AI$283</f>
        <v>0</v>
      </c>
      <c r="AJ418" s="32">
        <f>AJ$283</f>
        <v>0</v>
      </c>
      <c r="AK418" s="32">
        <f>AK$283</f>
        <v>0</v>
      </c>
      <c r="AL418" s="10"/>
    </row>
    <row r="419" spans="1:38">
      <c r="A419" s="3" t="s">
        <v>181</v>
      </c>
      <c r="C419" s="32">
        <f>C$284</f>
        <v>0</v>
      </c>
      <c r="D419" s="32">
        <f>D$284</f>
        <v>0</v>
      </c>
      <c r="E419" s="32">
        <f>E$284</f>
        <v>0</v>
      </c>
      <c r="G419" s="32">
        <f>G$284</f>
        <v>0</v>
      </c>
      <c r="H419" s="32">
        <f>H$284</f>
        <v>0</v>
      </c>
      <c r="I419" s="32">
        <f>I$284</f>
        <v>0</v>
      </c>
      <c r="K419" s="32">
        <f>K$284</f>
        <v>0</v>
      </c>
      <c r="L419" s="32">
        <f>L$284</f>
        <v>0</v>
      </c>
      <c r="M419" s="32">
        <f>M$284</f>
        <v>0</v>
      </c>
      <c r="O419" s="32">
        <f>O$284</f>
        <v>0</v>
      </c>
      <c r="P419" s="32">
        <f>P$284</f>
        <v>0</v>
      </c>
      <c r="Q419" s="32">
        <f>Q$284</f>
        <v>0</v>
      </c>
      <c r="S419" s="32">
        <f>S$284</f>
        <v>0</v>
      </c>
      <c r="T419" s="32">
        <f>T$284</f>
        <v>0</v>
      </c>
      <c r="U419" s="32">
        <f>U$284</f>
        <v>0</v>
      </c>
      <c r="W419" s="32">
        <f>W$284</f>
        <v>0</v>
      </c>
      <c r="X419" s="32">
        <f>X$284</f>
        <v>0</v>
      </c>
      <c r="Y419" s="32">
        <f>Y$284</f>
        <v>0</v>
      </c>
      <c r="AA419" s="32">
        <f>AA$284</f>
        <v>0</v>
      </c>
      <c r="AB419" s="32">
        <f>AB$284</f>
        <v>0</v>
      </c>
      <c r="AC419" s="32">
        <f>AC$284</f>
        <v>0</v>
      </c>
      <c r="AE419" s="32">
        <f>AE$284</f>
        <v>0</v>
      </c>
      <c r="AF419" s="32">
        <f>AF$284</f>
        <v>0</v>
      </c>
      <c r="AG419" s="32">
        <f>AG$284</f>
        <v>0</v>
      </c>
      <c r="AI419" s="32">
        <f>AI$284</f>
        <v>0</v>
      </c>
      <c r="AJ419" s="32">
        <f>AJ$284</f>
        <v>0</v>
      </c>
      <c r="AK419" s="32">
        <f>AK$284</f>
        <v>0</v>
      </c>
      <c r="AL419" s="10"/>
    </row>
    <row r="421" spans="1:38" ht="21" customHeight="1">
      <c r="A421" s="1" t="s">
        <v>673</v>
      </c>
    </row>
    <row r="422" spans="1:38">
      <c r="A422" s="2" t="s">
        <v>361</v>
      </c>
    </row>
    <row r="423" spans="1:38">
      <c r="A423" s="11" t="s">
        <v>674</v>
      </c>
    </row>
    <row r="424" spans="1:38">
      <c r="A424" s="2" t="s">
        <v>647</v>
      </c>
    </row>
    <row r="426" spans="1:38">
      <c r="B426" s="12" t="s">
        <v>328</v>
      </c>
      <c r="C426" s="12" t="s">
        <v>329</v>
      </c>
      <c r="D426" s="12" t="s">
        <v>330</v>
      </c>
    </row>
    <row r="427" spans="1:38">
      <c r="A427" s="3" t="s">
        <v>180</v>
      </c>
      <c r="B427" s="33">
        <f>B$201</f>
        <v>0</v>
      </c>
      <c r="C427" s="33">
        <f>C$201</f>
        <v>0</v>
      </c>
      <c r="D427" s="33">
        <f>D$201</f>
        <v>0</v>
      </c>
      <c r="E427" s="10"/>
    </row>
    <row r="428" spans="1:38">
      <c r="A428" s="3" t="s">
        <v>181</v>
      </c>
      <c r="B428" s="33">
        <f>B$202</f>
        <v>0</v>
      </c>
      <c r="C428" s="33">
        <f>C$202</f>
        <v>0</v>
      </c>
      <c r="D428" s="33">
        <f>D$202</f>
        <v>0</v>
      </c>
      <c r="E428" s="10"/>
    </row>
    <row r="430" spans="1:38" ht="21" customHeight="1">
      <c r="A430" s="1" t="s">
        <v>675</v>
      </c>
    </row>
    <row r="431" spans="1:38">
      <c r="A431" s="2" t="s">
        <v>361</v>
      </c>
    </row>
    <row r="432" spans="1:38">
      <c r="A432" s="11" t="s">
        <v>676</v>
      </c>
    </row>
    <row r="433" spans="1:11">
      <c r="A433" s="11" t="s">
        <v>677</v>
      </c>
    </row>
    <row r="434" spans="1:11">
      <c r="A434" s="2" t="s">
        <v>374</v>
      </c>
    </row>
    <row r="436" spans="1:11">
      <c r="B436" s="12" t="s">
        <v>142</v>
      </c>
      <c r="C436" s="12" t="s">
        <v>143</v>
      </c>
      <c r="D436" s="12" t="s">
        <v>144</v>
      </c>
      <c r="E436" s="12" t="s">
        <v>145</v>
      </c>
      <c r="F436" s="12" t="s">
        <v>146</v>
      </c>
      <c r="G436" s="12" t="s">
        <v>151</v>
      </c>
      <c r="H436" s="12" t="s">
        <v>147</v>
      </c>
      <c r="I436" s="12" t="s">
        <v>148</v>
      </c>
      <c r="J436" s="12" t="s">
        <v>149</v>
      </c>
    </row>
    <row r="437" spans="1:11">
      <c r="A437" s="3" t="s">
        <v>180</v>
      </c>
      <c r="B437" s="31">
        <f>SUMPRODUCT($C418:$E418,$B427:$D427)</f>
        <v>0</v>
      </c>
      <c r="C437" s="31">
        <f>SUMPRODUCT($G418:$I418,$B427:$D427)</f>
        <v>0</v>
      </c>
      <c r="D437" s="31">
        <f>SUMPRODUCT($K418:$M418,$B427:$D427)</f>
        <v>0</v>
      </c>
      <c r="E437" s="31">
        <f>SUMPRODUCT($O418:$Q418,$B427:$D427)</f>
        <v>0</v>
      </c>
      <c r="F437" s="31">
        <f>SUMPRODUCT($S418:$U418,$B427:$D427)</f>
        <v>0</v>
      </c>
      <c r="G437" s="31">
        <f>SUMPRODUCT($W418:$Y418,$B427:$D427)</f>
        <v>0</v>
      </c>
      <c r="H437" s="31">
        <f>SUMPRODUCT($AA418:$AC418,$B427:$D427)</f>
        <v>0</v>
      </c>
      <c r="I437" s="31">
        <f>SUMPRODUCT($AE418:$AG418,$B427:$D427)</f>
        <v>0</v>
      </c>
      <c r="J437" s="31">
        <f>SUMPRODUCT($AI418:$AK418,$B427:$D427)</f>
        <v>0</v>
      </c>
      <c r="K437" s="10"/>
    </row>
    <row r="438" spans="1:11">
      <c r="A438" s="3" t="s">
        <v>181</v>
      </c>
      <c r="B438" s="31">
        <f>SUMPRODUCT($C419:$E419,$B428:$D428)</f>
        <v>0</v>
      </c>
      <c r="C438" s="31">
        <f>SUMPRODUCT($G419:$I419,$B428:$D428)</f>
        <v>0</v>
      </c>
      <c r="D438" s="31">
        <f>SUMPRODUCT($K419:$M419,$B428:$D428)</f>
        <v>0</v>
      </c>
      <c r="E438" s="31">
        <f>SUMPRODUCT($O419:$Q419,$B428:$D428)</f>
        <v>0</v>
      </c>
      <c r="F438" s="31">
        <f>SUMPRODUCT($S419:$U419,$B428:$D428)</f>
        <v>0</v>
      </c>
      <c r="G438" s="31">
        <f>SUMPRODUCT($W419:$Y419,$B428:$D428)</f>
        <v>0</v>
      </c>
      <c r="H438" s="31">
        <f>SUMPRODUCT($AA419:$AC419,$B428:$D428)</f>
        <v>0</v>
      </c>
      <c r="I438" s="31">
        <f>SUMPRODUCT($AE419:$AG419,$B428:$D428)</f>
        <v>0</v>
      </c>
      <c r="J438" s="31">
        <f>SUMPRODUCT($AI419:$AK419,$B428:$D428)</f>
        <v>0</v>
      </c>
      <c r="K438" s="10"/>
    </row>
    <row r="440" spans="1:11" ht="21" customHeight="1">
      <c r="A440" s="1" t="s">
        <v>678</v>
      </c>
    </row>
    <row r="441" spans="1:11">
      <c r="A441" s="2" t="s">
        <v>361</v>
      </c>
    </row>
    <row r="442" spans="1:11">
      <c r="A442" s="11" t="s">
        <v>679</v>
      </c>
    </row>
    <row r="443" spans="1:11">
      <c r="A443" s="11" t="s">
        <v>680</v>
      </c>
    </row>
    <row r="444" spans="1:11">
      <c r="A444" s="11" t="s">
        <v>681</v>
      </c>
    </row>
    <row r="445" spans="1:11">
      <c r="A445" s="11" t="s">
        <v>682</v>
      </c>
    </row>
    <row r="446" spans="1:11">
      <c r="A446" s="11" t="s">
        <v>683</v>
      </c>
    </row>
    <row r="447" spans="1:11">
      <c r="A447" s="11" t="s">
        <v>684</v>
      </c>
    </row>
    <row r="448" spans="1:11">
      <c r="A448" s="2" t="s">
        <v>685</v>
      </c>
    </row>
    <row r="450" spans="1:11">
      <c r="B450" s="12" t="s">
        <v>142</v>
      </c>
      <c r="C450" s="12" t="s">
        <v>143</v>
      </c>
      <c r="D450" s="12" t="s">
        <v>144</v>
      </c>
      <c r="E450" s="12" t="s">
        <v>145</v>
      </c>
      <c r="F450" s="12" t="s">
        <v>146</v>
      </c>
      <c r="G450" s="12" t="s">
        <v>151</v>
      </c>
      <c r="H450" s="12" t="s">
        <v>147</v>
      </c>
      <c r="I450" s="12" t="s">
        <v>148</v>
      </c>
      <c r="J450" s="12" t="s">
        <v>149</v>
      </c>
    </row>
    <row r="451" spans="1:11">
      <c r="A451" s="3" t="s">
        <v>686</v>
      </c>
      <c r="B451" s="31">
        <f>($B307*B326+$B335*B363+$B372*B400)/($B307+$B335+$B372)</f>
        <v>0</v>
      </c>
      <c r="C451" s="31">
        <f>($B307*C326+$B335*C363+$B372*C400)/($B307+$B335+$B372)</f>
        <v>0</v>
      </c>
      <c r="D451" s="31">
        <f>($B307*D326+$B335*D363+$B372*D400)/($B307+$B335+$B372)</f>
        <v>0</v>
      </c>
      <c r="E451" s="31">
        <f>($B307*E326+$B335*E363+$B372*E400)/($B307+$B335+$B372)</f>
        <v>0</v>
      </c>
      <c r="F451" s="31">
        <f>($B307*F326+$B335*F363+$B372*F400)/($B307+$B335+$B372)</f>
        <v>0</v>
      </c>
      <c r="G451" s="31">
        <f>($B307*G326+$B335*G363+$B372*G400)/($B307+$B335+$B372)</f>
        <v>0</v>
      </c>
      <c r="H451" s="31">
        <f>($B307*H326+$B335*H363+$B372*H400)/($B307+$B335+$B372)</f>
        <v>0</v>
      </c>
      <c r="I451" s="31">
        <f>($B307*I326+$B335*I363+$B372*I400)/($B307+$B335+$B372)</f>
        <v>0</v>
      </c>
      <c r="J451" s="31">
        <f>($B307*J326+$B335*J363+$B372*J400)/($B307+$B335+$B372)</f>
        <v>0</v>
      </c>
      <c r="K451" s="10"/>
    </row>
    <row r="452" spans="1:11">
      <c r="A452" s="3" t="s">
        <v>687</v>
      </c>
      <c r="B452" s="31">
        <f>($B308*B327+$B336*B364+$B373*B401)/($B308+$B336+$B373)</f>
        <v>0</v>
      </c>
      <c r="C452" s="31">
        <f>($B308*C327+$B336*C364+$B373*C401)/($B308+$B336+$B373)</f>
        <v>0</v>
      </c>
      <c r="D452" s="31">
        <f>($B308*D327+$B336*D364+$B373*D401)/($B308+$B336+$B373)</f>
        <v>0</v>
      </c>
      <c r="E452" s="31">
        <f>($B308*E327+$B336*E364+$B373*E401)/($B308+$B336+$B373)</f>
        <v>0</v>
      </c>
      <c r="F452" s="31">
        <f>($B308*F327+$B336*F364+$B373*F401)/($B308+$B336+$B373)</f>
        <v>0</v>
      </c>
      <c r="G452" s="31">
        <f>($B308*G327+$B336*G364+$B373*G401)/($B308+$B336+$B373)</f>
        <v>0</v>
      </c>
      <c r="H452" s="31">
        <f>($B308*H327+$B336*H364+$B373*H401)/($B308+$B336+$B373)</f>
        <v>0</v>
      </c>
      <c r="I452" s="31">
        <f>($B308*I327+$B336*I364+$B373*I401)/($B308+$B336+$B373)</f>
        <v>0</v>
      </c>
      <c r="J452" s="31">
        <f>($B308*J327+$B336*J364+$B373*J401)/($B308+$B336+$B373)</f>
        <v>0</v>
      </c>
      <c r="K452" s="10"/>
    </row>
    <row r="454" spans="1:11" ht="21" customHeight="1">
      <c r="A454" s="1" t="s">
        <v>688</v>
      </c>
    </row>
    <row r="455" spans="1:11">
      <c r="A455" s="2" t="s">
        <v>361</v>
      </c>
    </row>
    <row r="456" spans="1:11">
      <c r="A456" s="11" t="s">
        <v>679</v>
      </c>
    </row>
    <row r="457" spans="1:11">
      <c r="A457" s="11" t="s">
        <v>654</v>
      </c>
    </row>
    <row r="458" spans="1:11">
      <c r="A458" s="11" t="s">
        <v>681</v>
      </c>
    </row>
    <row r="459" spans="1:11">
      <c r="A459" s="11" t="s">
        <v>689</v>
      </c>
    </row>
    <row r="460" spans="1:11">
      <c r="A460" s="11" t="s">
        <v>683</v>
      </c>
    </row>
    <row r="461" spans="1:11">
      <c r="A461" s="11" t="s">
        <v>690</v>
      </c>
    </row>
    <row r="462" spans="1:11">
      <c r="A462" s="2" t="s">
        <v>685</v>
      </c>
    </row>
    <row r="464" spans="1:11">
      <c r="B464" s="12" t="s">
        <v>328</v>
      </c>
      <c r="C464" s="12" t="s">
        <v>329</v>
      </c>
      <c r="D464" s="12" t="s">
        <v>330</v>
      </c>
    </row>
    <row r="465" spans="1:11">
      <c r="A465" s="3" t="s">
        <v>180</v>
      </c>
      <c r="B465" s="33">
        <f>($B307*B316+$B335*B353+$B372*B390)/($B307+$B335+$B372)</f>
        <v>0</v>
      </c>
      <c r="C465" s="33">
        <f>($B307*C316+$B335*C353+$B372*C390)/($B307+$B335+$B372)</f>
        <v>0</v>
      </c>
      <c r="D465" s="33">
        <f>($B307*D316+$B335*D353+$B372*D390)/($B307+$B335+$B372)</f>
        <v>0</v>
      </c>
      <c r="E465" s="10"/>
    </row>
    <row r="466" spans="1:11">
      <c r="A466" s="3" t="s">
        <v>181</v>
      </c>
      <c r="B466" s="33">
        <f>($B308*B317+$B336*B354+$B373*B391)/($B308+$B336+$B373)</f>
        <v>0</v>
      </c>
      <c r="C466" s="33">
        <f>($B308*C317+$B336*C354+$B373*C391)/($B308+$B336+$B373)</f>
        <v>0</v>
      </c>
      <c r="D466" s="33">
        <f>($B308*D317+$B336*D354+$B373*D391)/($B308+$B336+$B373)</f>
        <v>0</v>
      </c>
      <c r="E466" s="10"/>
    </row>
    <row r="468" spans="1:11" ht="21" customHeight="1">
      <c r="A468" s="1" t="s">
        <v>691</v>
      </c>
    </row>
    <row r="469" spans="1:11">
      <c r="A469" s="2" t="s">
        <v>361</v>
      </c>
    </row>
    <row r="470" spans="1:11">
      <c r="A470" s="11" t="s">
        <v>676</v>
      </c>
    </row>
    <row r="471" spans="1:11">
      <c r="A471" s="11" t="s">
        <v>692</v>
      </c>
    </row>
    <row r="472" spans="1:11">
      <c r="A472" s="2" t="s">
        <v>374</v>
      </c>
    </row>
    <row r="474" spans="1:11">
      <c r="B474" s="12" t="s">
        <v>142</v>
      </c>
      <c r="C474" s="12" t="s">
        <v>143</v>
      </c>
      <c r="D474" s="12" t="s">
        <v>144</v>
      </c>
      <c r="E474" s="12" t="s">
        <v>145</v>
      </c>
      <c r="F474" s="12" t="s">
        <v>146</v>
      </c>
      <c r="G474" s="12" t="s">
        <v>151</v>
      </c>
      <c r="H474" s="12" t="s">
        <v>147</v>
      </c>
      <c r="I474" s="12" t="s">
        <v>148</v>
      </c>
      <c r="J474" s="12" t="s">
        <v>149</v>
      </c>
    </row>
    <row r="475" spans="1:11">
      <c r="A475" s="3" t="s">
        <v>180</v>
      </c>
      <c r="B475" s="31">
        <f>SUMPRODUCT($C418:$E418,$B465:$D465)</f>
        <v>0</v>
      </c>
      <c r="C475" s="31">
        <f>SUMPRODUCT($G418:$I418,$B465:$D465)</f>
        <v>0</v>
      </c>
      <c r="D475" s="31">
        <f>SUMPRODUCT($K418:$M418,$B465:$D465)</f>
        <v>0</v>
      </c>
      <c r="E475" s="31">
        <f>SUMPRODUCT($O418:$Q418,$B465:$D465)</f>
        <v>0</v>
      </c>
      <c r="F475" s="31">
        <f>SUMPRODUCT($S418:$U418,$B465:$D465)</f>
        <v>0</v>
      </c>
      <c r="G475" s="31">
        <f>SUMPRODUCT($W418:$Y418,$B465:$D465)</f>
        <v>0</v>
      </c>
      <c r="H475" s="31">
        <f>SUMPRODUCT($AA418:$AC418,$B465:$D465)</f>
        <v>0</v>
      </c>
      <c r="I475" s="31">
        <f>SUMPRODUCT($AE418:$AG418,$B465:$D465)</f>
        <v>0</v>
      </c>
      <c r="J475" s="31">
        <f>SUMPRODUCT($AI418:$AK418,$B465:$D465)</f>
        <v>0</v>
      </c>
      <c r="K475" s="10"/>
    </row>
    <row r="476" spans="1:11">
      <c r="A476" s="3" t="s">
        <v>181</v>
      </c>
      <c r="B476" s="31">
        <f>SUMPRODUCT($C419:$E419,$B466:$D466)</f>
        <v>0</v>
      </c>
      <c r="C476" s="31">
        <f>SUMPRODUCT($G419:$I419,$B466:$D466)</f>
        <v>0</v>
      </c>
      <c r="D476" s="31">
        <f>SUMPRODUCT($K419:$M419,$B466:$D466)</f>
        <v>0</v>
      </c>
      <c r="E476" s="31">
        <f>SUMPRODUCT($O419:$Q419,$B466:$D466)</f>
        <v>0</v>
      </c>
      <c r="F476" s="31">
        <f>SUMPRODUCT($S419:$U419,$B466:$D466)</f>
        <v>0</v>
      </c>
      <c r="G476" s="31">
        <f>SUMPRODUCT($W419:$Y419,$B466:$D466)</f>
        <v>0</v>
      </c>
      <c r="H476" s="31">
        <f>SUMPRODUCT($AA419:$AC419,$B466:$D466)</f>
        <v>0</v>
      </c>
      <c r="I476" s="31">
        <f>SUMPRODUCT($AE419:$AG419,$B466:$D466)</f>
        <v>0</v>
      </c>
      <c r="J476" s="31">
        <f>SUMPRODUCT($AI419:$AK419,$B466:$D466)</f>
        <v>0</v>
      </c>
      <c r="K476" s="10"/>
    </row>
    <row r="478" spans="1:11" ht="21" customHeight="1">
      <c r="A478" s="1" t="s">
        <v>693</v>
      </c>
    </row>
    <row r="479" spans="1:11">
      <c r="A479" s="2" t="s">
        <v>361</v>
      </c>
    </row>
    <row r="480" spans="1:11">
      <c r="A480" s="11" t="s">
        <v>694</v>
      </c>
    </row>
    <row r="481" spans="1:11">
      <c r="A481" s="11" t="s">
        <v>695</v>
      </c>
    </row>
    <row r="482" spans="1:11">
      <c r="A482" s="2" t="s">
        <v>441</v>
      </c>
    </row>
    <row r="484" spans="1:11">
      <c r="B484" s="12" t="s">
        <v>142</v>
      </c>
      <c r="C484" s="12" t="s">
        <v>143</v>
      </c>
      <c r="D484" s="12" t="s">
        <v>144</v>
      </c>
      <c r="E484" s="12" t="s">
        <v>145</v>
      </c>
      <c r="F484" s="12" t="s">
        <v>146</v>
      </c>
      <c r="G484" s="12" t="s">
        <v>151</v>
      </c>
      <c r="H484" s="12" t="s">
        <v>147</v>
      </c>
      <c r="I484" s="12" t="s">
        <v>148</v>
      </c>
      <c r="J484" s="12" t="s">
        <v>149</v>
      </c>
    </row>
    <row r="485" spans="1:11">
      <c r="A485" s="3" t="s">
        <v>686</v>
      </c>
      <c r="B485" s="31">
        <f>B451/B475</f>
        <v>0</v>
      </c>
      <c r="C485" s="31">
        <f>C451/C475</f>
        <v>0</v>
      </c>
      <c r="D485" s="31">
        <f>D451/D475</f>
        <v>0</v>
      </c>
      <c r="E485" s="31">
        <f>E451/E475</f>
        <v>0</v>
      </c>
      <c r="F485" s="31">
        <f>F451/F475</f>
        <v>0</v>
      </c>
      <c r="G485" s="31">
        <f>G451/G475</f>
        <v>0</v>
      </c>
      <c r="H485" s="31">
        <f>H451/H475</f>
        <v>0</v>
      </c>
      <c r="I485" s="31">
        <f>I451/I475</f>
        <v>0</v>
      </c>
      <c r="J485" s="31">
        <f>J451/J475</f>
        <v>0</v>
      </c>
      <c r="K485" s="10"/>
    </row>
    <row r="486" spans="1:11">
      <c r="A486" s="3" t="s">
        <v>687</v>
      </c>
      <c r="B486" s="31">
        <f>B452/B476</f>
        <v>0</v>
      </c>
      <c r="C486" s="31">
        <f>C452/C476</f>
        <v>0</v>
      </c>
      <c r="D486" s="31">
        <f>D452/D476</f>
        <v>0</v>
      </c>
      <c r="E486" s="31">
        <f>E452/E476</f>
        <v>0</v>
      </c>
      <c r="F486" s="31">
        <f>F452/F476</f>
        <v>0</v>
      </c>
      <c r="G486" s="31">
        <f>G452/G476</f>
        <v>0</v>
      </c>
      <c r="H486" s="31">
        <f>H452/H476</f>
        <v>0</v>
      </c>
      <c r="I486" s="31">
        <f>I452/I476</f>
        <v>0</v>
      </c>
      <c r="J486" s="31">
        <f>J452/J476</f>
        <v>0</v>
      </c>
      <c r="K486" s="10"/>
    </row>
    <row r="488" spans="1:11" ht="21" customHeight="1">
      <c r="A488" s="1" t="s">
        <v>696</v>
      </c>
    </row>
    <row r="489" spans="1:11">
      <c r="A489" s="2" t="s">
        <v>361</v>
      </c>
    </row>
    <row r="490" spans="1:11">
      <c r="A490" s="11" t="s">
        <v>679</v>
      </c>
    </row>
    <row r="491" spans="1:11">
      <c r="A491" s="11" t="s">
        <v>680</v>
      </c>
    </row>
    <row r="492" spans="1:11">
      <c r="A492" s="11" t="s">
        <v>681</v>
      </c>
    </row>
    <row r="493" spans="1:11">
      <c r="A493" s="11" t="s">
        <v>682</v>
      </c>
    </row>
    <row r="494" spans="1:11">
      <c r="A494" s="11" t="s">
        <v>683</v>
      </c>
    </row>
    <row r="495" spans="1:11">
      <c r="A495" s="11" t="s">
        <v>684</v>
      </c>
    </row>
    <row r="496" spans="1:11">
      <c r="A496" s="11" t="s">
        <v>697</v>
      </c>
    </row>
    <row r="497" spans="1:38">
      <c r="A497" s="11" t="s">
        <v>698</v>
      </c>
    </row>
    <row r="498" spans="1:38">
      <c r="A498" s="11" t="s">
        <v>699</v>
      </c>
    </row>
    <row r="499" spans="1:38">
      <c r="A499" s="2" t="s">
        <v>700</v>
      </c>
    </row>
    <row r="501" spans="1:38">
      <c r="B501" s="12" t="s">
        <v>142</v>
      </c>
      <c r="C501" s="12" t="s">
        <v>143</v>
      </c>
      <c r="D501" s="12" t="s">
        <v>144</v>
      </c>
      <c r="E501" s="12" t="s">
        <v>145</v>
      </c>
      <c r="F501" s="12" t="s">
        <v>146</v>
      </c>
      <c r="G501" s="12" t="s">
        <v>151</v>
      </c>
      <c r="H501" s="12" t="s">
        <v>147</v>
      </c>
      <c r="I501" s="12" t="s">
        <v>148</v>
      </c>
      <c r="J501" s="12" t="s">
        <v>149</v>
      </c>
    </row>
    <row r="502" spans="1:38">
      <c r="A502" s="3" t="s">
        <v>686</v>
      </c>
      <c r="B502" s="31">
        <f>($B307*B326+$B335*B363+$B372*B400+$B409*B437)/($B307*B326+$B335*B363+$B372*B400+$B409*B437*B485)</f>
        <v>0</v>
      </c>
      <c r="C502" s="31">
        <f>($B307*C326+$B335*C363+$B372*C400+$B409*C437)/($B307*C326+$B335*C363+$B372*C400+$B409*C437*C485)</f>
        <v>0</v>
      </c>
      <c r="D502" s="31">
        <f>($B307*D326+$B335*D363+$B372*D400+$B409*D437)/($B307*D326+$B335*D363+$B372*D400+$B409*D437*D485)</f>
        <v>0</v>
      </c>
      <c r="E502" s="31">
        <f>($B307*E326+$B335*E363+$B372*E400+$B409*E437)/($B307*E326+$B335*E363+$B372*E400+$B409*E437*E485)</f>
        <v>0</v>
      </c>
      <c r="F502" s="31">
        <f>($B307*F326+$B335*F363+$B372*F400+$B409*F437)/($B307*F326+$B335*F363+$B372*F400+$B409*F437*F485)</f>
        <v>0</v>
      </c>
      <c r="G502" s="31">
        <f>($B307*G326+$B335*G363+$B372*G400+$B409*G437)/($B307*G326+$B335*G363+$B372*G400+$B409*G437*G485)</f>
        <v>0</v>
      </c>
      <c r="H502" s="31">
        <f>($B307*H326+$B335*H363+$B372*H400+$B409*H437)/($B307*H326+$B335*H363+$B372*H400+$B409*H437*H485)</f>
        <v>0</v>
      </c>
      <c r="I502" s="31">
        <f>($B307*I326+$B335*I363+$B372*I400+$B409*I437)/($B307*I326+$B335*I363+$B372*I400+$B409*I437*I485)</f>
        <v>0</v>
      </c>
      <c r="J502" s="31">
        <f>($B307*J326+$B335*J363+$B372*J400+$B409*J437)/($B307*J326+$B335*J363+$B372*J400+$B409*J437*J485)</f>
        <v>0</v>
      </c>
      <c r="K502" s="10"/>
    </row>
    <row r="503" spans="1:38">
      <c r="A503" s="3" t="s">
        <v>687</v>
      </c>
      <c r="B503" s="31">
        <f>($B308*B327+$B336*B364+$B373*B401+$B410*B438)/($B308*B327+$B336*B364+$B373*B401+$B410*B438*B486)</f>
        <v>0</v>
      </c>
      <c r="C503" s="31">
        <f>($B308*C327+$B336*C364+$B373*C401+$B410*C438)/($B308*C327+$B336*C364+$B373*C401+$B410*C438*C486)</f>
        <v>0</v>
      </c>
      <c r="D503" s="31">
        <f>($B308*D327+$B336*D364+$B373*D401+$B410*D438)/($B308*D327+$B336*D364+$B373*D401+$B410*D438*D486)</f>
        <v>0</v>
      </c>
      <c r="E503" s="31">
        <f>($B308*E327+$B336*E364+$B373*E401+$B410*E438)/($B308*E327+$B336*E364+$B373*E401+$B410*E438*E486)</f>
        <v>0</v>
      </c>
      <c r="F503" s="31">
        <f>($B308*F327+$B336*F364+$B373*F401+$B410*F438)/($B308*F327+$B336*F364+$B373*F401+$B410*F438*F486)</f>
        <v>0</v>
      </c>
      <c r="G503" s="31">
        <f>($B308*G327+$B336*G364+$B373*G401+$B410*G438)/($B308*G327+$B336*G364+$B373*G401+$B410*G438*G486)</f>
        <v>0</v>
      </c>
      <c r="H503" s="31">
        <f>($B308*H327+$B336*H364+$B373*H401+$B410*H438)/($B308*H327+$B336*H364+$B373*H401+$B410*H438*H486)</f>
        <v>0</v>
      </c>
      <c r="I503" s="31">
        <f>($B308*I327+$B336*I364+$B373*I401+$B410*I438)/($B308*I327+$B336*I364+$B373*I401+$B410*I438*I486)</f>
        <v>0</v>
      </c>
      <c r="J503" s="31">
        <f>($B308*J327+$B336*J364+$B373*J401+$B410*J438)/($B308*J327+$B336*J364+$B373*J401+$B410*J438*J486)</f>
        <v>0</v>
      </c>
      <c r="K503" s="10"/>
    </row>
    <row r="505" spans="1:38" ht="21" customHeight="1">
      <c r="A505" s="1" t="s">
        <v>701</v>
      </c>
    </row>
    <row r="506" spans="1:38">
      <c r="A506" s="2" t="s">
        <v>361</v>
      </c>
    </row>
    <row r="507" spans="1:38">
      <c r="A507" s="11" t="s">
        <v>653</v>
      </c>
    </row>
    <row r="508" spans="1:38">
      <c r="A508" s="11" t="s">
        <v>702</v>
      </c>
    </row>
    <row r="509" spans="1:38">
      <c r="A509" s="2" t="s">
        <v>703</v>
      </c>
    </row>
    <row r="511" spans="1:38">
      <c r="B511" s="24" t="s">
        <v>142</v>
      </c>
      <c r="C511" s="12" t="s">
        <v>328</v>
      </c>
      <c r="D511" s="12" t="s">
        <v>329</v>
      </c>
      <c r="E511" s="12" t="s">
        <v>330</v>
      </c>
      <c r="F511" s="24" t="s">
        <v>143</v>
      </c>
      <c r="G511" s="12" t="s">
        <v>328</v>
      </c>
      <c r="H511" s="12" t="s">
        <v>329</v>
      </c>
      <c r="I511" s="12" t="s">
        <v>330</v>
      </c>
      <c r="J511" s="24" t="s">
        <v>144</v>
      </c>
      <c r="K511" s="12" t="s">
        <v>328</v>
      </c>
      <c r="L511" s="12" t="s">
        <v>329</v>
      </c>
      <c r="M511" s="12" t="s">
        <v>330</v>
      </c>
      <c r="N511" s="24" t="s">
        <v>145</v>
      </c>
      <c r="O511" s="12" t="s">
        <v>328</v>
      </c>
      <c r="P511" s="12" t="s">
        <v>329</v>
      </c>
      <c r="Q511" s="12" t="s">
        <v>330</v>
      </c>
      <c r="R511" s="24" t="s">
        <v>146</v>
      </c>
      <c r="S511" s="12" t="s">
        <v>328</v>
      </c>
      <c r="T511" s="12" t="s">
        <v>329</v>
      </c>
      <c r="U511" s="12" t="s">
        <v>330</v>
      </c>
      <c r="V511" s="24" t="s">
        <v>151</v>
      </c>
      <c r="W511" s="12" t="s">
        <v>328</v>
      </c>
      <c r="X511" s="12" t="s">
        <v>329</v>
      </c>
      <c r="Y511" s="12" t="s">
        <v>330</v>
      </c>
      <c r="Z511" s="24" t="s">
        <v>147</v>
      </c>
      <c r="AA511" s="12" t="s">
        <v>328</v>
      </c>
      <c r="AB511" s="12" t="s">
        <v>329</v>
      </c>
      <c r="AC511" s="12" t="s">
        <v>330</v>
      </c>
      <c r="AD511" s="24" t="s">
        <v>148</v>
      </c>
      <c r="AE511" s="12" t="s">
        <v>328</v>
      </c>
      <c r="AF511" s="12" t="s">
        <v>329</v>
      </c>
      <c r="AG511" s="12" t="s">
        <v>330</v>
      </c>
      <c r="AH511" s="24" t="s">
        <v>149</v>
      </c>
      <c r="AI511" s="12" t="s">
        <v>328</v>
      </c>
      <c r="AJ511" s="12" t="s">
        <v>329</v>
      </c>
      <c r="AK511" s="12" t="s">
        <v>330</v>
      </c>
    </row>
    <row r="512" spans="1:38">
      <c r="A512" s="3" t="s">
        <v>174</v>
      </c>
      <c r="C512" s="31">
        <f>C298*$B502</f>
        <v>0</v>
      </c>
      <c r="D512" s="31">
        <f>D298*$B502</f>
        <v>0</v>
      </c>
      <c r="E512" s="31">
        <f>E298*$B502</f>
        <v>0</v>
      </c>
      <c r="G512" s="31">
        <f>G298*$C502</f>
        <v>0</v>
      </c>
      <c r="H512" s="31">
        <f>H298*$C502</f>
        <v>0</v>
      </c>
      <c r="I512" s="31">
        <f>I298*$C502</f>
        <v>0</v>
      </c>
      <c r="K512" s="31">
        <f>K298*$D502</f>
        <v>0</v>
      </c>
      <c r="L512" s="31">
        <f>L298*$D502</f>
        <v>0</v>
      </c>
      <c r="M512" s="31">
        <f>M298*$D502</f>
        <v>0</v>
      </c>
      <c r="O512" s="31">
        <f>O298*$E502</f>
        <v>0</v>
      </c>
      <c r="P512" s="31">
        <f>P298*$E502</f>
        <v>0</v>
      </c>
      <c r="Q512" s="31">
        <f>Q298*$E502</f>
        <v>0</v>
      </c>
      <c r="S512" s="31">
        <f>S298*$F502</f>
        <v>0</v>
      </c>
      <c r="T512" s="31">
        <f>T298*$F502</f>
        <v>0</v>
      </c>
      <c r="U512" s="31">
        <f>U298*$F502</f>
        <v>0</v>
      </c>
      <c r="W512" s="31">
        <f>W298*$G502</f>
        <v>0</v>
      </c>
      <c r="X512" s="31">
        <f>X298*$G502</f>
        <v>0</v>
      </c>
      <c r="Y512" s="31">
        <f>Y298*$G502</f>
        <v>0</v>
      </c>
      <c r="AA512" s="31">
        <f>AA298*$H502</f>
        <v>0</v>
      </c>
      <c r="AB512" s="31">
        <f>AB298*$H502</f>
        <v>0</v>
      </c>
      <c r="AC512" s="31">
        <f>AC298*$H502</f>
        <v>0</v>
      </c>
      <c r="AE512" s="31">
        <f>AE298*$I502</f>
        <v>0</v>
      </c>
      <c r="AF512" s="31">
        <f>AF298*$I502</f>
        <v>0</v>
      </c>
      <c r="AG512" s="31">
        <f>AG298*$I502</f>
        <v>0</v>
      </c>
      <c r="AI512" s="31">
        <f>AI298*$J502</f>
        <v>0</v>
      </c>
      <c r="AJ512" s="31">
        <f>AJ298*$J502</f>
        <v>0</v>
      </c>
      <c r="AK512" s="31">
        <f>AK298*$J502</f>
        <v>0</v>
      </c>
      <c r="AL512" s="10"/>
    </row>
    <row r="513" spans="1:38">
      <c r="A513" s="3" t="s">
        <v>176</v>
      </c>
      <c r="C513" s="31">
        <f>C299*$B503</f>
        <v>0</v>
      </c>
      <c r="D513" s="31">
        <f>D299*$B503</f>
        <v>0</v>
      </c>
      <c r="E513" s="31">
        <f>E299*$B503</f>
        <v>0</v>
      </c>
      <c r="G513" s="31">
        <f>G299*$C503</f>
        <v>0</v>
      </c>
      <c r="H513" s="31">
        <f>H299*$C503</f>
        <v>0</v>
      </c>
      <c r="I513" s="31">
        <f>I299*$C503</f>
        <v>0</v>
      </c>
      <c r="K513" s="31">
        <f>K299*$D503</f>
        <v>0</v>
      </c>
      <c r="L513" s="31">
        <f>L299*$D503</f>
        <v>0</v>
      </c>
      <c r="M513" s="31">
        <f>M299*$D503</f>
        <v>0</v>
      </c>
      <c r="O513" s="31">
        <f>O299*$E503</f>
        <v>0</v>
      </c>
      <c r="P513" s="31">
        <f>P299*$E503</f>
        <v>0</v>
      </c>
      <c r="Q513" s="31">
        <f>Q299*$E503</f>
        <v>0</v>
      </c>
      <c r="S513" s="31">
        <f>S299*$F503</f>
        <v>0</v>
      </c>
      <c r="T513" s="31">
        <f>T299*$F503</f>
        <v>0</v>
      </c>
      <c r="U513" s="31">
        <f>U299*$F503</f>
        <v>0</v>
      </c>
      <c r="W513" s="31">
        <f>W299*$G503</f>
        <v>0</v>
      </c>
      <c r="X513" s="31">
        <f>X299*$G503</f>
        <v>0</v>
      </c>
      <c r="Y513" s="31">
        <f>Y299*$G503</f>
        <v>0</v>
      </c>
      <c r="AA513" s="31">
        <f>AA299*$H503</f>
        <v>0</v>
      </c>
      <c r="AB513" s="31">
        <f>AB299*$H503</f>
        <v>0</v>
      </c>
      <c r="AC513" s="31">
        <f>AC299*$H503</f>
        <v>0</v>
      </c>
      <c r="AE513" s="31">
        <f>AE299*$I503</f>
        <v>0</v>
      </c>
      <c r="AF513" s="31">
        <f>AF299*$I503</f>
        <v>0</v>
      </c>
      <c r="AG513" s="31">
        <f>AG299*$I503</f>
        <v>0</v>
      </c>
      <c r="AI513" s="31">
        <f>AI299*$J503</f>
        <v>0</v>
      </c>
      <c r="AJ513" s="31">
        <f>AJ299*$J503</f>
        <v>0</v>
      </c>
      <c r="AK513" s="31">
        <f>AK299*$J503</f>
        <v>0</v>
      </c>
      <c r="AL513" s="10"/>
    </row>
    <row r="515" spans="1:38" ht="21" customHeight="1">
      <c r="A515" s="1" t="s">
        <v>704</v>
      </c>
    </row>
    <row r="516" spans="1:38">
      <c r="A516" s="2" t="s">
        <v>361</v>
      </c>
    </row>
    <row r="517" spans="1:38">
      <c r="A517" s="11" t="s">
        <v>661</v>
      </c>
    </row>
    <row r="518" spans="1:38">
      <c r="A518" s="11" t="s">
        <v>702</v>
      </c>
    </row>
    <row r="519" spans="1:38">
      <c r="A519" s="2" t="s">
        <v>703</v>
      </c>
    </row>
    <row r="521" spans="1:38">
      <c r="B521" s="24" t="s">
        <v>142</v>
      </c>
      <c r="C521" s="12" t="s">
        <v>328</v>
      </c>
      <c r="D521" s="12" t="s">
        <v>329</v>
      </c>
      <c r="E521" s="12" t="s">
        <v>330</v>
      </c>
      <c r="F521" s="24" t="s">
        <v>143</v>
      </c>
      <c r="G521" s="12" t="s">
        <v>328</v>
      </c>
      <c r="H521" s="12" t="s">
        <v>329</v>
      </c>
      <c r="I521" s="12" t="s">
        <v>330</v>
      </c>
      <c r="J521" s="24" t="s">
        <v>144</v>
      </c>
      <c r="K521" s="12" t="s">
        <v>328</v>
      </c>
      <c r="L521" s="12" t="s">
        <v>329</v>
      </c>
      <c r="M521" s="12" t="s">
        <v>330</v>
      </c>
      <c r="N521" s="24" t="s">
        <v>145</v>
      </c>
      <c r="O521" s="12" t="s">
        <v>328</v>
      </c>
      <c r="P521" s="12" t="s">
        <v>329</v>
      </c>
      <c r="Q521" s="12" t="s">
        <v>330</v>
      </c>
      <c r="R521" s="24" t="s">
        <v>146</v>
      </c>
      <c r="S521" s="12" t="s">
        <v>328</v>
      </c>
      <c r="T521" s="12" t="s">
        <v>329</v>
      </c>
      <c r="U521" s="12" t="s">
        <v>330</v>
      </c>
      <c r="V521" s="24" t="s">
        <v>151</v>
      </c>
      <c r="W521" s="12" t="s">
        <v>328</v>
      </c>
      <c r="X521" s="12" t="s">
        <v>329</v>
      </c>
      <c r="Y521" s="12" t="s">
        <v>330</v>
      </c>
      <c r="Z521" s="24" t="s">
        <v>147</v>
      </c>
      <c r="AA521" s="12" t="s">
        <v>328</v>
      </c>
      <c r="AB521" s="12" t="s">
        <v>329</v>
      </c>
      <c r="AC521" s="12" t="s">
        <v>330</v>
      </c>
      <c r="AD521" s="24" t="s">
        <v>148</v>
      </c>
      <c r="AE521" s="12" t="s">
        <v>328</v>
      </c>
      <c r="AF521" s="12" t="s">
        <v>329</v>
      </c>
      <c r="AG521" s="12" t="s">
        <v>330</v>
      </c>
      <c r="AH521" s="24" t="s">
        <v>149</v>
      </c>
      <c r="AI521" s="12" t="s">
        <v>328</v>
      </c>
      <c r="AJ521" s="12" t="s">
        <v>329</v>
      </c>
      <c r="AK521" s="12" t="s">
        <v>330</v>
      </c>
    </row>
    <row r="522" spans="1:38">
      <c r="A522" s="3" t="s">
        <v>175</v>
      </c>
      <c r="C522" s="31">
        <f>C344*$B502</f>
        <v>0</v>
      </c>
      <c r="D522" s="31">
        <f>D344*$B502</f>
        <v>0</v>
      </c>
      <c r="E522" s="31">
        <f>E344*$B502</f>
        <v>0</v>
      </c>
      <c r="G522" s="31">
        <f>G344*$C502</f>
        <v>0</v>
      </c>
      <c r="H522" s="31">
        <f>H344*$C502</f>
        <v>0</v>
      </c>
      <c r="I522" s="31">
        <f>I344*$C502</f>
        <v>0</v>
      </c>
      <c r="K522" s="31">
        <f>K344*$D502</f>
        <v>0</v>
      </c>
      <c r="L522" s="31">
        <f>L344*$D502</f>
        <v>0</v>
      </c>
      <c r="M522" s="31">
        <f>M344*$D502</f>
        <v>0</v>
      </c>
      <c r="O522" s="31">
        <f>O344*$E502</f>
        <v>0</v>
      </c>
      <c r="P522" s="31">
        <f>P344*$E502</f>
        <v>0</v>
      </c>
      <c r="Q522" s="31">
        <f>Q344*$E502</f>
        <v>0</v>
      </c>
      <c r="S522" s="31">
        <f>S344*$F502</f>
        <v>0</v>
      </c>
      <c r="T522" s="31">
        <f>T344*$F502</f>
        <v>0</v>
      </c>
      <c r="U522" s="31">
        <f>U344*$F502</f>
        <v>0</v>
      </c>
      <c r="W522" s="31">
        <f>W344*$G502</f>
        <v>0</v>
      </c>
      <c r="X522" s="31">
        <f>X344*$G502</f>
        <v>0</v>
      </c>
      <c r="Y522" s="31">
        <f>Y344*$G502</f>
        <v>0</v>
      </c>
      <c r="AA522" s="31">
        <f>AA344*$H502</f>
        <v>0</v>
      </c>
      <c r="AB522" s="31">
        <f>AB344*$H502</f>
        <v>0</v>
      </c>
      <c r="AC522" s="31">
        <f>AC344*$H502</f>
        <v>0</v>
      </c>
      <c r="AE522" s="31">
        <f>AE344*$I502</f>
        <v>0</v>
      </c>
      <c r="AF522" s="31">
        <f>AF344*$I502</f>
        <v>0</v>
      </c>
      <c r="AG522" s="31">
        <f>AG344*$I502</f>
        <v>0</v>
      </c>
      <c r="AI522" s="31">
        <f>AI344*$J502</f>
        <v>0</v>
      </c>
      <c r="AJ522" s="31">
        <f>AJ344*$J502</f>
        <v>0</v>
      </c>
      <c r="AK522" s="31">
        <f>AK344*$J502</f>
        <v>0</v>
      </c>
      <c r="AL522" s="10"/>
    </row>
    <row r="523" spans="1:38">
      <c r="A523" s="3" t="s">
        <v>177</v>
      </c>
      <c r="C523" s="31">
        <f>C345*$B503</f>
        <v>0</v>
      </c>
      <c r="D523" s="31">
        <f>D345*$B503</f>
        <v>0</v>
      </c>
      <c r="E523" s="31">
        <f>E345*$B503</f>
        <v>0</v>
      </c>
      <c r="G523" s="31">
        <f>G345*$C503</f>
        <v>0</v>
      </c>
      <c r="H523" s="31">
        <f>H345*$C503</f>
        <v>0</v>
      </c>
      <c r="I523" s="31">
        <f>I345*$C503</f>
        <v>0</v>
      </c>
      <c r="K523" s="31">
        <f>K345*$D503</f>
        <v>0</v>
      </c>
      <c r="L523" s="31">
        <f>L345*$D503</f>
        <v>0</v>
      </c>
      <c r="M523" s="31">
        <f>M345*$D503</f>
        <v>0</v>
      </c>
      <c r="O523" s="31">
        <f>O345*$E503</f>
        <v>0</v>
      </c>
      <c r="P523" s="31">
        <f>P345*$E503</f>
        <v>0</v>
      </c>
      <c r="Q523" s="31">
        <f>Q345*$E503</f>
        <v>0</v>
      </c>
      <c r="S523" s="31">
        <f>S345*$F503</f>
        <v>0</v>
      </c>
      <c r="T523" s="31">
        <f>T345*$F503</f>
        <v>0</v>
      </c>
      <c r="U523" s="31">
        <f>U345*$F503</f>
        <v>0</v>
      </c>
      <c r="W523" s="31">
        <f>W345*$G503</f>
        <v>0</v>
      </c>
      <c r="X523" s="31">
        <f>X345*$G503</f>
        <v>0</v>
      </c>
      <c r="Y523" s="31">
        <f>Y345*$G503</f>
        <v>0</v>
      </c>
      <c r="AA523" s="31">
        <f>AA345*$H503</f>
        <v>0</v>
      </c>
      <c r="AB523" s="31">
        <f>AB345*$H503</f>
        <v>0</v>
      </c>
      <c r="AC523" s="31">
        <f>AC345*$H503</f>
        <v>0</v>
      </c>
      <c r="AE523" s="31">
        <f>AE345*$I503</f>
        <v>0</v>
      </c>
      <c r="AF523" s="31">
        <f>AF345*$I503</f>
        <v>0</v>
      </c>
      <c r="AG523" s="31">
        <f>AG345*$I503</f>
        <v>0</v>
      </c>
      <c r="AI523" s="31">
        <f>AI345*$J503</f>
        <v>0</v>
      </c>
      <c r="AJ523" s="31">
        <f>AJ345*$J503</f>
        <v>0</v>
      </c>
      <c r="AK523" s="31">
        <f>AK345*$J503</f>
        <v>0</v>
      </c>
      <c r="AL523" s="10"/>
    </row>
    <row r="525" spans="1:38" ht="21" customHeight="1">
      <c r="A525" s="1" t="s">
        <v>705</v>
      </c>
    </row>
    <row r="526" spans="1:38">
      <c r="A526" s="2" t="s">
        <v>361</v>
      </c>
    </row>
    <row r="527" spans="1:38">
      <c r="A527" s="11" t="s">
        <v>668</v>
      </c>
    </row>
    <row r="528" spans="1:38">
      <c r="A528" s="11" t="s">
        <v>702</v>
      </c>
    </row>
    <row r="529" spans="1:38">
      <c r="A529" s="2" t="s">
        <v>703</v>
      </c>
    </row>
    <row r="531" spans="1:38">
      <c r="B531" s="24" t="s">
        <v>142</v>
      </c>
      <c r="C531" s="12" t="s">
        <v>328</v>
      </c>
      <c r="D531" s="12" t="s">
        <v>329</v>
      </c>
      <c r="E531" s="12" t="s">
        <v>330</v>
      </c>
      <c r="F531" s="24" t="s">
        <v>143</v>
      </c>
      <c r="G531" s="12" t="s">
        <v>328</v>
      </c>
      <c r="H531" s="12" t="s">
        <v>329</v>
      </c>
      <c r="I531" s="12" t="s">
        <v>330</v>
      </c>
      <c r="J531" s="24" t="s">
        <v>144</v>
      </c>
      <c r="K531" s="12" t="s">
        <v>328</v>
      </c>
      <c r="L531" s="12" t="s">
        <v>329</v>
      </c>
      <c r="M531" s="12" t="s">
        <v>330</v>
      </c>
      <c r="N531" s="24" t="s">
        <v>145</v>
      </c>
      <c r="O531" s="12" t="s">
        <v>328</v>
      </c>
      <c r="P531" s="12" t="s">
        <v>329</v>
      </c>
      <c r="Q531" s="12" t="s">
        <v>330</v>
      </c>
      <c r="R531" s="24" t="s">
        <v>146</v>
      </c>
      <c r="S531" s="12" t="s">
        <v>328</v>
      </c>
      <c r="T531" s="12" t="s">
        <v>329</v>
      </c>
      <c r="U531" s="12" t="s">
        <v>330</v>
      </c>
      <c r="V531" s="24" t="s">
        <v>151</v>
      </c>
      <c r="W531" s="12" t="s">
        <v>328</v>
      </c>
      <c r="X531" s="12" t="s">
        <v>329</v>
      </c>
      <c r="Y531" s="12" t="s">
        <v>330</v>
      </c>
      <c r="Z531" s="24" t="s">
        <v>147</v>
      </c>
      <c r="AA531" s="12" t="s">
        <v>328</v>
      </c>
      <c r="AB531" s="12" t="s">
        <v>329</v>
      </c>
      <c r="AC531" s="12" t="s">
        <v>330</v>
      </c>
      <c r="AD531" s="24" t="s">
        <v>148</v>
      </c>
      <c r="AE531" s="12" t="s">
        <v>328</v>
      </c>
      <c r="AF531" s="12" t="s">
        <v>329</v>
      </c>
      <c r="AG531" s="12" t="s">
        <v>330</v>
      </c>
      <c r="AH531" s="24" t="s">
        <v>149</v>
      </c>
      <c r="AI531" s="12" t="s">
        <v>328</v>
      </c>
      <c r="AJ531" s="12" t="s">
        <v>329</v>
      </c>
      <c r="AK531" s="12" t="s">
        <v>330</v>
      </c>
    </row>
    <row r="532" spans="1:38">
      <c r="A532" s="3" t="s">
        <v>214</v>
      </c>
      <c r="C532" s="31">
        <f>C381*$B502</f>
        <v>0</v>
      </c>
      <c r="D532" s="31">
        <f>D381*$B502</f>
        <v>0</v>
      </c>
      <c r="E532" s="31">
        <f>E381*$B502</f>
        <v>0</v>
      </c>
      <c r="G532" s="31">
        <f>G381*$C502</f>
        <v>0</v>
      </c>
      <c r="H532" s="31">
        <f>H381*$C502</f>
        <v>0</v>
      </c>
      <c r="I532" s="31">
        <f>I381*$C502</f>
        <v>0</v>
      </c>
      <c r="K532" s="31">
        <f>K381*$D502</f>
        <v>0</v>
      </c>
      <c r="L532" s="31">
        <f>L381*$D502</f>
        <v>0</v>
      </c>
      <c r="M532" s="31">
        <f>M381*$D502</f>
        <v>0</v>
      </c>
      <c r="O532" s="31">
        <f>O381*$E502</f>
        <v>0</v>
      </c>
      <c r="P532" s="31">
        <f>P381*$E502</f>
        <v>0</v>
      </c>
      <c r="Q532" s="31">
        <f>Q381*$E502</f>
        <v>0</v>
      </c>
      <c r="S532" s="31">
        <f>S381*$F502</f>
        <v>0</v>
      </c>
      <c r="T532" s="31">
        <f>T381*$F502</f>
        <v>0</v>
      </c>
      <c r="U532" s="31">
        <f>U381*$F502</f>
        <v>0</v>
      </c>
      <c r="W532" s="31">
        <f>W381*$G502</f>
        <v>0</v>
      </c>
      <c r="X532" s="31">
        <f>X381*$G502</f>
        <v>0</v>
      </c>
      <c r="Y532" s="31">
        <f>Y381*$G502</f>
        <v>0</v>
      </c>
      <c r="AA532" s="31">
        <f>AA381*$H502</f>
        <v>0</v>
      </c>
      <c r="AB532" s="31">
        <f>AB381*$H502</f>
        <v>0</v>
      </c>
      <c r="AC532" s="31">
        <f>AC381*$H502</f>
        <v>0</v>
      </c>
      <c r="AE532" s="31">
        <f>AE381*$I502</f>
        <v>0</v>
      </c>
      <c r="AF532" s="31">
        <f>AF381*$I502</f>
        <v>0</v>
      </c>
      <c r="AG532" s="31">
        <f>AG381*$I502</f>
        <v>0</v>
      </c>
      <c r="AI532" s="31">
        <f>AI381*$J502</f>
        <v>0</v>
      </c>
      <c r="AJ532" s="31">
        <f>AJ381*$J502</f>
        <v>0</v>
      </c>
      <c r="AK532" s="31">
        <f>AK381*$J502</f>
        <v>0</v>
      </c>
      <c r="AL532" s="10"/>
    </row>
    <row r="533" spans="1:38">
      <c r="A533" s="3" t="s">
        <v>215</v>
      </c>
      <c r="C533" s="31">
        <f>C382*$B503</f>
        <v>0</v>
      </c>
      <c r="D533" s="31">
        <f>D382*$B503</f>
        <v>0</v>
      </c>
      <c r="E533" s="31">
        <f>E382*$B503</f>
        <v>0</v>
      </c>
      <c r="G533" s="31">
        <f>G382*$C503</f>
        <v>0</v>
      </c>
      <c r="H533" s="31">
        <f>H382*$C503</f>
        <v>0</v>
      </c>
      <c r="I533" s="31">
        <f>I382*$C503</f>
        <v>0</v>
      </c>
      <c r="K533" s="31">
        <f>K382*$D503</f>
        <v>0</v>
      </c>
      <c r="L533" s="31">
        <f>L382*$D503</f>
        <v>0</v>
      </c>
      <c r="M533" s="31">
        <f>M382*$D503</f>
        <v>0</v>
      </c>
      <c r="O533" s="31">
        <f>O382*$E503</f>
        <v>0</v>
      </c>
      <c r="P533" s="31">
        <f>P382*$E503</f>
        <v>0</v>
      </c>
      <c r="Q533" s="31">
        <f>Q382*$E503</f>
        <v>0</v>
      </c>
      <c r="S533" s="31">
        <f>S382*$F503</f>
        <v>0</v>
      </c>
      <c r="T533" s="31">
        <f>T382*$F503</f>
        <v>0</v>
      </c>
      <c r="U533" s="31">
        <f>U382*$F503</f>
        <v>0</v>
      </c>
      <c r="W533" s="31">
        <f>W382*$G503</f>
        <v>0</v>
      </c>
      <c r="X533" s="31">
        <f>X382*$G503</f>
        <v>0</v>
      </c>
      <c r="Y533" s="31">
        <f>Y382*$G503</f>
        <v>0</v>
      </c>
      <c r="AA533" s="31">
        <f>AA382*$H503</f>
        <v>0</v>
      </c>
      <c r="AB533" s="31">
        <f>AB382*$H503</f>
        <v>0</v>
      </c>
      <c r="AC533" s="31">
        <f>AC382*$H503</f>
        <v>0</v>
      </c>
      <c r="AE533" s="31">
        <f>AE382*$I503</f>
        <v>0</v>
      </c>
      <c r="AF533" s="31">
        <f>AF382*$I503</f>
        <v>0</v>
      </c>
      <c r="AG533" s="31">
        <f>AG382*$I503</f>
        <v>0</v>
      </c>
      <c r="AI533" s="31">
        <f>AI382*$J503</f>
        <v>0</v>
      </c>
      <c r="AJ533" s="31">
        <f>AJ382*$J503</f>
        <v>0</v>
      </c>
      <c r="AK533" s="31">
        <f>AK382*$J503</f>
        <v>0</v>
      </c>
      <c r="AL533" s="10"/>
    </row>
    <row r="535" spans="1:38" ht="21" customHeight="1">
      <c r="A535" s="1" t="s">
        <v>706</v>
      </c>
    </row>
    <row r="536" spans="1:38">
      <c r="A536" s="2" t="s">
        <v>361</v>
      </c>
    </row>
    <row r="537" spans="1:38">
      <c r="A537" s="11" t="s">
        <v>676</v>
      </c>
    </row>
    <row r="538" spans="1:38">
      <c r="A538" s="11" t="s">
        <v>702</v>
      </c>
    </row>
    <row r="539" spans="1:38">
      <c r="A539" s="11" t="s">
        <v>707</v>
      </c>
    </row>
    <row r="540" spans="1:38">
      <c r="A540" s="2" t="s">
        <v>708</v>
      </c>
    </row>
    <row r="542" spans="1:38">
      <c r="B542" s="24" t="s">
        <v>142</v>
      </c>
      <c r="C542" s="12" t="s">
        <v>328</v>
      </c>
      <c r="D542" s="12" t="s">
        <v>329</v>
      </c>
      <c r="E542" s="12" t="s">
        <v>330</v>
      </c>
      <c r="F542" s="24" t="s">
        <v>143</v>
      </c>
      <c r="G542" s="12" t="s">
        <v>328</v>
      </c>
      <c r="H542" s="12" t="s">
        <v>329</v>
      </c>
      <c r="I542" s="12" t="s">
        <v>330</v>
      </c>
      <c r="J542" s="24" t="s">
        <v>144</v>
      </c>
      <c r="K542" s="12" t="s">
        <v>328</v>
      </c>
      <c r="L542" s="12" t="s">
        <v>329</v>
      </c>
      <c r="M542" s="12" t="s">
        <v>330</v>
      </c>
      <c r="N542" s="24" t="s">
        <v>145</v>
      </c>
      <c r="O542" s="12" t="s">
        <v>328</v>
      </c>
      <c r="P542" s="12" t="s">
        <v>329</v>
      </c>
      <c r="Q542" s="12" t="s">
        <v>330</v>
      </c>
      <c r="R542" s="24" t="s">
        <v>146</v>
      </c>
      <c r="S542" s="12" t="s">
        <v>328</v>
      </c>
      <c r="T542" s="12" t="s">
        <v>329</v>
      </c>
      <c r="U542" s="12" t="s">
        <v>330</v>
      </c>
      <c r="V542" s="24" t="s">
        <v>151</v>
      </c>
      <c r="W542" s="12" t="s">
        <v>328</v>
      </c>
      <c r="X542" s="12" t="s">
        <v>329</v>
      </c>
      <c r="Y542" s="12" t="s">
        <v>330</v>
      </c>
      <c r="Z542" s="24" t="s">
        <v>147</v>
      </c>
      <c r="AA542" s="12" t="s">
        <v>328</v>
      </c>
      <c r="AB542" s="12" t="s">
        <v>329</v>
      </c>
      <c r="AC542" s="12" t="s">
        <v>330</v>
      </c>
      <c r="AD542" s="24" t="s">
        <v>148</v>
      </c>
      <c r="AE542" s="12" t="s">
        <v>328</v>
      </c>
      <c r="AF542" s="12" t="s">
        <v>329</v>
      </c>
      <c r="AG542" s="12" t="s">
        <v>330</v>
      </c>
      <c r="AH542" s="24" t="s">
        <v>149</v>
      </c>
      <c r="AI542" s="12" t="s">
        <v>328</v>
      </c>
      <c r="AJ542" s="12" t="s">
        <v>329</v>
      </c>
      <c r="AK542" s="12" t="s">
        <v>330</v>
      </c>
    </row>
    <row r="543" spans="1:38">
      <c r="A543" s="3" t="s">
        <v>180</v>
      </c>
      <c r="C543" s="31">
        <f>C418*$B502*$B485</f>
        <v>0</v>
      </c>
      <c r="D543" s="31">
        <f>D418*$B502*$B485</f>
        <v>0</v>
      </c>
      <c r="E543" s="31">
        <f>E418*$B502*$B485</f>
        <v>0</v>
      </c>
      <c r="G543" s="31">
        <f>G418*$C502*$C485</f>
        <v>0</v>
      </c>
      <c r="H543" s="31">
        <f>H418*$C502*$C485</f>
        <v>0</v>
      </c>
      <c r="I543" s="31">
        <f>I418*$C502*$C485</f>
        <v>0</v>
      </c>
      <c r="K543" s="31">
        <f>K418*$D502*$D485</f>
        <v>0</v>
      </c>
      <c r="L543" s="31">
        <f>L418*$D502*$D485</f>
        <v>0</v>
      </c>
      <c r="M543" s="31">
        <f>M418*$D502*$D485</f>
        <v>0</v>
      </c>
      <c r="O543" s="31">
        <f>O418*$E502*$E485</f>
        <v>0</v>
      </c>
      <c r="P543" s="31">
        <f>P418*$E502*$E485</f>
        <v>0</v>
      </c>
      <c r="Q543" s="31">
        <f>Q418*$E502*$E485</f>
        <v>0</v>
      </c>
      <c r="S543" s="31">
        <f>S418*$F502*$F485</f>
        <v>0</v>
      </c>
      <c r="T543" s="31">
        <f>T418*$F502*$F485</f>
        <v>0</v>
      </c>
      <c r="U543" s="31">
        <f>U418*$F502*$F485</f>
        <v>0</v>
      </c>
      <c r="W543" s="31">
        <f>W418*$G502*$G485</f>
        <v>0</v>
      </c>
      <c r="X543" s="31">
        <f>X418*$G502*$G485</f>
        <v>0</v>
      </c>
      <c r="Y543" s="31">
        <f>Y418*$G502*$G485</f>
        <v>0</v>
      </c>
      <c r="AA543" s="31">
        <f>AA418*$H502*$H485</f>
        <v>0</v>
      </c>
      <c r="AB543" s="31">
        <f>AB418*$H502*$H485</f>
        <v>0</v>
      </c>
      <c r="AC543" s="31">
        <f>AC418*$H502*$H485</f>
        <v>0</v>
      </c>
      <c r="AE543" s="31">
        <f>AE418*$I502*$I485</f>
        <v>0</v>
      </c>
      <c r="AF543" s="31">
        <f>AF418*$I502*$I485</f>
        <v>0</v>
      </c>
      <c r="AG543" s="31">
        <f>AG418*$I502*$I485</f>
        <v>0</v>
      </c>
      <c r="AI543" s="31">
        <f>AI418*$J502*$J485</f>
        <v>0</v>
      </c>
      <c r="AJ543" s="31">
        <f>AJ418*$J502*$J485</f>
        <v>0</v>
      </c>
      <c r="AK543" s="31">
        <f>AK418*$J502*$J485</f>
        <v>0</v>
      </c>
      <c r="AL543" s="10"/>
    </row>
    <row r="544" spans="1:38">
      <c r="A544" s="3" t="s">
        <v>181</v>
      </c>
      <c r="C544" s="31">
        <f>C419*$B503*$B486</f>
        <v>0</v>
      </c>
      <c r="D544" s="31">
        <f>D419*$B503*$B486</f>
        <v>0</v>
      </c>
      <c r="E544" s="31">
        <f>E419*$B503*$B486</f>
        <v>0</v>
      </c>
      <c r="G544" s="31">
        <f>G419*$C503*$C486</f>
        <v>0</v>
      </c>
      <c r="H544" s="31">
        <f>H419*$C503*$C486</f>
        <v>0</v>
      </c>
      <c r="I544" s="31">
        <f>I419*$C503*$C486</f>
        <v>0</v>
      </c>
      <c r="K544" s="31">
        <f>K419*$D503*$D486</f>
        <v>0</v>
      </c>
      <c r="L544" s="31">
        <f>L419*$D503*$D486</f>
        <v>0</v>
      </c>
      <c r="M544" s="31">
        <f>M419*$D503*$D486</f>
        <v>0</v>
      </c>
      <c r="O544" s="31">
        <f>O419*$E503*$E486</f>
        <v>0</v>
      </c>
      <c r="P544" s="31">
        <f>P419*$E503*$E486</f>
        <v>0</v>
      </c>
      <c r="Q544" s="31">
        <f>Q419*$E503*$E486</f>
        <v>0</v>
      </c>
      <c r="S544" s="31">
        <f>S419*$F503*$F486</f>
        <v>0</v>
      </c>
      <c r="T544" s="31">
        <f>T419*$F503*$F486</f>
        <v>0</v>
      </c>
      <c r="U544" s="31">
        <f>U419*$F503*$F486</f>
        <v>0</v>
      </c>
      <c r="W544" s="31">
        <f>W419*$G503*$G486</f>
        <v>0</v>
      </c>
      <c r="X544" s="31">
        <f>X419*$G503*$G486</f>
        <v>0</v>
      </c>
      <c r="Y544" s="31">
        <f>Y419*$G503*$G486</f>
        <v>0</v>
      </c>
      <c r="AA544" s="31">
        <f>AA419*$H503*$H486</f>
        <v>0</v>
      </c>
      <c r="AB544" s="31">
        <f>AB419*$H503*$H486</f>
        <v>0</v>
      </c>
      <c r="AC544" s="31">
        <f>AC419*$H503*$H486</f>
        <v>0</v>
      </c>
      <c r="AE544" s="31">
        <f>AE419*$I503*$I486</f>
        <v>0</v>
      </c>
      <c r="AF544" s="31">
        <f>AF419*$I503*$I486</f>
        <v>0</v>
      </c>
      <c r="AG544" s="31">
        <f>AG419*$I503*$I486</f>
        <v>0</v>
      </c>
      <c r="AI544" s="31">
        <f>AI419*$J503*$J486</f>
        <v>0</v>
      </c>
      <c r="AJ544" s="31">
        <f>AJ419*$J503*$J486</f>
        <v>0</v>
      </c>
      <c r="AK544" s="31">
        <f>AK419*$J503*$J486</f>
        <v>0</v>
      </c>
      <c r="AL544" s="10"/>
    </row>
    <row r="546" spans="1:38" ht="21" customHeight="1">
      <c r="A546" s="1" t="s">
        <v>709</v>
      </c>
    </row>
    <row r="547" spans="1:38">
      <c r="A547" s="2" t="s">
        <v>361</v>
      </c>
    </row>
    <row r="548" spans="1:38">
      <c r="A548" s="11" t="s">
        <v>710</v>
      </c>
    </row>
    <row r="549" spans="1:38">
      <c r="A549" s="11" t="s">
        <v>711</v>
      </c>
    </row>
    <row r="550" spans="1:38">
      <c r="A550" s="11" t="s">
        <v>712</v>
      </c>
    </row>
    <row r="551" spans="1:38">
      <c r="A551" s="11" t="s">
        <v>713</v>
      </c>
    </row>
    <row r="552" spans="1:38">
      <c r="A552" s="11" t="s">
        <v>714</v>
      </c>
    </row>
    <row r="553" spans="1:38">
      <c r="A553" s="2" t="s">
        <v>450</v>
      </c>
    </row>
    <row r="555" spans="1:38">
      <c r="B555" s="24" t="s">
        <v>142</v>
      </c>
      <c r="C555" s="12" t="s">
        <v>328</v>
      </c>
      <c r="D555" s="12" t="s">
        <v>329</v>
      </c>
      <c r="E555" s="12" t="s">
        <v>330</v>
      </c>
      <c r="F555" s="24" t="s">
        <v>143</v>
      </c>
      <c r="G555" s="12" t="s">
        <v>328</v>
      </c>
      <c r="H555" s="12" t="s">
        <v>329</v>
      </c>
      <c r="I555" s="12" t="s">
        <v>330</v>
      </c>
      <c r="J555" s="24" t="s">
        <v>144</v>
      </c>
      <c r="K555" s="12" t="s">
        <v>328</v>
      </c>
      <c r="L555" s="12" t="s">
        <v>329</v>
      </c>
      <c r="M555" s="12" t="s">
        <v>330</v>
      </c>
      <c r="N555" s="24" t="s">
        <v>145</v>
      </c>
      <c r="O555" s="12" t="s">
        <v>328</v>
      </c>
      <c r="P555" s="12" t="s">
        <v>329</v>
      </c>
      <c r="Q555" s="12" t="s">
        <v>330</v>
      </c>
      <c r="R555" s="24" t="s">
        <v>146</v>
      </c>
      <c r="S555" s="12" t="s">
        <v>328</v>
      </c>
      <c r="T555" s="12" t="s">
        <v>329</v>
      </c>
      <c r="U555" s="12" t="s">
        <v>330</v>
      </c>
      <c r="V555" s="24" t="s">
        <v>151</v>
      </c>
      <c r="W555" s="12" t="s">
        <v>328</v>
      </c>
      <c r="X555" s="12" t="s">
        <v>329</v>
      </c>
      <c r="Y555" s="12" t="s">
        <v>330</v>
      </c>
      <c r="Z555" s="24" t="s">
        <v>147</v>
      </c>
      <c r="AA555" s="12" t="s">
        <v>328</v>
      </c>
      <c r="AB555" s="12" t="s">
        <v>329</v>
      </c>
      <c r="AC555" s="12" t="s">
        <v>330</v>
      </c>
      <c r="AD555" s="24" t="s">
        <v>148</v>
      </c>
      <c r="AE555" s="12" t="s">
        <v>328</v>
      </c>
      <c r="AF555" s="12" t="s">
        <v>329</v>
      </c>
      <c r="AG555" s="12" t="s">
        <v>330</v>
      </c>
      <c r="AH555" s="24" t="s">
        <v>149</v>
      </c>
      <c r="AI555" s="12" t="s">
        <v>328</v>
      </c>
      <c r="AJ555" s="12" t="s">
        <v>329</v>
      </c>
      <c r="AK555" s="12" t="s">
        <v>330</v>
      </c>
    </row>
    <row r="556" spans="1:38">
      <c r="A556" s="3" t="s">
        <v>174</v>
      </c>
      <c r="C556" s="32">
        <f>C$512</f>
        <v>0</v>
      </c>
      <c r="D556" s="32">
        <f>D$512</f>
        <v>0</v>
      </c>
      <c r="E556" s="32">
        <f>E$512</f>
        <v>0</v>
      </c>
      <c r="G556" s="32">
        <f>G$512</f>
        <v>0</v>
      </c>
      <c r="H556" s="32">
        <f>H$512</f>
        <v>0</v>
      </c>
      <c r="I556" s="32">
        <f>I$512</f>
        <v>0</v>
      </c>
      <c r="K556" s="32">
        <f>K$512</f>
        <v>0</v>
      </c>
      <c r="L556" s="32">
        <f>L$512</f>
        <v>0</v>
      </c>
      <c r="M556" s="32">
        <f>M$512</f>
        <v>0</v>
      </c>
      <c r="O556" s="32">
        <f>O$512</f>
        <v>0</v>
      </c>
      <c r="P556" s="32">
        <f>P$512</f>
        <v>0</v>
      </c>
      <c r="Q556" s="32">
        <f>Q$512</f>
        <v>0</v>
      </c>
      <c r="S556" s="32">
        <f>S$512</f>
        <v>0</v>
      </c>
      <c r="T556" s="32">
        <f>T$512</f>
        <v>0</v>
      </c>
      <c r="U556" s="32">
        <f>U$512</f>
        <v>0</v>
      </c>
      <c r="W556" s="32">
        <f>W$512</f>
        <v>0</v>
      </c>
      <c r="X556" s="32">
        <f>X$512</f>
        <v>0</v>
      </c>
      <c r="Y556" s="32">
        <f>Y$512</f>
        <v>0</v>
      </c>
      <c r="AA556" s="32">
        <f>AA$512</f>
        <v>0</v>
      </c>
      <c r="AB556" s="32">
        <f>AB$512</f>
        <v>0</v>
      </c>
      <c r="AC556" s="32">
        <f>AC$512</f>
        <v>0</v>
      </c>
      <c r="AE556" s="32">
        <f>AE$512</f>
        <v>0</v>
      </c>
      <c r="AF556" s="32">
        <f>AF$512</f>
        <v>0</v>
      </c>
      <c r="AG556" s="32">
        <f>AG$512</f>
        <v>0</v>
      </c>
      <c r="AI556" s="32">
        <f>AI$512</f>
        <v>0</v>
      </c>
      <c r="AJ556" s="32">
        <f>AJ$512</f>
        <v>0</v>
      </c>
      <c r="AK556" s="32">
        <f>AK$512</f>
        <v>0</v>
      </c>
      <c r="AL556" s="10"/>
    </row>
    <row r="557" spans="1:38">
      <c r="A557" s="3" t="s">
        <v>175</v>
      </c>
      <c r="C557" s="32">
        <f>C$522</f>
        <v>0</v>
      </c>
      <c r="D557" s="32">
        <f>D$522</f>
        <v>0</v>
      </c>
      <c r="E557" s="32">
        <f>E$522</f>
        <v>0</v>
      </c>
      <c r="G557" s="32">
        <f>G$522</f>
        <v>0</v>
      </c>
      <c r="H557" s="32">
        <f>H$522</f>
        <v>0</v>
      </c>
      <c r="I557" s="32">
        <f>I$522</f>
        <v>0</v>
      </c>
      <c r="K557" s="32">
        <f>K$522</f>
        <v>0</v>
      </c>
      <c r="L557" s="32">
        <f>L$522</f>
        <v>0</v>
      </c>
      <c r="M557" s="32">
        <f>M$522</f>
        <v>0</v>
      </c>
      <c r="O557" s="32">
        <f>O$522</f>
        <v>0</v>
      </c>
      <c r="P557" s="32">
        <f>P$522</f>
        <v>0</v>
      </c>
      <c r="Q557" s="32">
        <f>Q$522</f>
        <v>0</v>
      </c>
      <c r="S557" s="32">
        <f>S$522</f>
        <v>0</v>
      </c>
      <c r="T557" s="32">
        <f>T$522</f>
        <v>0</v>
      </c>
      <c r="U557" s="32">
        <f>U$522</f>
        <v>0</v>
      </c>
      <c r="W557" s="32">
        <f>W$522</f>
        <v>0</v>
      </c>
      <c r="X557" s="32">
        <f>X$522</f>
        <v>0</v>
      </c>
      <c r="Y557" s="32">
        <f>Y$522</f>
        <v>0</v>
      </c>
      <c r="AA557" s="32">
        <f>AA$522</f>
        <v>0</v>
      </c>
      <c r="AB557" s="32">
        <f>AB$522</f>
        <v>0</v>
      </c>
      <c r="AC557" s="32">
        <f>AC$522</f>
        <v>0</v>
      </c>
      <c r="AE557" s="32">
        <f>AE$522</f>
        <v>0</v>
      </c>
      <c r="AF557" s="32">
        <f>AF$522</f>
        <v>0</v>
      </c>
      <c r="AG557" s="32">
        <f>AG$522</f>
        <v>0</v>
      </c>
      <c r="AI557" s="32">
        <f>AI$522</f>
        <v>0</v>
      </c>
      <c r="AJ557" s="32">
        <f>AJ$522</f>
        <v>0</v>
      </c>
      <c r="AK557" s="32">
        <f>AK$522</f>
        <v>0</v>
      </c>
      <c r="AL557" s="10"/>
    </row>
    <row r="558" spans="1:38">
      <c r="A558" s="3" t="s">
        <v>214</v>
      </c>
      <c r="C558" s="32">
        <f>C$532</f>
        <v>0</v>
      </c>
      <c r="D558" s="32">
        <f>D$532</f>
        <v>0</v>
      </c>
      <c r="E558" s="32">
        <f>E$532</f>
        <v>0</v>
      </c>
      <c r="G558" s="32">
        <f>G$532</f>
        <v>0</v>
      </c>
      <c r="H558" s="32">
        <f>H$532</f>
        <v>0</v>
      </c>
      <c r="I558" s="32">
        <f>I$532</f>
        <v>0</v>
      </c>
      <c r="K558" s="32">
        <f>K$532</f>
        <v>0</v>
      </c>
      <c r="L558" s="32">
        <f>L$532</f>
        <v>0</v>
      </c>
      <c r="M558" s="32">
        <f>M$532</f>
        <v>0</v>
      </c>
      <c r="O558" s="32">
        <f>O$532</f>
        <v>0</v>
      </c>
      <c r="P558" s="32">
        <f>P$532</f>
        <v>0</v>
      </c>
      <c r="Q558" s="32">
        <f>Q$532</f>
        <v>0</v>
      </c>
      <c r="S558" s="32">
        <f>S$532</f>
        <v>0</v>
      </c>
      <c r="T558" s="32">
        <f>T$532</f>
        <v>0</v>
      </c>
      <c r="U558" s="32">
        <f>U$532</f>
        <v>0</v>
      </c>
      <c r="W558" s="32">
        <f>W$532</f>
        <v>0</v>
      </c>
      <c r="X558" s="32">
        <f>X$532</f>
        <v>0</v>
      </c>
      <c r="Y558" s="32">
        <f>Y$532</f>
        <v>0</v>
      </c>
      <c r="AA558" s="32">
        <f>AA$532</f>
        <v>0</v>
      </c>
      <c r="AB558" s="32">
        <f>AB$532</f>
        <v>0</v>
      </c>
      <c r="AC558" s="32">
        <f>AC$532</f>
        <v>0</v>
      </c>
      <c r="AE558" s="32">
        <f>AE$532</f>
        <v>0</v>
      </c>
      <c r="AF558" s="32">
        <f>AF$532</f>
        <v>0</v>
      </c>
      <c r="AG558" s="32">
        <f>AG$532</f>
        <v>0</v>
      </c>
      <c r="AI558" s="32">
        <f>AI$532</f>
        <v>0</v>
      </c>
      <c r="AJ558" s="32">
        <f>AJ$532</f>
        <v>0</v>
      </c>
      <c r="AK558" s="32">
        <f>AK$532</f>
        <v>0</v>
      </c>
      <c r="AL558" s="10"/>
    </row>
    <row r="559" spans="1:38">
      <c r="A559" s="3" t="s">
        <v>176</v>
      </c>
      <c r="C559" s="32">
        <f>C$513</f>
        <v>0</v>
      </c>
      <c r="D559" s="32">
        <f>D$513</f>
        <v>0</v>
      </c>
      <c r="E559" s="32">
        <f>E$513</f>
        <v>0</v>
      </c>
      <c r="G559" s="32">
        <f>G$513</f>
        <v>0</v>
      </c>
      <c r="H559" s="32">
        <f>H$513</f>
        <v>0</v>
      </c>
      <c r="I559" s="32">
        <f>I$513</f>
        <v>0</v>
      </c>
      <c r="K559" s="32">
        <f>K$513</f>
        <v>0</v>
      </c>
      <c r="L559" s="32">
        <f>L$513</f>
        <v>0</v>
      </c>
      <c r="M559" s="32">
        <f>M$513</f>
        <v>0</v>
      </c>
      <c r="O559" s="32">
        <f>O$513</f>
        <v>0</v>
      </c>
      <c r="P559" s="32">
        <f>P$513</f>
        <v>0</v>
      </c>
      <c r="Q559" s="32">
        <f>Q$513</f>
        <v>0</v>
      </c>
      <c r="S559" s="32">
        <f>S$513</f>
        <v>0</v>
      </c>
      <c r="T559" s="32">
        <f>T$513</f>
        <v>0</v>
      </c>
      <c r="U559" s="32">
        <f>U$513</f>
        <v>0</v>
      </c>
      <c r="W559" s="32">
        <f>W$513</f>
        <v>0</v>
      </c>
      <c r="X559" s="32">
        <f>X$513</f>
        <v>0</v>
      </c>
      <c r="Y559" s="32">
        <f>Y$513</f>
        <v>0</v>
      </c>
      <c r="AA559" s="32">
        <f>AA$513</f>
        <v>0</v>
      </c>
      <c r="AB559" s="32">
        <f>AB$513</f>
        <v>0</v>
      </c>
      <c r="AC559" s="32">
        <f>AC$513</f>
        <v>0</v>
      </c>
      <c r="AE559" s="32">
        <f>AE$513</f>
        <v>0</v>
      </c>
      <c r="AF559" s="32">
        <f>AF$513</f>
        <v>0</v>
      </c>
      <c r="AG559" s="32">
        <f>AG$513</f>
        <v>0</v>
      </c>
      <c r="AI559" s="32">
        <f>AI$513</f>
        <v>0</v>
      </c>
      <c r="AJ559" s="32">
        <f>AJ$513</f>
        <v>0</v>
      </c>
      <c r="AK559" s="32">
        <f>AK$513</f>
        <v>0</v>
      </c>
      <c r="AL559" s="10"/>
    </row>
    <row r="560" spans="1:38">
      <c r="A560" s="3" t="s">
        <v>177</v>
      </c>
      <c r="C560" s="32">
        <f>C$523</f>
        <v>0</v>
      </c>
      <c r="D560" s="32">
        <f>D$523</f>
        <v>0</v>
      </c>
      <c r="E560" s="32">
        <f>E$523</f>
        <v>0</v>
      </c>
      <c r="G560" s="32">
        <f>G$523</f>
        <v>0</v>
      </c>
      <c r="H560" s="32">
        <f>H$523</f>
        <v>0</v>
      </c>
      <c r="I560" s="32">
        <f>I$523</f>
        <v>0</v>
      </c>
      <c r="K560" s="32">
        <f>K$523</f>
        <v>0</v>
      </c>
      <c r="L560" s="32">
        <f>L$523</f>
        <v>0</v>
      </c>
      <c r="M560" s="32">
        <f>M$523</f>
        <v>0</v>
      </c>
      <c r="O560" s="32">
        <f>O$523</f>
        <v>0</v>
      </c>
      <c r="P560" s="32">
        <f>P$523</f>
        <v>0</v>
      </c>
      <c r="Q560" s="32">
        <f>Q$523</f>
        <v>0</v>
      </c>
      <c r="S560" s="32">
        <f>S$523</f>
        <v>0</v>
      </c>
      <c r="T560" s="32">
        <f>T$523</f>
        <v>0</v>
      </c>
      <c r="U560" s="32">
        <f>U$523</f>
        <v>0</v>
      </c>
      <c r="W560" s="32">
        <f>W$523</f>
        <v>0</v>
      </c>
      <c r="X560" s="32">
        <f>X$523</f>
        <v>0</v>
      </c>
      <c r="Y560" s="32">
        <f>Y$523</f>
        <v>0</v>
      </c>
      <c r="AA560" s="32">
        <f>AA$523</f>
        <v>0</v>
      </c>
      <c r="AB560" s="32">
        <f>AB$523</f>
        <v>0</v>
      </c>
      <c r="AC560" s="32">
        <f>AC$523</f>
        <v>0</v>
      </c>
      <c r="AE560" s="32">
        <f>AE$523</f>
        <v>0</v>
      </c>
      <c r="AF560" s="32">
        <f>AF$523</f>
        <v>0</v>
      </c>
      <c r="AG560" s="32">
        <f>AG$523</f>
        <v>0</v>
      </c>
      <c r="AI560" s="32">
        <f>AI$523</f>
        <v>0</v>
      </c>
      <c r="AJ560" s="32">
        <f>AJ$523</f>
        <v>0</v>
      </c>
      <c r="AK560" s="32">
        <f>AK$523</f>
        <v>0</v>
      </c>
      <c r="AL560" s="10"/>
    </row>
    <row r="561" spans="1:38">
      <c r="A561" s="3" t="s">
        <v>215</v>
      </c>
      <c r="C561" s="32">
        <f>C$533</f>
        <v>0</v>
      </c>
      <c r="D561" s="32">
        <f>D$533</f>
        <v>0</v>
      </c>
      <c r="E561" s="32">
        <f>E$533</f>
        <v>0</v>
      </c>
      <c r="G561" s="32">
        <f>G$533</f>
        <v>0</v>
      </c>
      <c r="H561" s="32">
        <f>H$533</f>
        <v>0</v>
      </c>
      <c r="I561" s="32">
        <f>I$533</f>
        <v>0</v>
      </c>
      <c r="K561" s="32">
        <f>K$533</f>
        <v>0</v>
      </c>
      <c r="L561" s="32">
        <f>L$533</f>
        <v>0</v>
      </c>
      <c r="M561" s="32">
        <f>M$533</f>
        <v>0</v>
      </c>
      <c r="O561" s="32">
        <f>O$533</f>
        <v>0</v>
      </c>
      <c r="P561" s="32">
        <f>P$533</f>
        <v>0</v>
      </c>
      <c r="Q561" s="32">
        <f>Q$533</f>
        <v>0</v>
      </c>
      <c r="S561" s="32">
        <f>S$533</f>
        <v>0</v>
      </c>
      <c r="T561" s="32">
        <f>T$533</f>
        <v>0</v>
      </c>
      <c r="U561" s="32">
        <f>U$533</f>
        <v>0</v>
      </c>
      <c r="W561" s="32">
        <f>W$533</f>
        <v>0</v>
      </c>
      <c r="X561" s="32">
        <f>X$533</f>
        <v>0</v>
      </c>
      <c r="Y561" s="32">
        <f>Y$533</f>
        <v>0</v>
      </c>
      <c r="AA561" s="32">
        <f>AA$533</f>
        <v>0</v>
      </c>
      <c r="AB561" s="32">
        <f>AB$533</f>
        <v>0</v>
      </c>
      <c r="AC561" s="32">
        <f>AC$533</f>
        <v>0</v>
      </c>
      <c r="AE561" s="32">
        <f>AE$533</f>
        <v>0</v>
      </c>
      <c r="AF561" s="32">
        <f>AF$533</f>
        <v>0</v>
      </c>
      <c r="AG561" s="32">
        <f>AG$533</f>
        <v>0</v>
      </c>
      <c r="AI561" s="32">
        <f>AI$533</f>
        <v>0</v>
      </c>
      <c r="AJ561" s="32">
        <f>AJ$533</f>
        <v>0</v>
      </c>
      <c r="AK561" s="32">
        <f>AK$533</f>
        <v>0</v>
      </c>
      <c r="AL561" s="10"/>
    </row>
    <row r="562" spans="1:38">
      <c r="A562" s="3" t="s">
        <v>178</v>
      </c>
      <c r="C562" s="32">
        <f>C280</f>
        <v>0</v>
      </c>
      <c r="D562" s="32">
        <f>D280</f>
        <v>0</v>
      </c>
      <c r="E562" s="32">
        <f>E280</f>
        <v>0</v>
      </c>
      <c r="G562" s="32">
        <f>G280</f>
        <v>0</v>
      </c>
      <c r="H562" s="32">
        <f>H280</f>
        <v>0</v>
      </c>
      <c r="I562" s="32">
        <f>I280</f>
        <v>0</v>
      </c>
      <c r="K562" s="32">
        <f>K280</f>
        <v>0</v>
      </c>
      <c r="L562" s="32">
        <f>L280</f>
        <v>0</v>
      </c>
      <c r="M562" s="32">
        <f>M280</f>
        <v>0</v>
      </c>
      <c r="O562" s="32">
        <f>O280</f>
        <v>0</v>
      </c>
      <c r="P562" s="32">
        <f>P280</f>
        <v>0</v>
      </c>
      <c r="Q562" s="32">
        <f>Q280</f>
        <v>0</v>
      </c>
      <c r="S562" s="32">
        <f>S280</f>
        <v>0</v>
      </c>
      <c r="T562" s="32">
        <f>T280</f>
        <v>0</v>
      </c>
      <c r="U562" s="32">
        <f>U280</f>
        <v>0</v>
      </c>
      <c r="W562" s="32">
        <f>W280</f>
        <v>0</v>
      </c>
      <c r="X562" s="32">
        <f>X280</f>
        <v>0</v>
      </c>
      <c r="Y562" s="32">
        <f>Y280</f>
        <v>0</v>
      </c>
      <c r="AA562" s="32">
        <f>AA280</f>
        <v>0</v>
      </c>
      <c r="AB562" s="32">
        <f>AB280</f>
        <v>0</v>
      </c>
      <c r="AC562" s="32">
        <f>AC280</f>
        <v>0</v>
      </c>
      <c r="AE562" s="32">
        <f>AE280</f>
        <v>0</v>
      </c>
      <c r="AF562" s="32">
        <f>AF280</f>
        <v>0</v>
      </c>
      <c r="AG562" s="32">
        <f>AG280</f>
        <v>0</v>
      </c>
      <c r="AI562" s="32">
        <f>AI280</f>
        <v>0</v>
      </c>
      <c r="AJ562" s="32">
        <f>AJ280</f>
        <v>0</v>
      </c>
      <c r="AK562" s="32">
        <f>AK280</f>
        <v>0</v>
      </c>
      <c r="AL562" s="10"/>
    </row>
    <row r="563" spans="1:38">
      <c r="A563" s="3" t="s">
        <v>179</v>
      </c>
      <c r="C563" s="32">
        <f>C281</f>
        <v>0</v>
      </c>
      <c r="D563" s="32">
        <f>D281</f>
        <v>0</v>
      </c>
      <c r="E563" s="32">
        <f>E281</f>
        <v>0</v>
      </c>
      <c r="G563" s="32">
        <f>G281</f>
        <v>0</v>
      </c>
      <c r="H563" s="32">
        <f>H281</f>
        <v>0</v>
      </c>
      <c r="I563" s="32">
        <f>I281</f>
        <v>0</v>
      </c>
      <c r="K563" s="32">
        <f>K281</f>
        <v>0</v>
      </c>
      <c r="L563" s="32">
        <f>L281</f>
        <v>0</v>
      </c>
      <c r="M563" s="32">
        <f>M281</f>
        <v>0</v>
      </c>
      <c r="O563" s="32">
        <f>O281</f>
        <v>0</v>
      </c>
      <c r="P563" s="32">
        <f>P281</f>
        <v>0</v>
      </c>
      <c r="Q563" s="32">
        <f>Q281</f>
        <v>0</v>
      </c>
      <c r="S563" s="32">
        <f>S281</f>
        <v>0</v>
      </c>
      <c r="T563" s="32">
        <f>T281</f>
        <v>0</v>
      </c>
      <c r="U563" s="32">
        <f>U281</f>
        <v>0</v>
      </c>
      <c r="W563" s="32">
        <f>W281</f>
        <v>0</v>
      </c>
      <c r="X563" s="32">
        <f>X281</f>
        <v>0</v>
      </c>
      <c r="Y563" s="32">
        <f>Y281</f>
        <v>0</v>
      </c>
      <c r="AA563" s="32">
        <f>AA281</f>
        <v>0</v>
      </c>
      <c r="AB563" s="32">
        <f>AB281</f>
        <v>0</v>
      </c>
      <c r="AC563" s="32">
        <f>AC281</f>
        <v>0</v>
      </c>
      <c r="AE563" s="32">
        <f>AE281</f>
        <v>0</v>
      </c>
      <c r="AF563" s="32">
        <f>AF281</f>
        <v>0</v>
      </c>
      <c r="AG563" s="32">
        <f>AG281</f>
        <v>0</v>
      </c>
      <c r="AI563" s="32">
        <f>AI281</f>
        <v>0</v>
      </c>
      <c r="AJ563" s="32">
        <f>AJ281</f>
        <v>0</v>
      </c>
      <c r="AK563" s="32">
        <f>AK281</f>
        <v>0</v>
      </c>
      <c r="AL563" s="10"/>
    </row>
    <row r="564" spans="1:38">
      <c r="A564" s="3" t="s">
        <v>195</v>
      </c>
      <c r="C564" s="32">
        <f>C282</f>
        <v>0</v>
      </c>
      <c r="D564" s="32">
        <f>D282</f>
        <v>0</v>
      </c>
      <c r="E564" s="32">
        <f>E282</f>
        <v>0</v>
      </c>
      <c r="G564" s="32">
        <f>G282</f>
        <v>0</v>
      </c>
      <c r="H564" s="32">
        <f>H282</f>
        <v>0</v>
      </c>
      <c r="I564" s="32">
        <f>I282</f>
        <v>0</v>
      </c>
      <c r="K564" s="32">
        <f>K282</f>
        <v>0</v>
      </c>
      <c r="L564" s="32">
        <f>L282</f>
        <v>0</v>
      </c>
      <c r="M564" s="32">
        <f>M282</f>
        <v>0</v>
      </c>
      <c r="O564" s="32">
        <f>O282</f>
        <v>0</v>
      </c>
      <c r="P564" s="32">
        <f>P282</f>
        <v>0</v>
      </c>
      <c r="Q564" s="32">
        <f>Q282</f>
        <v>0</v>
      </c>
      <c r="S564" s="32">
        <f>S282</f>
        <v>0</v>
      </c>
      <c r="T564" s="32">
        <f>T282</f>
        <v>0</v>
      </c>
      <c r="U564" s="32">
        <f>U282</f>
        <v>0</v>
      </c>
      <c r="W564" s="32">
        <f>W282</f>
        <v>0</v>
      </c>
      <c r="X564" s="32">
        <f>X282</f>
        <v>0</v>
      </c>
      <c r="Y564" s="32">
        <f>Y282</f>
        <v>0</v>
      </c>
      <c r="AA564" s="32">
        <f>AA282</f>
        <v>0</v>
      </c>
      <c r="AB564" s="32">
        <f>AB282</f>
        <v>0</v>
      </c>
      <c r="AC564" s="32">
        <f>AC282</f>
        <v>0</v>
      </c>
      <c r="AE564" s="32">
        <f>AE282</f>
        <v>0</v>
      </c>
      <c r="AF564" s="32">
        <f>AF282</f>
        <v>0</v>
      </c>
      <c r="AG564" s="32">
        <f>AG282</f>
        <v>0</v>
      </c>
      <c r="AI564" s="32">
        <f>AI282</f>
        <v>0</v>
      </c>
      <c r="AJ564" s="32">
        <f>AJ282</f>
        <v>0</v>
      </c>
      <c r="AK564" s="32">
        <f>AK282</f>
        <v>0</v>
      </c>
      <c r="AL564" s="10"/>
    </row>
    <row r="565" spans="1:38">
      <c r="A565" s="3" t="s">
        <v>180</v>
      </c>
      <c r="C565" s="32">
        <f>C$543</f>
        <v>0</v>
      </c>
      <c r="D565" s="32">
        <f>D$543</f>
        <v>0</v>
      </c>
      <c r="E565" s="32">
        <f>E$543</f>
        <v>0</v>
      </c>
      <c r="G565" s="32">
        <f>G$543</f>
        <v>0</v>
      </c>
      <c r="H565" s="32">
        <f>H$543</f>
        <v>0</v>
      </c>
      <c r="I565" s="32">
        <f>I$543</f>
        <v>0</v>
      </c>
      <c r="K565" s="32">
        <f>K$543</f>
        <v>0</v>
      </c>
      <c r="L565" s="32">
        <f>L$543</f>
        <v>0</v>
      </c>
      <c r="M565" s="32">
        <f>M$543</f>
        <v>0</v>
      </c>
      <c r="O565" s="32">
        <f>O$543</f>
        <v>0</v>
      </c>
      <c r="P565" s="32">
        <f>P$543</f>
        <v>0</v>
      </c>
      <c r="Q565" s="32">
        <f>Q$543</f>
        <v>0</v>
      </c>
      <c r="S565" s="32">
        <f>S$543</f>
        <v>0</v>
      </c>
      <c r="T565" s="32">
        <f>T$543</f>
        <v>0</v>
      </c>
      <c r="U565" s="32">
        <f>U$543</f>
        <v>0</v>
      </c>
      <c r="W565" s="32">
        <f>W$543</f>
        <v>0</v>
      </c>
      <c r="X565" s="32">
        <f>X$543</f>
        <v>0</v>
      </c>
      <c r="Y565" s="32">
        <f>Y$543</f>
        <v>0</v>
      </c>
      <c r="AA565" s="32">
        <f>AA$543</f>
        <v>0</v>
      </c>
      <c r="AB565" s="32">
        <f>AB$543</f>
        <v>0</v>
      </c>
      <c r="AC565" s="32">
        <f>AC$543</f>
        <v>0</v>
      </c>
      <c r="AE565" s="32">
        <f>AE$543</f>
        <v>0</v>
      </c>
      <c r="AF565" s="32">
        <f>AF$543</f>
        <v>0</v>
      </c>
      <c r="AG565" s="32">
        <f>AG$543</f>
        <v>0</v>
      </c>
      <c r="AI565" s="32">
        <f>AI$543</f>
        <v>0</v>
      </c>
      <c r="AJ565" s="32">
        <f>AJ$543</f>
        <v>0</v>
      </c>
      <c r="AK565" s="32">
        <f>AK$543</f>
        <v>0</v>
      </c>
      <c r="AL565" s="10"/>
    </row>
    <row r="566" spans="1:38">
      <c r="A566" s="3" t="s">
        <v>181</v>
      </c>
      <c r="C566" s="32">
        <f>C$544</f>
        <v>0</v>
      </c>
      <c r="D566" s="32">
        <f>D$544</f>
        <v>0</v>
      </c>
      <c r="E566" s="32">
        <f>E$544</f>
        <v>0</v>
      </c>
      <c r="G566" s="32">
        <f>G$544</f>
        <v>0</v>
      </c>
      <c r="H566" s="32">
        <f>H$544</f>
        <v>0</v>
      </c>
      <c r="I566" s="32">
        <f>I$544</f>
        <v>0</v>
      </c>
      <c r="K566" s="32">
        <f>K$544</f>
        <v>0</v>
      </c>
      <c r="L566" s="32">
        <f>L$544</f>
        <v>0</v>
      </c>
      <c r="M566" s="32">
        <f>M$544</f>
        <v>0</v>
      </c>
      <c r="O566" s="32">
        <f>O$544</f>
        <v>0</v>
      </c>
      <c r="P566" s="32">
        <f>P$544</f>
        <v>0</v>
      </c>
      <c r="Q566" s="32">
        <f>Q$544</f>
        <v>0</v>
      </c>
      <c r="S566" s="32">
        <f>S$544</f>
        <v>0</v>
      </c>
      <c r="T566" s="32">
        <f>T$544</f>
        <v>0</v>
      </c>
      <c r="U566" s="32">
        <f>U$544</f>
        <v>0</v>
      </c>
      <c r="W566" s="32">
        <f>W$544</f>
        <v>0</v>
      </c>
      <c r="X566" s="32">
        <f>X$544</f>
        <v>0</v>
      </c>
      <c r="Y566" s="32">
        <f>Y$544</f>
        <v>0</v>
      </c>
      <c r="AA566" s="32">
        <f>AA$544</f>
        <v>0</v>
      </c>
      <c r="AB566" s="32">
        <f>AB$544</f>
        <v>0</v>
      </c>
      <c r="AC566" s="32">
        <f>AC$544</f>
        <v>0</v>
      </c>
      <c r="AE566" s="32">
        <f>AE$544</f>
        <v>0</v>
      </c>
      <c r="AF566" s="32">
        <f>AF$544</f>
        <v>0</v>
      </c>
      <c r="AG566" s="32">
        <f>AG$544</f>
        <v>0</v>
      </c>
      <c r="AI566" s="32">
        <f>AI$544</f>
        <v>0</v>
      </c>
      <c r="AJ566" s="32">
        <f>AJ$544</f>
        <v>0</v>
      </c>
      <c r="AK566" s="32">
        <f>AK$544</f>
        <v>0</v>
      </c>
      <c r="AL566" s="10"/>
    </row>
    <row r="567" spans="1:38">
      <c r="A567" s="3" t="s">
        <v>182</v>
      </c>
      <c r="C567" s="32">
        <f>C285</f>
        <v>0</v>
      </c>
      <c r="D567" s="32">
        <f>D285</f>
        <v>0</v>
      </c>
      <c r="E567" s="32">
        <f>E285</f>
        <v>0</v>
      </c>
      <c r="G567" s="32">
        <f>G285</f>
        <v>0</v>
      </c>
      <c r="H567" s="32">
        <f>H285</f>
        <v>0</v>
      </c>
      <c r="I567" s="32">
        <f>I285</f>
        <v>0</v>
      </c>
      <c r="K567" s="32">
        <f>K285</f>
        <v>0</v>
      </c>
      <c r="L567" s="32">
        <f>L285</f>
        <v>0</v>
      </c>
      <c r="M567" s="32">
        <f>M285</f>
        <v>0</v>
      </c>
      <c r="O567" s="32">
        <f>O285</f>
        <v>0</v>
      </c>
      <c r="P567" s="32">
        <f>P285</f>
        <v>0</v>
      </c>
      <c r="Q567" s="32">
        <f>Q285</f>
        <v>0</v>
      </c>
      <c r="S567" s="32">
        <f>S285</f>
        <v>0</v>
      </c>
      <c r="T567" s="32">
        <f>T285</f>
        <v>0</v>
      </c>
      <c r="U567" s="32">
        <f>U285</f>
        <v>0</v>
      </c>
      <c r="W567" s="32">
        <f>W285</f>
        <v>0</v>
      </c>
      <c r="X567" s="32">
        <f>X285</f>
        <v>0</v>
      </c>
      <c r="Y567" s="32">
        <f>Y285</f>
        <v>0</v>
      </c>
      <c r="AA567" s="32">
        <f>AA285</f>
        <v>0</v>
      </c>
      <c r="AB567" s="32">
        <f>AB285</f>
        <v>0</v>
      </c>
      <c r="AC567" s="32">
        <f>AC285</f>
        <v>0</v>
      </c>
      <c r="AE567" s="32">
        <f>AE285</f>
        <v>0</v>
      </c>
      <c r="AF567" s="32">
        <f>AF285</f>
        <v>0</v>
      </c>
      <c r="AG567" s="32">
        <f>AG285</f>
        <v>0</v>
      </c>
      <c r="AI567" s="32">
        <f>AI285</f>
        <v>0</v>
      </c>
      <c r="AJ567" s="32">
        <f>AJ285</f>
        <v>0</v>
      </c>
      <c r="AK567" s="32">
        <f>AK285</f>
        <v>0</v>
      </c>
      <c r="AL567" s="10"/>
    </row>
    <row r="568" spans="1:38">
      <c r="A568" s="3" t="s">
        <v>183</v>
      </c>
      <c r="C568" s="32">
        <f>C286</f>
        <v>0</v>
      </c>
      <c r="D568" s="32">
        <f>D286</f>
        <v>0</v>
      </c>
      <c r="E568" s="32">
        <f>E286</f>
        <v>0</v>
      </c>
      <c r="G568" s="32">
        <f>G286</f>
        <v>0</v>
      </c>
      <c r="H568" s="32">
        <f>H286</f>
        <v>0</v>
      </c>
      <c r="I568" s="32">
        <f>I286</f>
        <v>0</v>
      </c>
      <c r="K568" s="32">
        <f>K286</f>
        <v>0</v>
      </c>
      <c r="L568" s="32">
        <f>L286</f>
        <v>0</v>
      </c>
      <c r="M568" s="32">
        <f>M286</f>
        <v>0</v>
      </c>
      <c r="O568" s="32">
        <f>O286</f>
        <v>0</v>
      </c>
      <c r="P568" s="32">
        <f>P286</f>
        <v>0</v>
      </c>
      <c r="Q568" s="32">
        <f>Q286</f>
        <v>0</v>
      </c>
      <c r="S568" s="32">
        <f>S286</f>
        <v>0</v>
      </c>
      <c r="T568" s="32">
        <f>T286</f>
        <v>0</v>
      </c>
      <c r="U568" s="32">
        <f>U286</f>
        <v>0</v>
      </c>
      <c r="W568" s="32">
        <f>W286</f>
        <v>0</v>
      </c>
      <c r="X568" s="32">
        <f>X286</f>
        <v>0</v>
      </c>
      <c r="Y568" s="32">
        <f>Y286</f>
        <v>0</v>
      </c>
      <c r="AA568" s="32">
        <f>AA286</f>
        <v>0</v>
      </c>
      <c r="AB568" s="32">
        <f>AB286</f>
        <v>0</v>
      </c>
      <c r="AC568" s="32">
        <f>AC286</f>
        <v>0</v>
      </c>
      <c r="AE568" s="32">
        <f>AE286</f>
        <v>0</v>
      </c>
      <c r="AF568" s="32">
        <f>AF286</f>
        <v>0</v>
      </c>
      <c r="AG568" s="32">
        <f>AG286</f>
        <v>0</v>
      </c>
      <c r="AI568" s="32">
        <f>AI286</f>
        <v>0</v>
      </c>
      <c r="AJ568" s="32">
        <f>AJ286</f>
        <v>0</v>
      </c>
      <c r="AK568" s="32">
        <f>AK286</f>
        <v>0</v>
      </c>
      <c r="AL568" s="10"/>
    </row>
    <row r="569" spans="1:38">
      <c r="A569" s="3" t="s">
        <v>196</v>
      </c>
      <c r="C569" s="32">
        <f>C287</f>
        <v>0</v>
      </c>
      <c r="D569" s="32">
        <f>D287</f>
        <v>0</v>
      </c>
      <c r="E569" s="32">
        <f>E287</f>
        <v>0</v>
      </c>
      <c r="G569" s="32">
        <f>G287</f>
        <v>0</v>
      </c>
      <c r="H569" s="32">
        <f>H287</f>
        <v>0</v>
      </c>
      <c r="I569" s="32">
        <f>I287</f>
        <v>0</v>
      </c>
      <c r="K569" s="32">
        <f>K287</f>
        <v>0</v>
      </c>
      <c r="L569" s="32">
        <f>L287</f>
        <v>0</v>
      </c>
      <c r="M569" s="32">
        <f>M287</f>
        <v>0</v>
      </c>
      <c r="O569" s="32">
        <f>O287</f>
        <v>0</v>
      </c>
      <c r="P569" s="32">
        <f>P287</f>
        <v>0</v>
      </c>
      <c r="Q569" s="32">
        <f>Q287</f>
        <v>0</v>
      </c>
      <c r="S569" s="32">
        <f>S287</f>
        <v>0</v>
      </c>
      <c r="T569" s="32">
        <f>T287</f>
        <v>0</v>
      </c>
      <c r="U569" s="32">
        <f>U287</f>
        <v>0</v>
      </c>
      <c r="W569" s="32">
        <f>W287</f>
        <v>0</v>
      </c>
      <c r="X569" s="32">
        <f>X287</f>
        <v>0</v>
      </c>
      <c r="Y569" s="32">
        <f>Y287</f>
        <v>0</v>
      </c>
      <c r="AA569" s="32">
        <f>AA287</f>
        <v>0</v>
      </c>
      <c r="AB569" s="32">
        <f>AB287</f>
        <v>0</v>
      </c>
      <c r="AC569" s="32">
        <f>AC287</f>
        <v>0</v>
      </c>
      <c r="AE569" s="32">
        <f>AE287</f>
        <v>0</v>
      </c>
      <c r="AF569" s="32">
        <f>AF287</f>
        <v>0</v>
      </c>
      <c r="AG569" s="32">
        <f>AG287</f>
        <v>0</v>
      </c>
      <c r="AI569" s="32">
        <f>AI287</f>
        <v>0</v>
      </c>
      <c r="AJ569" s="32">
        <f>AJ287</f>
        <v>0</v>
      </c>
      <c r="AK569" s="32">
        <f>AK287</f>
        <v>0</v>
      </c>
      <c r="AL569" s="10"/>
    </row>
    <row r="570" spans="1:38">
      <c r="A570" s="3" t="s">
        <v>187</v>
      </c>
      <c r="C570" s="32">
        <f>C288</f>
        <v>0</v>
      </c>
      <c r="D570" s="32">
        <f>D288</f>
        <v>0</v>
      </c>
      <c r="E570" s="32">
        <f>E288</f>
        <v>0</v>
      </c>
      <c r="G570" s="32">
        <f>G288</f>
        <v>0</v>
      </c>
      <c r="H570" s="32">
        <f>H288</f>
        <v>0</v>
      </c>
      <c r="I570" s="32">
        <f>I288</f>
        <v>0</v>
      </c>
      <c r="K570" s="32">
        <f>K288</f>
        <v>0</v>
      </c>
      <c r="L570" s="32">
        <f>L288</f>
        <v>0</v>
      </c>
      <c r="M570" s="32">
        <f>M288</f>
        <v>0</v>
      </c>
      <c r="O570" s="32">
        <f>O288</f>
        <v>0</v>
      </c>
      <c r="P570" s="32">
        <f>P288</f>
        <v>0</v>
      </c>
      <c r="Q570" s="32">
        <f>Q288</f>
        <v>0</v>
      </c>
      <c r="S570" s="32">
        <f>S288</f>
        <v>0</v>
      </c>
      <c r="T570" s="32">
        <f>T288</f>
        <v>0</v>
      </c>
      <c r="U570" s="32">
        <f>U288</f>
        <v>0</v>
      </c>
      <c r="W570" s="32">
        <f>W288</f>
        <v>0</v>
      </c>
      <c r="X570" s="32">
        <f>X288</f>
        <v>0</v>
      </c>
      <c r="Y570" s="32">
        <f>Y288</f>
        <v>0</v>
      </c>
      <c r="AA570" s="32">
        <f>AA288</f>
        <v>0</v>
      </c>
      <c r="AB570" s="32">
        <f>AB288</f>
        <v>0</v>
      </c>
      <c r="AC570" s="32">
        <f>AC288</f>
        <v>0</v>
      </c>
      <c r="AE570" s="32">
        <f>AE288</f>
        <v>0</v>
      </c>
      <c r="AF570" s="32">
        <f>AF288</f>
        <v>0</v>
      </c>
      <c r="AG570" s="32">
        <f>AG288</f>
        <v>0</v>
      </c>
      <c r="AI570" s="32">
        <f>AI288</f>
        <v>0</v>
      </c>
      <c r="AJ570" s="32">
        <f>AJ288</f>
        <v>0</v>
      </c>
      <c r="AK570" s="32">
        <f>AK288</f>
        <v>0</v>
      </c>
      <c r="AL570" s="10"/>
    </row>
    <row r="571" spans="1:38">
      <c r="A571" s="3" t="s">
        <v>189</v>
      </c>
      <c r="C571" s="32">
        <f>C289</f>
        <v>0</v>
      </c>
      <c r="D571" s="32">
        <f>D289</f>
        <v>0</v>
      </c>
      <c r="E571" s="32">
        <f>E289</f>
        <v>0</v>
      </c>
      <c r="G571" s="32">
        <f>G289</f>
        <v>0</v>
      </c>
      <c r="H571" s="32">
        <f>H289</f>
        <v>0</v>
      </c>
      <c r="I571" s="32">
        <f>I289</f>
        <v>0</v>
      </c>
      <c r="K571" s="32">
        <f>K289</f>
        <v>0</v>
      </c>
      <c r="L571" s="32">
        <f>L289</f>
        <v>0</v>
      </c>
      <c r="M571" s="32">
        <f>M289</f>
        <v>0</v>
      </c>
      <c r="O571" s="32">
        <f>O289</f>
        <v>0</v>
      </c>
      <c r="P571" s="32">
        <f>P289</f>
        <v>0</v>
      </c>
      <c r="Q571" s="32">
        <f>Q289</f>
        <v>0</v>
      </c>
      <c r="S571" s="32">
        <f>S289</f>
        <v>0</v>
      </c>
      <c r="T571" s="32">
        <f>T289</f>
        <v>0</v>
      </c>
      <c r="U571" s="32">
        <f>U289</f>
        <v>0</v>
      </c>
      <c r="W571" s="32">
        <f>W289</f>
        <v>0</v>
      </c>
      <c r="X571" s="32">
        <f>X289</f>
        <v>0</v>
      </c>
      <c r="Y571" s="32">
        <f>Y289</f>
        <v>0</v>
      </c>
      <c r="AA571" s="32">
        <f>AA289</f>
        <v>0</v>
      </c>
      <c r="AB571" s="32">
        <f>AB289</f>
        <v>0</v>
      </c>
      <c r="AC571" s="32">
        <f>AC289</f>
        <v>0</v>
      </c>
      <c r="AE571" s="32">
        <f>AE289</f>
        <v>0</v>
      </c>
      <c r="AF571" s="32">
        <f>AF289</f>
        <v>0</v>
      </c>
      <c r="AG571" s="32">
        <f>AG289</f>
        <v>0</v>
      </c>
      <c r="AI571" s="32">
        <f>AI289</f>
        <v>0</v>
      </c>
      <c r="AJ571" s="32">
        <f>AJ289</f>
        <v>0</v>
      </c>
      <c r="AK571" s="32">
        <f>AK289</f>
        <v>0</v>
      </c>
      <c r="AL571" s="10"/>
    </row>
    <row r="572" spans="1:38">
      <c r="A572" s="3" t="s">
        <v>198</v>
      </c>
      <c r="C572" s="32">
        <f>C290</f>
        <v>0</v>
      </c>
      <c r="D572" s="32">
        <f>D290</f>
        <v>0</v>
      </c>
      <c r="E572" s="32">
        <f>E290</f>
        <v>0</v>
      </c>
      <c r="G572" s="32">
        <f>G290</f>
        <v>0</v>
      </c>
      <c r="H572" s="32">
        <f>H290</f>
        <v>0</v>
      </c>
      <c r="I572" s="32">
        <f>I290</f>
        <v>0</v>
      </c>
      <c r="K572" s="32">
        <f>K290</f>
        <v>0</v>
      </c>
      <c r="L572" s="32">
        <f>L290</f>
        <v>0</v>
      </c>
      <c r="M572" s="32">
        <f>M290</f>
        <v>0</v>
      </c>
      <c r="O572" s="32">
        <f>O290</f>
        <v>0</v>
      </c>
      <c r="P572" s="32">
        <f>P290</f>
        <v>0</v>
      </c>
      <c r="Q572" s="32">
        <f>Q290</f>
        <v>0</v>
      </c>
      <c r="S572" s="32">
        <f>S290</f>
        <v>0</v>
      </c>
      <c r="T572" s="32">
        <f>T290</f>
        <v>0</v>
      </c>
      <c r="U572" s="32">
        <f>U290</f>
        <v>0</v>
      </c>
      <c r="W572" s="32">
        <f>W290</f>
        <v>0</v>
      </c>
      <c r="X572" s="32">
        <f>X290</f>
        <v>0</v>
      </c>
      <c r="Y572" s="32">
        <f>Y290</f>
        <v>0</v>
      </c>
      <c r="AA572" s="32">
        <f>AA290</f>
        <v>0</v>
      </c>
      <c r="AB572" s="32">
        <f>AB290</f>
        <v>0</v>
      </c>
      <c r="AC572" s="32">
        <f>AC290</f>
        <v>0</v>
      </c>
      <c r="AE572" s="32">
        <f>AE290</f>
        <v>0</v>
      </c>
      <c r="AF572" s="32">
        <f>AF290</f>
        <v>0</v>
      </c>
      <c r="AG572" s="32">
        <f>AG290</f>
        <v>0</v>
      </c>
      <c r="AI572" s="32">
        <f>AI290</f>
        <v>0</v>
      </c>
      <c r="AJ572" s="32">
        <f>AJ290</f>
        <v>0</v>
      </c>
      <c r="AK572" s="32">
        <f>AK290</f>
        <v>0</v>
      </c>
      <c r="AL572" s="10"/>
    </row>
    <row r="574" spans="1:38" ht="21" customHeight="1">
      <c r="A574" s="1" t="s">
        <v>715</v>
      </c>
    </row>
    <row r="575" spans="1:38">
      <c r="A575" s="2" t="s">
        <v>361</v>
      </c>
    </row>
    <row r="576" spans="1:38">
      <c r="A576" s="11" t="s">
        <v>716</v>
      </c>
    </row>
    <row r="577" spans="1:11">
      <c r="A577" s="11" t="s">
        <v>717</v>
      </c>
    </row>
    <row r="578" spans="1:11">
      <c r="A578" s="2" t="s">
        <v>374</v>
      </c>
    </row>
    <row r="580" spans="1:11">
      <c r="B580" s="12" t="s">
        <v>142</v>
      </c>
      <c r="C580" s="12" t="s">
        <v>143</v>
      </c>
      <c r="D580" s="12" t="s">
        <v>144</v>
      </c>
      <c r="E580" s="12" t="s">
        <v>145</v>
      </c>
      <c r="F580" s="12" t="s">
        <v>146</v>
      </c>
      <c r="G580" s="12" t="s">
        <v>151</v>
      </c>
      <c r="H580" s="12" t="s">
        <v>147</v>
      </c>
      <c r="I580" s="12" t="s">
        <v>148</v>
      </c>
      <c r="J580" s="12" t="s">
        <v>149</v>
      </c>
    </row>
    <row r="581" spans="1:11">
      <c r="A581" s="3" t="s">
        <v>174</v>
      </c>
      <c r="B581" s="31">
        <f>SUMPRODUCT($C556:$E556,$B43:$D43)</f>
        <v>0</v>
      </c>
      <c r="C581" s="31">
        <f>SUMPRODUCT($G556:$I556,$B43:$D43)</f>
        <v>0</v>
      </c>
      <c r="D581" s="31">
        <f>SUMPRODUCT($K556:$M556,$B43:$D43)</f>
        <v>0</v>
      </c>
      <c r="E581" s="31">
        <f>SUMPRODUCT($O556:$Q556,$B43:$D43)</f>
        <v>0</v>
      </c>
      <c r="F581" s="31">
        <f>SUMPRODUCT($S556:$U556,$B43:$D43)</f>
        <v>0</v>
      </c>
      <c r="G581" s="31">
        <f>SUMPRODUCT($W556:$Y556,$B43:$D43)</f>
        <v>0</v>
      </c>
      <c r="H581" s="31">
        <f>SUMPRODUCT($AA556:$AC556,$B43:$D43)</f>
        <v>0</v>
      </c>
      <c r="I581" s="31">
        <f>SUMPRODUCT($AE556:$AG556,$B43:$D43)</f>
        <v>0</v>
      </c>
      <c r="J581" s="31">
        <f>SUMPRODUCT($AI556:$AK556,$B43:$D43)</f>
        <v>0</v>
      </c>
      <c r="K581" s="10"/>
    </row>
    <row r="582" spans="1:11">
      <c r="A582" s="3" t="s">
        <v>175</v>
      </c>
      <c r="B582" s="31">
        <f>SUMPRODUCT($C557:$E557,$B44:$D44)</f>
        <v>0</v>
      </c>
      <c r="C582" s="31">
        <f>SUMPRODUCT($G557:$I557,$B44:$D44)</f>
        <v>0</v>
      </c>
      <c r="D582" s="31">
        <f>SUMPRODUCT($K557:$M557,$B44:$D44)</f>
        <v>0</v>
      </c>
      <c r="E582" s="31">
        <f>SUMPRODUCT($O557:$Q557,$B44:$D44)</f>
        <v>0</v>
      </c>
      <c r="F582" s="31">
        <f>SUMPRODUCT($S557:$U557,$B44:$D44)</f>
        <v>0</v>
      </c>
      <c r="G582" s="31">
        <f>SUMPRODUCT($W557:$Y557,$B44:$D44)</f>
        <v>0</v>
      </c>
      <c r="H582" s="31">
        <f>SUMPRODUCT($AA557:$AC557,$B44:$D44)</f>
        <v>0</v>
      </c>
      <c r="I582" s="31">
        <f>SUMPRODUCT($AE557:$AG557,$B44:$D44)</f>
        <v>0</v>
      </c>
      <c r="J582" s="31">
        <f>SUMPRODUCT($AI557:$AK557,$B44:$D44)</f>
        <v>0</v>
      </c>
      <c r="K582" s="10"/>
    </row>
    <row r="583" spans="1:11">
      <c r="A583" s="3" t="s">
        <v>214</v>
      </c>
      <c r="B583" s="31">
        <f>SUMPRODUCT($C558:$E558,$B45:$D45)</f>
        <v>0</v>
      </c>
      <c r="C583" s="31">
        <f>SUMPRODUCT($G558:$I558,$B45:$D45)</f>
        <v>0</v>
      </c>
      <c r="D583" s="31">
        <f>SUMPRODUCT($K558:$M558,$B45:$D45)</f>
        <v>0</v>
      </c>
      <c r="E583" s="31">
        <f>SUMPRODUCT($O558:$Q558,$B45:$D45)</f>
        <v>0</v>
      </c>
      <c r="F583" s="31">
        <f>SUMPRODUCT($S558:$U558,$B45:$D45)</f>
        <v>0</v>
      </c>
      <c r="G583" s="31">
        <f>SUMPRODUCT($W558:$Y558,$B45:$D45)</f>
        <v>0</v>
      </c>
      <c r="H583" s="31">
        <f>SUMPRODUCT($AA558:$AC558,$B45:$D45)</f>
        <v>0</v>
      </c>
      <c r="I583" s="31">
        <f>SUMPRODUCT($AE558:$AG558,$B45:$D45)</f>
        <v>0</v>
      </c>
      <c r="J583" s="31">
        <f>SUMPRODUCT($AI558:$AK558,$B45:$D45)</f>
        <v>0</v>
      </c>
      <c r="K583" s="10"/>
    </row>
    <row r="584" spans="1:11">
      <c r="A584" s="3" t="s">
        <v>176</v>
      </c>
      <c r="B584" s="31">
        <f>SUMPRODUCT($C559:$E559,$B46:$D46)</f>
        <v>0</v>
      </c>
      <c r="C584" s="31">
        <f>SUMPRODUCT($G559:$I559,$B46:$D46)</f>
        <v>0</v>
      </c>
      <c r="D584" s="31">
        <f>SUMPRODUCT($K559:$M559,$B46:$D46)</f>
        <v>0</v>
      </c>
      <c r="E584" s="31">
        <f>SUMPRODUCT($O559:$Q559,$B46:$D46)</f>
        <v>0</v>
      </c>
      <c r="F584" s="31">
        <f>SUMPRODUCT($S559:$U559,$B46:$D46)</f>
        <v>0</v>
      </c>
      <c r="G584" s="31">
        <f>SUMPRODUCT($W559:$Y559,$B46:$D46)</f>
        <v>0</v>
      </c>
      <c r="H584" s="31">
        <f>SUMPRODUCT($AA559:$AC559,$B46:$D46)</f>
        <v>0</v>
      </c>
      <c r="I584" s="31">
        <f>SUMPRODUCT($AE559:$AG559,$B46:$D46)</f>
        <v>0</v>
      </c>
      <c r="J584" s="31">
        <f>SUMPRODUCT($AI559:$AK559,$B46:$D46)</f>
        <v>0</v>
      </c>
      <c r="K584" s="10"/>
    </row>
    <row r="585" spans="1:11">
      <c r="A585" s="3" t="s">
        <v>177</v>
      </c>
      <c r="B585" s="31">
        <f>SUMPRODUCT($C560:$E560,$B47:$D47)</f>
        <v>0</v>
      </c>
      <c r="C585" s="31">
        <f>SUMPRODUCT($G560:$I560,$B47:$D47)</f>
        <v>0</v>
      </c>
      <c r="D585" s="31">
        <f>SUMPRODUCT($K560:$M560,$B47:$D47)</f>
        <v>0</v>
      </c>
      <c r="E585" s="31">
        <f>SUMPRODUCT($O560:$Q560,$B47:$D47)</f>
        <v>0</v>
      </c>
      <c r="F585" s="31">
        <f>SUMPRODUCT($S560:$U560,$B47:$D47)</f>
        <v>0</v>
      </c>
      <c r="G585" s="31">
        <f>SUMPRODUCT($W560:$Y560,$B47:$D47)</f>
        <v>0</v>
      </c>
      <c r="H585" s="31">
        <f>SUMPRODUCT($AA560:$AC560,$B47:$D47)</f>
        <v>0</v>
      </c>
      <c r="I585" s="31">
        <f>SUMPRODUCT($AE560:$AG560,$B47:$D47)</f>
        <v>0</v>
      </c>
      <c r="J585" s="31">
        <f>SUMPRODUCT($AI560:$AK560,$B47:$D47)</f>
        <v>0</v>
      </c>
      <c r="K585" s="10"/>
    </row>
    <row r="586" spans="1:11">
      <c r="A586" s="3" t="s">
        <v>215</v>
      </c>
      <c r="B586" s="31">
        <f>SUMPRODUCT($C561:$E561,$B48:$D48)</f>
        <v>0</v>
      </c>
      <c r="C586" s="31">
        <f>SUMPRODUCT($G561:$I561,$B48:$D48)</f>
        <v>0</v>
      </c>
      <c r="D586" s="31">
        <f>SUMPRODUCT($K561:$M561,$B48:$D48)</f>
        <v>0</v>
      </c>
      <c r="E586" s="31">
        <f>SUMPRODUCT($O561:$Q561,$B48:$D48)</f>
        <v>0</v>
      </c>
      <c r="F586" s="31">
        <f>SUMPRODUCT($S561:$U561,$B48:$D48)</f>
        <v>0</v>
      </c>
      <c r="G586" s="31">
        <f>SUMPRODUCT($W561:$Y561,$B48:$D48)</f>
        <v>0</v>
      </c>
      <c r="H586" s="31">
        <f>SUMPRODUCT($AA561:$AC561,$B48:$D48)</f>
        <v>0</v>
      </c>
      <c r="I586" s="31">
        <f>SUMPRODUCT($AE561:$AG561,$B48:$D48)</f>
        <v>0</v>
      </c>
      <c r="J586" s="31">
        <f>SUMPRODUCT($AI561:$AK561,$B48:$D48)</f>
        <v>0</v>
      </c>
      <c r="K586" s="10"/>
    </row>
    <row r="587" spans="1:11">
      <c r="A587" s="3" t="s">
        <v>178</v>
      </c>
      <c r="B587" s="31">
        <f>SUMPRODUCT($C562:$E562,$B49:$D49)</f>
        <v>0</v>
      </c>
      <c r="C587" s="31">
        <f>SUMPRODUCT($G562:$I562,$B49:$D49)</f>
        <v>0</v>
      </c>
      <c r="D587" s="31">
        <f>SUMPRODUCT($K562:$M562,$B49:$D49)</f>
        <v>0</v>
      </c>
      <c r="E587" s="31">
        <f>SUMPRODUCT($O562:$Q562,$B49:$D49)</f>
        <v>0</v>
      </c>
      <c r="F587" s="31">
        <f>SUMPRODUCT($S562:$U562,$B49:$D49)</f>
        <v>0</v>
      </c>
      <c r="G587" s="31">
        <f>SUMPRODUCT($W562:$Y562,$B49:$D49)</f>
        <v>0</v>
      </c>
      <c r="H587" s="31">
        <f>SUMPRODUCT($AA562:$AC562,$B49:$D49)</f>
        <v>0</v>
      </c>
      <c r="I587" s="31">
        <f>SUMPRODUCT($AE562:$AG562,$B49:$D49)</f>
        <v>0</v>
      </c>
      <c r="J587" s="31">
        <f>SUMPRODUCT($AI562:$AK562,$B49:$D49)</f>
        <v>0</v>
      </c>
      <c r="K587" s="10"/>
    </row>
    <row r="588" spans="1:11">
      <c r="A588" s="3" t="s">
        <v>179</v>
      </c>
      <c r="B588" s="31">
        <f>SUMPRODUCT($C563:$E563,$B50:$D50)</f>
        <v>0</v>
      </c>
      <c r="C588" s="31">
        <f>SUMPRODUCT($G563:$I563,$B50:$D50)</f>
        <v>0</v>
      </c>
      <c r="D588" s="31">
        <f>SUMPRODUCT($K563:$M563,$B50:$D50)</f>
        <v>0</v>
      </c>
      <c r="E588" s="31">
        <f>SUMPRODUCT($O563:$Q563,$B50:$D50)</f>
        <v>0</v>
      </c>
      <c r="F588" s="31">
        <f>SUMPRODUCT($S563:$U563,$B50:$D50)</f>
        <v>0</v>
      </c>
      <c r="G588" s="31">
        <f>SUMPRODUCT($W563:$Y563,$B50:$D50)</f>
        <v>0</v>
      </c>
      <c r="H588" s="31">
        <f>SUMPRODUCT($AA563:$AC563,$B50:$D50)</f>
        <v>0</v>
      </c>
      <c r="I588" s="31">
        <f>SUMPRODUCT($AE563:$AG563,$B50:$D50)</f>
        <v>0</v>
      </c>
      <c r="J588" s="31">
        <f>SUMPRODUCT($AI563:$AK563,$B50:$D50)</f>
        <v>0</v>
      </c>
      <c r="K588" s="10"/>
    </row>
    <row r="589" spans="1:11">
      <c r="A589" s="3" t="s">
        <v>195</v>
      </c>
      <c r="B589" s="31">
        <f>SUMPRODUCT($C564:$E564,$B51:$D51)</f>
        <v>0</v>
      </c>
      <c r="C589" s="31">
        <f>SUMPRODUCT($G564:$I564,$B51:$D51)</f>
        <v>0</v>
      </c>
      <c r="D589" s="31">
        <f>SUMPRODUCT($K564:$M564,$B51:$D51)</f>
        <v>0</v>
      </c>
      <c r="E589" s="31">
        <f>SUMPRODUCT($O564:$Q564,$B51:$D51)</f>
        <v>0</v>
      </c>
      <c r="F589" s="31">
        <f>SUMPRODUCT($S564:$U564,$B51:$D51)</f>
        <v>0</v>
      </c>
      <c r="G589" s="31">
        <f>SUMPRODUCT($W564:$Y564,$B51:$D51)</f>
        <v>0</v>
      </c>
      <c r="H589" s="31">
        <f>SUMPRODUCT($AA564:$AC564,$B51:$D51)</f>
        <v>0</v>
      </c>
      <c r="I589" s="31">
        <f>SUMPRODUCT($AE564:$AG564,$B51:$D51)</f>
        <v>0</v>
      </c>
      <c r="J589" s="31">
        <f>SUMPRODUCT($AI564:$AK564,$B51:$D51)</f>
        <v>0</v>
      </c>
      <c r="K589" s="10"/>
    </row>
    <row r="590" spans="1:11">
      <c r="A590" s="3" t="s">
        <v>180</v>
      </c>
      <c r="B590" s="31">
        <f>SUMPRODUCT($C565:$E565,$B52:$D52)</f>
        <v>0</v>
      </c>
      <c r="C590" s="31">
        <f>SUMPRODUCT($G565:$I565,$B52:$D52)</f>
        <v>0</v>
      </c>
      <c r="D590" s="31">
        <f>SUMPRODUCT($K565:$M565,$B52:$D52)</f>
        <v>0</v>
      </c>
      <c r="E590" s="31">
        <f>SUMPRODUCT($O565:$Q565,$B52:$D52)</f>
        <v>0</v>
      </c>
      <c r="F590" s="31">
        <f>SUMPRODUCT($S565:$U565,$B52:$D52)</f>
        <v>0</v>
      </c>
      <c r="G590" s="31">
        <f>SUMPRODUCT($W565:$Y565,$B52:$D52)</f>
        <v>0</v>
      </c>
      <c r="H590" s="31">
        <f>SUMPRODUCT($AA565:$AC565,$B52:$D52)</f>
        <v>0</v>
      </c>
      <c r="I590" s="31">
        <f>SUMPRODUCT($AE565:$AG565,$B52:$D52)</f>
        <v>0</v>
      </c>
      <c r="J590" s="31">
        <f>SUMPRODUCT($AI565:$AK565,$B52:$D52)</f>
        <v>0</v>
      </c>
      <c r="K590" s="10"/>
    </row>
    <row r="591" spans="1:11">
      <c r="A591" s="3" t="s">
        <v>181</v>
      </c>
      <c r="B591" s="31">
        <f>SUMPRODUCT($C566:$E566,$B53:$D53)</f>
        <v>0</v>
      </c>
      <c r="C591" s="31">
        <f>SUMPRODUCT($G566:$I566,$B53:$D53)</f>
        <v>0</v>
      </c>
      <c r="D591" s="31">
        <f>SUMPRODUCT($K566:$M566,$B53:$D53)</f>
        <v>0</v>
      </c>
      <c r="E591" s="31">
        <f>SUMPRODUCT($O566:$Q566,$B53:$D53)</f>
        <v>0</v>
      </c>
      <c r="F591" s="31">
        <f>SUMPRODUCT($S566:$U566,$B53:$D53)</f>
        <v>0</v>
      </c>
      <c r="G591" s="31">
        <f>SUMPRODUCT($W566:$Y566,$B53:$D53)</f>
        <v>0</v>
      </c>
      <c r="H591" s="31">
        <f>SUMPRODUCT($AA566:$AC566,$B53:$D53)</f>
        <v>0</v>
      </c>
      <c r="I591" s="31">
        <f>SUMPRODUCT($AE566:$AG566,$B53:$D53)</f>
        <v>0</v>
      </c>
      <c r="J591" s="31">
        <f>SUMPRODUCT($AI566:$AK566,$B53:$D53)</f>
        <v>0</v>
      </c>
      <c r="K591" s="10"/>
    </row>
    <row r="592" spans="1:11">
      <c r="A592" s="3" t="s">
        <v>182</v>
      </c>
      <c r="B592" s="31">
        <f>SUMPRODUCT($C567:$E567,$B54:$D54)</f>
        <v>0</v>
      </c>
      <c r="C592" s="31">
        <f>SUMPRODUCT($G567:$I567,$B54:$D54)</f>
        <v>0</v>
      </c>
      <c r="D592" s="31">
        <f>SUMPRODUCT($K567:$M567,$B54:$D54)</f>
        <v>0</v>
      </c>
      <c r="E592" s="31">
        <f>SUMPRODUCT($O567:$Q567,$B54:$D54)</f>
        <v>0</v>
      </c>
      <c r="F592" s="31">
        <f>SUMPRODUCT($S567:$U567,$B54:$D54)</f>
        <v>0</v>
      </c>
      <c r="G592" s="31">
        <f>SUMPRODUCT($W567:$Y567,$B54:$D54)</f>
        <v>0</v>
      </c>
      <c r="H592" s="31">
        <f>SUMPRODUCT($AA567:$AC567,$B54:$D54)</f>
        <v>0</v>
      </c>
      <c r="I592" s="31">
        <f>SUMPRODUCT($AE567:$AG567,$B54:$D54)</f>
        <v>0</v>
      </c>
      <c r="J592" s="31">
        <f>SUMPRODUCT($AI567:$AK567,$B54:$D54)</f>
        <v>0</v>
      </c>
      <c r="K592" s="10"/>
    </row>
    <row r="593" spans="1:11">
      <c r="A593" s="3" t="s">
        <v>183</v>
      </c>
      <c r="B593" s="31">
        <f>SUMPRODUCT($C568:$E568,$B55:$D55)</f>
        <v>0</v>
      </c>
      <c r="C593" s="31">
        <f>SUMPRODUCT($G568:$I568,$B55:$D55)</f>
        <v>0</v>
      </c>
      <c r="D593" s="31">
        <f>SUMPRODUCT($K568:$M568,$B55:$D55)</f>
        <v>0</v>
      </c>
      <c r="E593" s="31">
        <f>SUMPRODUCT($O568:$Q568,$B55:$D55)</f>
        <v>0</v>
      </c>
      <c r="F593" s="31">
        <f>SUMPRODUCT($S568:$U568,$B55:$D55)</f>
        <v>0</v>
      </c>
      <c r="G593" s="31">
        <f>SUMPRODUCT($W568:$Y568,$B55:$D55)</f>
        <v>0</v>
      </c>
      <c r="H593" s="31">
        <f>SUMPRODUCT($AA568:$AC568,$B55:$D55)</f>
        <v>0</v>
      </c>
      <c r="I593" s="31">
        <f>SUMPRODUCT($AE568:$AG568,$B55:$D55)</f>
        <v>0</v>
      </c>
      <c r="J593" s="31">
        <f>SUMPRODUCT($AI568:$AK568,$B55:$D55)</f>
        <v>0</v>
      </c>
      <c r="K593" s="10"/>
    </row>
    <row r="594" spans="1:11">
      <c r="A594" s="3" t="s">
        <v>196</v>
      </c>
      <c r="B594" s="31">
        <f>SUMPRODUCT($C569:$E569,$B56:$D56)</f>
        <v>0</v>
      </c>
      <c r="C594" s="31">
        <f>SUMPRODUCT($G569:$I569,$B56:$D56)</f>
        <v>0</v>
      </c>
      <c r="D594" s="31">
        <f>SUMPRODUCT($K569:$M569,$B56:$D56)</f>
        <v>0</v>
      </c>
      <c r="E594" s="31">
        <f>SUMPRODUCT($O569:$Q569,$B56:$D56)</f>
        <v>0</v>
      </c>
      <c r="F594" s="31">
        <f>SUMPRODUCT($S569:$U569,$B56:$D56)</f>
        <v>0</v>
      </c>
      <c r="G594" s="31">
        <f>SUMPRODUCT($W569:$Y569,$B56:$D56)</f>
        <v>0</v>
      </c>
      <c r="H594" s="31">
        <f>SUMPRODUCT($AA569:$AC569,$B56:$D56)</f>
        <v>0</v>
      </c>
      <c r="I594" s="31">
        <f>SUMPRODUCT($AE569:$AG569,$B56:$D56)</f>
        <v>0</v>
      </c>
      <c r="J594" s="31">
        <f>SUMPRODUCT($AI569:$AK569,$B56:$D56)</f>
        <v>0</v>
      </c>
      <c r="K594" s="10"/>
    </row>
    <row r="595" spans="1:11">
      <c r="A595" s="3" t="s">
        <v>187</v>
      </c>
      <c r="B595" s="31">
        <f>SUMPRODUCT($C570:$E570,$B57:$D57)</f>
        <v>0</v>
      </c>
      <c r="C595" s="31">
        <f>SUMPRODUCT($G570:$I570,$B57:$D57)</f>
        <v>0</v>
      </c>
      <c r="D595" s="31">
        <f>SUMPRODUCT($K570:$M570,$B57:$D57)</f>
        <v>0</v>
      </c>
      <c r="E595" s="31">
        <f>SUMPRODUCT($O570:$Q570,$B57:$D57)</f>
        <v>0</v>
      </c>
      <c r="F595" s="31">
        <f>SUMPRODUCT($S570:$U570,$B57:$D57)</f>
        <v>0</v>
      </c>
      <c r="G595" s="31">
        <f>SUMPRODUCT($W570:$Y570,$B57:$D57)</f>
        <v>0</v>
      </c>
      <c r="H595" s="31">
        <f>SUMPRODUCT($AA570:$AC570,$B57:$D57)</f>
        <v>0</v>
      </c>
      <c r="I595" s="31">
        <f>SUMPRODUCT($AE570:$AG570,$B57:$D57)</f>
        <v>0</v>
      </c>
      <c r="J595" s="31">
        <f>SUMPRODUCT($AI570:$AK570,$B57:$D57)</f>
        <v>0</v>
      </c>
      <c r="K595" s="10"/>
    </row>
    <row r="596" spans="1:11">
      <c r="A596" s="3" t="s">
        <v>189</v>
      </c>
      <c r="B596" s="31">
        <f>SUMPRODUCT($C571:$E571,$B58:$D58)</f>
        <v>0</v>
      </c>
      <c r="C596" s="31">
        <f>SUMPRODUCT($G571:$I571,$B58:$D58)</f>
        <v>0</v>
      </c>
      <c r="D596" s="31">
        <f>SUMPRODUCT($K571:$M571,$B58:$D58)</f>
        <v>0</v>
      </c>
      <c r="E596" s="31">
        <f>SUMPRODUCT($O571:$Q571,$B58:$D58)</f>
        <v>0</v>
      </c>
      <c r="F596" s="31">
        <f>SUMPRODUCT($S571:$U571,$B58:$D58)</f>
        <v>0</v>
      </c>
      <c r="G596" s="31">
        <f>SUMPRODUCT($W571:$Y571,$B58:$D58)</f>
        <v>0</v>
      </c>
      <c r="H596" s="31">
        <f>SUMPRODUCT($AA571:$AC571,$B58:$D58)</f>
        <v>0</v>
      </c>
      <c r="I596" s="31">
        <f>SUMPRODUCT($AE571:$AG571,$B58:$D58)</f>
        <v>0</v>
      </c>
      <c r="J596" s="31">
        <f>SUMPRODUCT($AI571:$AK571,$B58:$D58)</f>
        <v>0</v>
      </c>
      <c r="K596" s="10"/>
    </row>
    <row r="597" spans="1:11">
      <c r="A597" s="3" t="s">
        <v>198</v>
      </c>
      <c r="B597" s="31">
        <f>SUMPRODUCT($C572:$E572,$B59:$D59)</f>
        <v>0</v>
      </c>
      <c r="C597" s="31">
        <f>SUMPRODUCT($G572:$I572,$B59:$D59)</f>
        <v>0</v>
      </c>
      <c r="D597" s="31">
        <f>SUMPRODUCT($K572:$M572,$B59:$D59)</f>
        <v>0</v>
      </c>
      <c r="E597" s="31">
        <f>SUMPRODUCT($O572:$Q572,$B59:$D59)</f>
        <v>0</v>
      </c>
      <c r="F597" s="31">
        <f>SUMPRODUCT($S572:$U572,$B59:$D59)</f>
        <v>0</v>
      </c>
      <c r="G597" s="31">
        <f>SUMPRODUCT($W572:$Y572,$B59:$D59)</f>
        <v>0</v>
      </c>
      <c r="H597" s="31">
        <f>SUMPRODUCT($AA572:$AC572,$B59:$D59)</f>
        <v>0</v>
      </c>
      <c r="I597" s="31">
        <f>SUMPRODUCT($AE572:$AG572,$B59:$D59)</f>
        <v>0</v>
      </c>
      <c r="J597" s="31">
        <f>SUMPRODUCT($AI572:$AK572,$B59:$D59)</f>
        <v>0</v>
      </c>
      <c r="K597" s="10"/>
    </row>
    <row r="599" spans="1:11" ht="21" customHeight="1">
      <c r="A599" s="1" t="s">
        <v>718</v>
      </c>
    </row>
    <row r="600" spans="1:11">
      <c r="A600" s="2" t="s">
        <v>361</v>
      </c>
    </row>
    <row r="601" spans="1:11">
      <c r="A601" s="11" t="s">
        <v>716</v>
      </c>
    </row>
    <row r="602" spans="1:11">
      <c r="A602" s="11" t="s">
        <v>719</v>
      </c>
    </row>
    <row r="603" spans="1:11">
      <c r="A603" s="2" t="s">
        <v>374</v>
      </c>
    </row>
    <row r="605" spans="1:11">
      <c r="B605" s="12" t="s">
        <v>142</v>
      </c>
      <c r="C605" s="12" t="s">
        <v>143</v>
      </c>
      <c r="D605" s="12" t="s">
        <v>144</v>
      </c>
      <c r="E605" s="12" t="s">
        <v>145</v>
      </c>
      <c r="F605" s="12" t="s">
        <v>146</v>
      </c>
      <c r="G605" s="12" t="s">
        <v>151</v>
      </c>
      <c r="H605" s="12" t="s">
        <v>147</v>
      </c>
      <c r="I605" s="12" t="s">
        <v>148</v>
      </c>
      <c r="J605" s="12" t="s">
        <v>149</v>
      </c>
    </row>
    <row r="606" spans="1:11">
      <c r="A606" s="3" t="s">
        <v>175</v>
      </c>
      <c r="B606" s="31">
        <f>SUMPRODUCT($C$557:$E$557,$B85:$D85)</f>
        <v>0</v>
      </c>
      <c r="C606" s="31">
        <f>SUMPRODUCT($G$557:$I$557,$B85:$D85)</f>
        <v>0</v>
      </c>
      <c r="D606" s="31">
        <f>SUMPRODUCT($K$557:$M$557,$B85:$D85)</f>
        <v>0</v>
      </c>
      <c r="E606" s="31">
        <f>SUMPRODUCT($O$557:$Q$557,$B85:$D85)</f>
        <v>0</v>
      </c>
      <c r="F606" s="31">
        <f>SUMPRODUCT($S$557:$U$557,$B85:$D85)</f>
        <v>0</v>
      </c>
      <c r="G606" s="31">
        <f>SUMPRODUCT($W$557:$Y$557,$B85:$D85)</f>
        <v>0</v>
      </c>
      <c r="H606" s="31">
        <f>SUMPRODUCT($AA$557:$AC$557,$B85:$D85)</f>
        <v>0</v>
      </c>
      <c r="I606" s="31">
        <f>SUMPRODUCT($AE$557:$AG$557,$B85:$D85)</f>
        <v>0</v>
      </c>
      <c r="J606" s="31">
        <f>SUMPRODUCT($AI$557:$AK$557,$B85:$D85)</f>
        <v>0</v>
      </c>
      <c r="K606" s="10"/>
    </row>
    <row r="607" spans="1:11">
      <c r="A607" s="3" t="s">
        <v>177</v>
      </c>
      <c r="B607" s="31">
        <f>SUMPRODUCT($C$560:$E$560,$B86:$D86)</f>
        <v>0</v>
      </c>
      <c r="C607" s="31">
        <f>SUMPRODUCT($G$560:$I$560,$B86:$D86)</f>
        <v>0</v>
      </c>
      <c r="D607" s="31">
        <f>SUMPRODUCT($K$560:$M$560,$B86:$D86)</f>
        <v>0</v>
      </c>
      <c r="E607" s="31">
        <f>SUMPRODUCT($O$560:$Q$560,$B86:$D86)</f>
        <v>0</v>
      </c>
      <c r="F607" s="31">
        <f>SUMPRODUCT($S$560:$U$560,$B86:$D86)</f>
        <v>0</v>
      </c>
      <c r="G607" s="31">
        <f>SUMPRODUCT($W$560:$Y$560,$B86:$D86)</f>
        <v>0</v>
      </c>
      <c r="H607" s="31">
        <f>SUMPRODUCT($AA$560:$AC$560,$B86:$D86)</f>
        <v>0</v>
      </c>
      <c r="I607" s="31">
        <f>SUMPRODUCT($AE$560:$AG$560,$B86:$D86)</f>
        <v>0</v>
      </c>
      <c r="J607" s="31">
        <f>SUMPRODUCT($AI$560:$AK$560,$B86:$D86)</f>
        <v>0</v>
      </c>
      <c r="K607" s="10"/>
    </row>
    <row r="608" spans="1:11">
      <c r="A608" s="3" t="s">
        <v>178</v>
      </c>
      <c r="B608" s="31">
        <f>SUMPRODUCT($C$562:$E$562,$B87:$D87)</f>
        <v>0</v>
      </c>
      <c r="C608" s="31">
        <f>SUMPRODUCT($G$562:$I$562,$B87:$D87)</f>
        <v>0</v>
      </c>
      <c r="D608" s="31">
        <f>SUMPRODUCT($K$562:$M$562,$B87:$D87)</f>
        <v>0</v>
      </c>
      <c r="E608" s="31">
        <f>SUMPRODUCT($O$562:$Q$562,$B87:$D87)</f>
        <v>0</v>
      </c>
      <c r="F608" s="31">
        <f>SUMPRODUCT($S$562:$U$562,$B87:$D87)</f>
        <v>0</v>
      </c>
      <c r="G608" s="31">
        <f>SUMPRODUCT($W$562:$Y$562,$B87:$D87)</f>
        <v>0</v>
      </c>
      <c r="H608" s="31">
        <f>SUMPRODUCT($AA$562:$AC$562,$B87:$D87)</f>
        <v>0</v>
      </c>
      <c r="I608" s="31">
        <f>SUMPRODUCT($AE$562:$AG$562,$B87:$D87)</f>
        <v>0</v>
      </c>
      <c r="J608" s="31">
        <f>SUMPRODUCT($AI$562:$AK$562,$B87:$D87)</f>
        <v>0</v>
      </c>
      <c r="K608" s="10"/>
    </row>
    <row r="609" spans="1:11">
      <c r="A609" s="3" t="s">
        <v>179</v>
      </c>
      <c r="B609" s="31">
        <f>SUMPRODUCT($C$563:$E$563,$B88:$D88)</f>
        <v>0</v>
      </c>
      <c r="C609" s="31">
        <f>SUMPRODUCT($G$563:$I$563,$B88:$D88)</f>
        <v>0</v>
      </c>
      <c r="D609" s="31">
        <f>SUMPRODUCT($K$563:$M$563,$B88:$D88)</f>
        <v>0</v>
      </c>
      <c r="E609" s="31">
        <f>SUMPRODUCT($O$563:$Q$563,$B88:$D88)</f>
        <v>0</v>
      </c>
      <c r="F609" s="31">
        <f>SUMPRODUCT($S$563:$U$563,$B88:$D88)</f>
        <v>0</v>
      </c>
      <c r="G609" s="31">
        <f>SUMPRODUCT($W$563:$Y$563,$B88:$D88)</f>
        <v>0</v>
      </c>
      <c r="H609" s="31">
        <f>SUMPRODUCT($AA$563:$AC$563,$B88:$D88)</f>
        <v>0</v>
      </c>
      <c r="I609" s="31">
        <f>SUMPRODUCT($AE$563:$AG$563,$B88:$D88)</f>
        <v>0</v>
      </c>
      <c r="J609" s="31">
        <f>SUMPRODUCT($AI$563:$AK$563,$B88:$D88)</f>
        <v>0</v>
      </c>
      <c r="K609" s="10"/>
    </row>
    <row r="610" spans="1:11">
      <c r="A610" s="3" t="s">
        <v>195</v>
      </c>
      <c r="B610" s="31">
        <f>SUMPRODUCT($C$564:$E$564,$B89:$D89)</f>
        <v>0</v>
      </c>
      <c r="C610" s="31">
        <f>SUMPRODUCT($G$564:$I$564,$B89:$D89)</f>
        <v>0</v>
      </c>
      <c r="D610" s="31">
        <f>SUMPRODUCT($K$564:$M$564,$B89:$D89)</f>
        <v>0</v>
      </c>
      <c r="E610" s="31">
        <f>SUMPRODUCT($O$564:$Q$564,$B89:$D89)</f>
        <v>0</v>
      </c>
      <c r="F610" s="31">
        <f>SUMPRODUCT($S$564:$U$564,$B89:$D89)</f>
        <v>0</v>
      </c>
      <c r="G610" s="31">
        <f>SUMPRODUCT($W$564:$Y$564,$B89:$D89)</f>
        <v>0</v>
      </c>
      <c r="H610" s="31">
        <f>SUMPRODUCT($AA$564:$AC$564,$B89:$D89)</f>
        <v>0</v>
      </c>
      <c r="I610" s="31">
        <f>SUMPRODUCT($AE$564:$AG$564,$B89:$D89)</f>
        <v>0</v>
      </c>
      <c r="J610" s="31">
        <f>SUMPRODUCT($AI$564:$AK$564,$B89:$D89)</f>
        <v>0</v>
      </c>
      <c r="K610" s="10"/>
    </row>
    <row r="611" spans="1:11">
      <c r="A611" s="3" t="s">
        <v>180</v>
      </c>
      <c r="B611" s="31">
        <f>SUMPRODUCT($C$565:$E$565,$B90:$D90)</f>
        <v>0</v>
      </c>
      <c r="C611" s="31">
        <f>SUMPRODUCT($G$565:$I$565,$B90:$D90)</f>
        <v>0</v>
      </c>
      <c r="D611" s="31">
        <f>SUMPRODUCT($K$565:$M$565,$B90:$D90)</f>
        <v>0</v>
      </c>
      <c r="E611" s="31">
        <f>SUMPRODUCT($O$565:$Q$565,$B90:$D90)</f>
        <v>0</v>
      </c>
      <c r="F611" s="31">
        <f>SUMPRODUCT($S$565:$U$565,$B90:$D90)</f>
        <v>0</v>
      </c>
      <c r="G611" s="31">
        <f>SUMPRODUCT($W$565:$Y$565,$B90:$D90)</f>
        <v>0</v>
      </c>
      <c r="H611" s="31">
        <f>SUMPRODUCT($AA$565:$AC$565,$B90:$D90)</f>
        <v>0</v>
      </c>
      <c r="I611" s="31">
        <f>SUMPRODUCT($AE$565:$AG$565,$B90:$D90)</f>
        <v>0</v>
      </c>
      <c r="J611" s="31">
        <f>SUMPRODUCT($AI$565:$AK$565,$B90:$D90)</f>
        <v>0</v>
      </c>
      <c r="K611" s="10"/>
    </row>
    <row r="612" spans="1:11">
      <c r="A612" s="3" t="s">
        <v>181</v>
      </c>
      <c r="B612" s="31">
        <f>SUMPRODUCT($C$566:$E$566,$B91:$D91)</f>
        <v>0</v>
      </c>
      <c r="C612" s="31">
        <f>SUMPRODUCT($G$566:$I$566,$B91:$D91)</f>
        <v>0</v>
      </c>
      <c r="D612" s="31">
        <f>SUMPRODUCT($K$566:$M$566,$B91:$D91)</f>
        <v>0</v>
      </c>
      <c r="E612" s="31">
        <f>SUMPRODUCT($O$566:$Q$566,$B91:$D91)</f>
        <v>0</v>
      </c>
      <c r="F612" s="31">
        <f>SUMPRODUCT($S$566:$U$566,$B91:$D91)</f>
        <v>0</v>
      </c>
      <c r="G612" s="31">
        <f>SUMPRODUCT($W$566:$Y$566,$B91:$D91)</f>
        <v>0</v>
      </c>
      <c r="H612" s="31">
        <f>SUMPRODUCT($AA$566:$AC$566,$B91:$D91)</f>
        <v>0</v>
      </c>
      <c r="I612" s="31">
        <f>SUMPRODUCT($AE$566:$AG$566,$B91:$D91)</f>
        <v>0</v>
      </c>
      <c r="J612" s="31">
        <f>SUMPRODUCT($AI$566:$AK$566,$B91:$D91)</f>
        <v>0</v>
      </c>
      <c r="K612" s="10"/>
    </row>
    <row r="613" spans="1:11">
      <c r="A613" s="3" t="s">
        <v>182</v>
      </c>
      <c r="B613" s="31">
        <f>SUMPRODUCT($C$567:$E$567,$B92:$D92)</f>
        <v>0</v>
      </c>
      <c r="C613" s="31">
        <f>SUMPRODUCT($G$567:$I$567,$B92:$D92)</f>
        <v>0</v>
      </c>
      <c r="D613" s="31">
        <f>SUMPRODUCT($K$567:$M$567,$B92:$D92)</f>
        <v>0</v>
      </c>
      <c r="E613" s="31">
        <f>SUMPRODUCT($O$567:$Q$567,$B92:$D92)</f>
        <v>0</v>
      </c>
      <c r="F613" s="31">
        <f>SUMPRODUCT($S$567:$U$567,$B92:$D92)</f>
        <v>0</v>
      </c>
      <c r="G613" s="31">
        <f>SUMPRODUCT($W$567:$Y$567,$B92:$D92)</f>
        <v>0</v>
      </c>
      <c r="H613" s="31">
        <f>SUMPRODUCT($AA$567:$AC$567,$B92:$D92)</f>
        <v>0</v>
      </c>
      <c r="I613" s="31">
        <f>SUMPRODUCT($AE$567:$AG$567,$B92:$D92)</f>
        <v>0</v>
      </c>
      <c r="J613" s="31">
        <f>SUMPRODUCT($AI$567:$AK$567,$B92:$D92)</f>
        <v>0</v>
      </c>
      <c r="K613" s="10"/>
    </row>
    <row r="614" spans="1:11">
      <c r="A614" s="3" t="s">
        <v>183</v>
      </c>
      <c r="B614" s="31">
        <f>SUMPRODUCT($C$568:$E$568,$B93:$D93)</f>
        <v>0</v>
      </c>
      <c r="C614" s="31">
        <f>SUMPRODUCT($G$568:$I$568,$B93:$D93)</f>
        <v>0</v>
      </c>
      <c r="D614" s="31">
        <f>SUMPRODUCT($K$568:$M$568,$B93:$D93)</f>
        <v>0</v>
      </c>
      <c r="E614" s="31">
        <f>SUMPRODUCT($O$568:$Q$568,$B93:$D93)</f>
        <v>0</v>
      </c>
      <c r="F614" s="31">
        <f>SUMPRODUCT($S$568:$U$568,$B93:$D93)</f>
        <v>0</v>
      </c>
      <c r="G614" s="31">
        <f>SUMPRODUCT($W$568:$Y$568,$B93:$D93)</f>
        <v>0</v>
      </c>
      <c r="H614" s="31">
        <f>SUMPRODUCT($AA$568:$AC$568,$B93:$D93)</f>
        <v>0</v>
      </c>
      <c r="I614" s="31">
        <f>SUMPRODUCT($AE$568:$AG$568,$B93:$D93)</f>
        <v>0</v>
      </c>
      <c r="J614" s="31">
        <f>SUMPRODUCT($AI$568:$AK$568,$B93:$D93)</f>
        <v>0</v>
      </c>
      <c r="K614" s="10"/>
    </row>
    <row r="615" spans="1:11">
      <c r="A615" s="3" t="s">
        <v>196</v>
      </c>
      <c r="B615" s="31">
        <f>SUMPRODUCT($C$569:$E$569,$B94:$D94)</f>
        <v>0</v>
      </c>
      <c r="C615" s="31">
        <f>SUMPRODUCT($G$569:$I$569,$B94:$D94)</f>
        <v>0</v>
      </c>
      <c r="D615" s="31">
        <f>SUMPRODUCT($K$569:$M$569,$B94:$D94)</f>
        <v>0</v>
      </c>
      <c r="E615" s="31">
        <f>SUMPRODUCT($O$569:$Q$569,$B94:$D94)</f>
        <v>0</v>
      </c>
      <c r="F615" s="31">
        <f>SUMPRODUCT($S$569:$U$569,$B94:$D94)</f>
        <v>0</v>
      </c>
      <c r="G615" s="31">
        <f>SUMPRODUCT($W$569:$Y$569,$B94:$D94)</f>
        <v>0</v>
      </c>
      <c r="H615" s="31">
        <f>SUMPRODUCT($AA$569:$AC$569,$B94:$D94)</f>
        <v>0</v>
      </c>
      <c r="I615" s="31">
        <f>SUMPRODUCT($AE$569:$AG$569,$B94:$D94)</f>
        <v>0</v>
      </c>
      <c r="J615" s="31">
        <f>SUMPRODUCT($AI$569:$AK$569,$B94:$D94)</f>
        <v>0</v>
      </c>
      <c r="K615" s="10"/>
    </row>
    <row r="616" spans="1:11">
      <c r="A616" s="3" t="s">
        <v>187</v>
      </c>
      <c r="B616" s="31">
        <f>SUMPRODUCT($C$570:$E$570,$B95:$D95)</f>
        <v>0</v>
      </c>
      <c r="C616" s="31">
        <f>SUMPRODUCT($G$570:$I$570,$B95:$D95)</f>
        <v>0</v>
      </c>
      <c r="D616" s="31">
        <f>SUMPRODUCT($K$570:$M$570,$B95:$D95)</f>
        <v>0</v>
      </c>
      <c r="E616" s="31">
        <f>SUMPRODUCT($O$570:$Q$570,$B95:$D95)</f>
        <v>0</v>
      </c>
      <c r="F616" s="31">
        <f>SUMPRODUCT($S$570:$U$570,$B95:$D95)</f>
        <v>0</v>
      </c>
      <c r="G616" s="31">
        <f>SUMPRODUCT($W$570:$Y$570,$B95:$D95)</f>
        <v>0</v>
      </c>
      <c r="H616" s="31">
        <f>SUMPRODUCT($AA$570:$AC$570,$B95:$D95)</f>
        <v>0</v>
      </c>
      <c r="I616" s="31">
        <f>SUMPRODUCT($AE$570:$AG$570,$B95:$D95)</f>
        <v>0</v>
      </c>
      <c r="J616" s="31">
        <f>SUMPRODUCT($AI$570:$AK$570,$B95:$D95)</f>
        <v>0</v>
      </c>
      <c r="K616" s="10"/>
    </row>
    <row r="617" spans="1:11">
      <c r="A617" s="3" t="s">
        <v>189</v>
      </c>
      <c r="B617" s="31">
        <f>SUMPRODUCT($C$571:$E$571,$B96:$D96)</f>
        <v>0</v>
      </c>
      <c r="C617" s="31">
        <f>SUMPRODUCT($G$571:$I$571,$B96:$D96)</f>
        <v>0</v>
      </c>
      <c r="D617" s="31">
        <f>SUMPRODUCT($K$571:$M$571,$B96:$D96)</f>
        <v>0</v>
      </c>
      <c r="E617" s="31">
        <f>SUMPRODUCT($O$571:$Q$571,$B96:$D96)</f>
        <v>0</v>
      </c>
      <c r="F617" s="31">
        <f>SUMPRODUCT($S$571:$U$571,$B96:$D96)</f>
        <v>0</v>
      </c>
      <c r="G617" s="31">
        <f>SUMPRODUCT($W$571:$Y$571,$B96:$D96)</f>
        <v>0</v>
      </c>
      <c r="H617" s="31">
        <f>SUMPRODUCT($AA$571:$AC$571,$B96:$D96)</f>
        <v>0</v>
      </c>
      <c r="I617" s="31">
        <f>SUMPRODUCT($AE$571:$AG$571,$B96:$D96)</f>
        <v>0</v>
      </c>
      <c r="J617" s="31">
        <f>SUMPRODUCT($AI$571:$AK$571,$B96:$D96)</f>
        <v>0</v>
      </c>
      <c r="K617" s="10"/>
    </row>
    <row r="618" spans="1:11">
      <c r="A618" s="3" t="s">
        <v>198</v>
      </c>
      <c r="B618" s="31">
        <f>SUMPRODUCT($C$572:$E$572,$B97:$D97)</f>
        <v>0</v>
      </c>
      <c r="C618" s="31">
        <f>SUMPRODUCT($G$572:$I$572,$B97:$D97)</f>
        <v>0</v>
      </c>
      <c r="D618" s="31">
        <f>SUMPRODUCT($K$572:$M$572,$B97:$D97)</f>
        <v>0</v>
      </c>
      <c r="E618" s="31">
        <f>SUMPRODUCT($O$572:$Q$572,$B97:$D97)</f>
        <v>0</v>
      </c>
      <c r="F618" s="31">
        <f>SUMPRODUCT($S$572:$U$572,$B97:$D97)</f>
        <v>0</v>
      </c>
      <c r="G618" s="31">
        <f>SUMPRODUCT($W$572:$Y$572,$B97:$D97)</f>
        <v>0</v>
      </c>
      <c r="H618" s="31">
        <f>SUMPRODUCT($AA$572:$AC$572,$B97:$D97)</f>
        <v>0</v>
      </c>
      <c r="I618" s="31">
        <f>SUMPRODUCT($AE$572:$AG$572,$B97:$D97)</f>
        <v>0</v>
      </c>
      <c r="J618" s="31">
        <f>SUMPRODUCT($AI$572:$AK$572,$B97:$D97)</f>
        <v>0</v>
      </c>
      <c r="K618" s="10"/>
    </row>
    <row r="620" spans="1:11" ht="21" customHeight="1">
      <c r="A620" s="1" t="s">
        <v>720</v>
      </c>
    </row>
    <row r="621" spans="1:11">
      <c r="A621" s="2" t="s">
        <v>361</v>
      </c>
    </row>
    <row r="622" spans="1:11">
      <c r="A622" s="11" t="s">
        <v>716</v>
      </c>
    </row>
    <row r="623" spans="1:11">
      <c r="A623" s="11" t="s">
        <v>721</v>
      </c>
    </row>
    <row r="624" spans="1:11">
      <c r="A624" s="2" t="s">
        <v>374</v>
      </c>
    </row>
    <row r="626" spans="1:11">
      <c r="B626" s="12" t="s">
        <v>142</v>
      </c>
      <c r="C626" s="12" t="s">
        <v>143</v>
      </c>
      <c r="D626" s="12" t="s">
        <v>144</v>
      </c>
      <c r="E626" s="12" t="s">
        <v>145</v>
      </c>
      <c r="F626" s="12" t="s">
        <v>146</v>
      </c>
      <c r="G626" s="12" t="s">
        <v>151</v>
      </c>
      <c r="H626" s="12" t="s">
        <v>147</v>
      </c>
      <c r="I626" s="12" t="s">
        <v>148</v>
      </c>
      <c r="J626" s="12" t="s">
        <v>149</v>
      </c>
    </row>
    <row r="627" spans="1:11">
      <c r="A627" s="3" t="s">
        <v>180</v>
      </c>
      <c r="B627" s="31">
        <f>SUMPRODUCT($C$565:$E$565,$B102:$D102)</f>
        <v>0</v>
      </c>
      <c r="C627" s="31">
        <f>SUMPRODUCT($G$565:$I$565,$B102:$D102)</f>
        <v>0</v>
      </c>
      <c r="D627" s="31">
        <f>SUMPRODUCT($K$565:$M$565,$B102:$D102)</f>
        <v>0</v>
      </c>
      <c r="E627" s="31">
        <f>SUMPRODUCT($O$565:$Q$565,$B102:$D102)</f>
        <v>0</v>
      </c>
      <c r="F627" s="31">
        <f>SUMPRODUCT($S$565:$U$565,$B102:$D102)</f>
        <v>0</v>
      </c>
      <c r="G627" s="31">
        <f>SUMPRODUCT($W$565:$Y$565,$B102:$D102)</f>
        <v>0</v>
      </c>
      <c r="H627" s="31">
        <f>SUMPRODUCT($AA$565:$AC$565,$B102:$D102)</f>
        <v>0</v>
      </c>
      <c r="I627" s="31">
        <f>SUMPRODUCT($AE$565:$AG$565,$B102:$D102)</f>
        <v>0</v>
      </c>
      <c r="J627" s="31">
        <f>SUMPRODUCT($AI$565:$AK$565,$B102:$D102)</f>
        <v>0</v>
      </c>
      <c r="K627" s="10"/>
    </row>
    <row r="628" spans="1:11">
      <c r="A628" s="3" t="s">
        <v>181</v>
      </c>
      <c r="B628" s="31">
        <f>SUMPRODUCT($C$566:$E$566,$B103:$D103)</f>
        <v>0</v>
      </c>
      <c r="C628" s="31">
        <f>SUMPRODUCT($G$566:$I$566,$B103:$D103)</f>
        <v>0</v>
      </c>
      <c r="D628" s="31">
        <f>SUMPRODUCT($K$566:$M$566,$B103:$D103)</f>
        <v>0</v>
      </c>
      <c r="E628" s="31">
        <f>SUMPRODUCT($O$566:$Q$566,$B103:$D103)</f>
        <v>0</v>
      </c>
      <c r="F628" s="31">
        <f>SUMPRODUCT($S$566:$U$566,$B103:$D103)</f>
        <v>0</v>
      </c>
      <c r="G628" s="31">
        <f>SUMPRODUCT($W$566:$Y$566,$B103:$D103)</f>
        <v>0</v>
      </c>
      <c r="H628" s="31">
        <f>SUMPRODUCT($AA$566:$AC$566,$B103:$D103)</f>
        <v>0</v>
      </c>
      <c r="I628" s="31">
        <f>SUMPRODUCT($AE$566:$AG$566,$B103:$D103)</f>
        <v>0</v>
      </c>
      <c r="J628" s="31">
        <f>SUMPRODUCT($AI$566:$AK$566,$B103:$D103)</f>
        <v>0</v>
      </c>
      <c r="K628" s="10"/>
    </row>
    <row r="629" spans="1:11">
      <c r="A629" s="3" t="s">
        <v>182</v>
      </c>
      <c r="B629" s="31">
        <f>SUMPRODUCT($C$567:$E$567,$B104:$D104)</f>
        <v>0</v>
      </c>
      <c r="C629" s="31">
        <f>SUMPRODUCT($G$567:$I$567,$B104:$D104)</f>
        <v>0</v>
      </c>
      <c r="D629" s="31">
        <f>SUMPRODUCT($K$567:$M$567,$B104:$D104)</f>
        <v>0</v>
      </c>
      <c r="E629" s="31">
        <f>SUMPRODUCT($O$567:$Q$567,$B104:$D104)</f>
        <v>0</v>
      </c>
      <c r="F629" s="31">
        <f>SUMPRODUCT($S$567:$U$567,$B104:$D104)</f>
        <v>0</v>
      </c>
      <c r="G629" s="31">
        <f>SUMPRODUCT($W$567:$Y$567,$B104:$D104)</f>
        <v>0</v>
      </c>
      <c r="H629" s="31">
        <f>SUMPRODUCT($AA$567:$AC$567,$B104:$D104)</f>
        <v>0</v>
      </c>
      <c r="I629" s="31">
        <f>SUMPRODUCT($AE$567:$AG$567,$B104:$D104)</f>
        <v>0</v>
      </c>
      <c r="J629" s="31">
        <f>SUMPRODUCT($AI$567:$AK$567,$B104:$D104)</f>
        <v>0</v>
      </c>
      <c r="K629" s="10"/>
    </row>
    <row r="630" spans="1:11">
      <c r="A630" s="3" t="s">
        <v>183</v>
      </c>
      <c r="B630" s="31">
        <f>SUMPRODUCT($C$568:$E$568,$B105:$D105)</f>
        <v>0</v>
      </c>
      <c r="C630" s="31">
        <f>SUMPRODUCT($G$568:$I$568,$B105:$D105)</f>
        <v>0</v>
      </c>
      <c r="D630" s="31">
        <f>SUMPRODUCT($K$568:$M$568,$B105:$D105)</f>
        <v>0</v>
      </c>
      <c r="E630" s="31">
        <f>SUMPRODUCT($O$568:$Q$568,$B105:$D105)</f>
        <v>0</v>
      </c>
      <c r="F630" s="31">
        <f>SUMPRODUCT($S$568:$U$568,$B105:$D105)</f>
        <v>0</v>
      </c>
      <c r="G630" s="31">
        <f>SUMPRODUCT($W$568:$Y$568,$B105:$D105)</f>
        <v>0</v>
      </c>
      <c r="H630" s="31">
        <f>SUMPRODUCT($AA$568:$AC$568,$B105:$D105)</f>
        <v>0</v>
      </c>
      <c r="I630" s="31">
        <f>SUMPRODUCT($AE$568:$AG$568,$B105:$D105)</f>
        <v>0</v>
      </c>
      <c r="J630" s="31">
        <f>SUMPRODUCT($AI$568:$AK$568,$B105:$D105)</f>
        <v>0</v>
      </c>
      <c r="K630" s="10"/>
    </row>
    <row r="631" spans="1:11">
      <c r="A631" s="3" t="s">
        <v>196</v>
      </c>
      <c r="B631" s="31">
        <f>SUMPRODUCT($C$569:$E$569,$B106:$D106)</f>
        <v>0</v>
      </c>
      <c r="C631" s="31">
        <f>SUMPRODUCT($G$569:$I$569,$B106:$D106)</f>
        <v>0</v>
      </c>
      <c r="D631" s="31">
        <f>SUMPRODUCT($K$569:$M$569,$B106:$D106)</f>
        <v>0</v>
      </c>
      <c r="E631" s="31">
        <f>SUMPRODUCT($O$569:$Q$569,$B106:$D106)</f>
        <v>0</v>
      </c>
      <c r="F631" s="31">
        <f>SUMPRODUCT($S$569:$U$569,$B106:$D106)</f>
        <v>0</v>
      </c>
      <c r="G631" s="31">
        <f>SUMPRODUCT($W$569:$Y$569,$B106:$D106)</f>
        <v>0</v>
      </c>
      <c r="H631" s="31">
        <f>SUMPRODUCT($AA$569:$AC$569,$B106:$D106)</f>
        <v>0</v>
      </c>
      <c r="I631" s="31">
        <f>SUMPRODUCT($AE$569:$AG$569,$B106:$D106)</f>
        <v>0</v>
      </c>
      <c r="J631" s="31">
        <f>SUMPRODUCT($AI$569:$AK$569,$B106:$D106)</f>
        <v>0</v>
      </c>
      <c r="K631" s="10"/>
    </row>
    <row r="632" spans="1:11">
      <c r="A632" s="3" t="s">
        <v>187</v>
      </c>
      <c r="B632" s="31">
        <f>SUMPRODUCT($C$570:$E$570,$B107:$D107)</f>
        <v>0</v>
      </c>
      <c r="C632" s="31">
        <f>SUMPRODUCT($G$570:$I$570,$B107:$D107)</f>
        <v>0</v>
      </c>
      <c r="D632" s="31">
        <f>SUMPRODUCT($K$570:$M$570,$B107:$D107)</f>
        <v>0</v>
      </c>
      <c r="E632" s="31">
        <f>SUMPRODUCT($O$570:$Q$570,$B107:$D107)</f>
        <v>0</v>
      </c>
      <c r="F632" s="31">
        <f>SUMPRODUCT($S$570:$U$570,$B107:$D107)</f>
        <v>0</v>
      </c>
      <c r="G632" s="31">
        <f>SUMPRODUCT($W$570:$Y$570,$B107:$D107)</f>
        <v>0</v>
      </c>
      <c r="H632" s="31">
        <f>SUMPRODUCT($AA$570:$AC$570,$B107:$D107)</f>
        <v>0</v>
      </c>
      <c r="I632" s="31">
        <f>SUMPRODUCT($AE$570:$AG$570,$B107:$D107)</f>
        <v>0</v>
      </c>
      <c r="J632" s="31">
        <f>SUMPRODUCT($AI$570:$AK$570,$B107:$D107)</f>
        <v>0</v>
      </c>
      <c r="K632" s="10"/>
    </row>
    <row r="633" spans="1:11">
      <c r="A633" s="3" t="s">
        <v>189</v>
      </c>
      <c r="B633" s="31">
        <f>SUMPRODUCT($C$571:$E$571,$B108:$D108)</f>
        <v>0</v>
      </c>
      <c r="C633" s="31">
        <f>SUMPRODUCT($G$571:$I$571,$B108:$D108)</f>
        <v>0</v>
      </c>
      <c r="D633" s="31">
        <f>SUMPRODUCT($K$571:$M$571,$B108:$D108)</f>
        <v>0</v>
      </c>
      <c r="E633" s="31">
        <f>SUMPRODUCT($O$571:$Q$571,$B108:$D108)</f>
        <v>0</v>
      </c>
      <c r="F633" s="31">
        <f>SUMPRODUCT($S$571:$U$571,$B108:$D108)</f>
        <v>0</v>
      </c>
      <c r="G633" s="31">
        <f>SUMPRODUCT($W$571:$Y$571,$B108:$D108)</f>
        <v>0</v>
      </c>
      <c r="H633" s="31">
        <f>SUMPRODUCT($AA$571:$AC$571,$B108:$D108)</f>
        <v>0</v>
      </c>
      <c r="I633" s="31">
        <f>SUMPRODUCT($AE$571:$AG$571,$B108:$D108)</f>
        <v>0</v>
      </c>
      <c r="J633" s="31">
        <f>SUMPRODUCT($AI$571:$AK$571,$B108:$D108)</f>
        <v>0</v>
      </c>
      <c r="K633" s="10"/>
    </row>
    <row r="634" spans="1:11">
      <c r="A634" s="3" t="s">
        <v>198</v>
      </c>
      <c r="B634" s="31">
        <f>SUMPRODUCT($C$572:$E$572,$B109:$D109)</f>
        <v>0</v>
      </c>
      <c r="C634" s="31">
        <f>SUMPRODUCT($G$572:$I$572,$B109:$D109)</f>
        <v>0</v>
      </c>
      <c r="D634" s="31">
        <f>SUMPRODUCT($K$572:$M$572,$B109:$D109)</f>
        <v>0</v>
      </c>
      <c r="E634" s="31">
        <f>SUMPRODUCT($O$572:$Q$572,$B109:$D109)</f>
        <v>0</v>
      </c>
      <c r="F634" s="31">
        <f>SUMPRODUCT($S$572:$U$572,$B109:$D109)</f>
        <v>0</v>
      </c>
      <c r="G634" s="31">
        <f>SUMPRODUCT($W$572:$Y$572,$B109:$D109)</f>
        <v>0</v>
      </c>
      <c r="H634" s="31">
        <f>SUMPRODUCT($AA$572:$AC$572,$B109:$D109)</f>
        <v>0</v>
      </c>
      <c r="I634" s="31">
        <f>SUMPRODUCT($AE$572:$AG$572,$B109:$D109)</f>
        <v>0</v>
      </c>
      <c r="J634" s="31">
        <f>SUMPRODUCT($AI$572:$AK$572,$B109:$D109)</f>
        <v>0</v>
      </c>
      <c r="K634" s="10"/>
    </row>
    <row r="636" spans="1:11" ht="21" customHeight="1">
      <c r="A636" s="1" t="s">
        <v>722</v>
      </c>
    </row>
    <row r="637" spans="1:11">
      <c r="A637" s="2" t="s">
        <v>361</v>
      </c>
    </row>
    <row r="638" spans="1:11">
      <c r="A638" s="11" t="s">
        <v>723</v>
      </c>
    </row>
    <row r="639" spans="1:11">
      <c r="A639" s="11" t="s">
        <v>556</v>
      </c>
    </row>
    <row r="640" spans="1:11">
      <c r="A640" s="11" t="s">
        <v>724</v>
      </c>
    </row>
    <row r="641" spans="1:6">
      <c r="A641" s="28" t="s">
        <v>364</v>
      </c>
      <c r="B641" s="28" t="s">
        <v>495</v>
      </c>
      <c r="C641" s="28" t="s">
        <v>494</v>
      </c>
      <c r="D641" s="28"/>
      <c r="E641" s="28"/>
    </row>
    <row r="642" spans="1:6">
      <c r="A642" s="28" t="s">
        <v>367</v>
      </c>
      <c r="B642" s="28" t="s">
        <v>548</v>
      </c>
      <c r="C642" s="28" t="s">
        <v>558</v>
      </c>
      <c r="D642" s="28"/>
      <c r="E642" s="28"/>
    </row>
    <row r="644" spans="1:6">
      <c r="C644" s="27" t="s">
        <v>725</v>
      </c>
      <c r="D644" s="27"/>
      <c r="E644" s="27"/>
    </row>
    <row r="645" spans="1:6">
      <c r="B645" s="12" t="s">
        <v>559</v>
      </c>
      <c r="C645" s="12" t="s">
        <v>333</v>
      </c>
      <c r="D645" s="12" t="s">
        <v>334</v>
      </c>
      <c r="E645" s="12" t="s">
        <v>330</v>
      </c>
    </row>
    <row r="646" spans="1:6">
      <c r="A646" s="3" t="s">
        <v>726</v>
      </c>
      <c r="B646" s="36">
        <f>SUM('Input'!$B341:$D341)</f>
        <v>0</v>
      </c>
      <c r="C646" s="36">
        <f>'Input'!B341*24*'Input'!$F58/$B646</f>
        <v>0</v>
      </c>
      <c r="D646" s="36">
        <f>'Input'!C341*24*'Input'!$F58/$B646</f>
        <v>0</v>
      </c>
      <c r="E646" s="36">
        <f>'Input'!D341*24*'Input'!$F58/$B646</f>
        <v>0</v>
      </c>
      <c r="F646" s="10"/>
    </row>
    <row r="648" spans="1:6" ht="21" customHeight="1">
      <c r="A648" s="1" t="s">
        <v>727</v>
      </c>
    </row>
    <row r="649" spans="1:6">
      <c r="A649" s="2" t="s">
        <v>361</v>
      </c>
    </row>
    <row r="650" spans="1:6">
      <c r="A650" s="11" t="s">
        <v>728</v>
      </c>
    </row>
    <row r="651" spans="1:6">
      <c r="A651" s="11" t="s">
        <v>729</v>
      </c>
    </row>
    <row r="652" spans="1:6">
      <c r="A652" s="11" t="s">
        <v>730</v>
      </c>
    </row>
    <row r="653" spans="1:6">
      <c r="A653" s="11" t="s">
        <v>566</v>
      </c>
    </row>
    <row r="654" spans="1:6">
      <c r="A654" s="28" t="s">
        <v>364</v>
      </c>
      <c r="B654" s="28" t="s">
        <v>495</v>
      </c>
      <c r="C654" s="28" t="s">
        <v>494</v>
      </c>
      <c r="D654" s="28"/>
      <c r="E654" s="28"/>
    </row>
    <row r="655" spans="1:6">
      <c r="A655" s="28" t="s">
        <v>367</v>
      </c>
      <c r="B655" s="28" t="s">
        <v>548</v>
      </c>
      <c r="C655" s="28" t="s">
        <v>567</v>
      </c>
      <c r="D655" s="28"/>
      <c r="E655" s="28"/>
    </row>
    <row r="657" spans="1:6">
      <c r="C657" s="27" t="s">
        <v>731</v>
      </c>
      <c r="D657" s="27"/>
      <c r="E657" s="27"/>
    </row>
    <row r="658" spans="1:6">
      <c r="B658" s="12" t="s">
        <v>568</v>
      </c>
      <c r="C658" s="12" t="s">
        <v>333</v>
      </c>
      <c r="D658" s="12" t="s">
        <v>334</v>
      </c>
      <c r="E658" s="12" t="s">
        <v>330</v>
      </c>
    </row>
    <row r="659" spans="1:6">
      <c r="A659" s="3" t="s">
        <v>216</v>
      </c>
      <c r="B659" s="33">
        <f>SUM('Input'!$B331:$D331)</f>
        <v>0</v>
      </c>
      <c r="C659" s="33">
        <f>IF($B659,'Input'!B331/$B659,C$646/'Input'!$F$58/24)</f>
        <v>0</v>
      </c>
      <c r="D659" s="33">
        <f>IF($B659,'Input'!C331/$B659,D$646/'Input'!$F$58/24)</f>
        <v>0</v>
      </c>
      <c r="E659" s="33">
        <f>IF($B659,'Input'!D331/$B659,E$646/'Input'!$F$58/24)</f>
        <v>0</v>
      </c>
      <c r="F659" s="10"/>
    </row>
    <row r="660" spans="1:6">
      <c r="A660" s="3" t="s">
        <v>217</v>
      </c>
      <c r="B660" s="33">
        <f>SUM('Input'!$B332:$D332)</f>
        <v>0</v>
      </c>
      <c r="C660" s="33">
        <f>IF($B660,'Input'!B332/$B660,C$646/'Input'!$F$58/24)</f>
        <v>0</v>
      </c>
      <c r="D660" s="33">
        <f>IF($B660,'Input'!C332/$B660,D$646/'Input'!$F$58/24)</f>
        <v>0</v>
      </c>
      <c r="E660" s="33">
        <f>IF($B660,'Input'!D332/$B660,E$646/'Input'!$F$58/24)</f>
        <v>0</v>
      </c>
      <c r="F660" s="10"/>
    </row>
    <row r="661" spans="1:6">
      <c r="A661" s="3" t="s">
        <v>218</v>
      </c>
      <c r="B661" s="33">
        <f>SUM('Input'!$B333:$D333)</f>
        <v>0</v>
      </c>
      <c r="C661" s="33">
        <f>IF($B661,'Input'!B333/$B661,C$646/'Input'!$F$58/24)</f>
        <v>0</v>
      </c>
      <c r="D661" s="33">
        <f>IF($B661,'Input'!C333/$B661,D$646/'Input'!$F$58/24)</f>
        <v>0</v>
      </c>
      <c r="E661" s="33">
        <f>IF($B661,'Input'!D333/$B661,E$646/'Input'!$F$58/24)</f>
        <v>0</v>
      </c>
      <c r="F661" s="10"/>
    </row>
    <row r="662" spans="1:6">
      <c r="A662" s="3" t="s">
        <v>219</v>
      </c>
      <c r="B662" s="33">
        <f>SUM('Input'!$B334:$D334)</f>
        <v>0</v>
      </c>
      <c r="C662" s="33">
        <f>IF($B662,'Input'!B334/$B662,C$646/'Input'!$F$58/24)</f>
        <v>0</v>
      </c>
      <c r="D662" s="33">
        <f>IF($B662,'Input'!C334/$B662,D$646/'Input'!$F$58/24)</f>
        <v>0</v>
      </c>
      <c r="E662" s="33">
        <f>IF($B662,'Input'!D334/$B662,E$646/'Input'!$F$58/24)</f>
        <v>0</v>
      </c>
      <c r="F662" s="10"/>
    </row>
    <row r="664" spans="1:6" ht="21" customHeight="1">
      <c r="A664" s="1" t="s">
        <v>732</v>
      </c>
    </row>
    <row r="665" spans="1:6">
      <c r="A665" s="2" t="s">
        <v>361</v>
      </c>
    </row>
    <row r="666" spans="1:6">
      <c r="A666" s="11" t="s">
        <v>733</v>
      </c>
    </row>
    <row r="667" spans="1:6">
      <c r="A667" s="2" t="s">
        <v>734</v>
      </c>
    </row>
    <row r="668" spans="1:6">
      <c r="A668" s="2" t="s">
        <v>379</v>
      </c>
    </row>
    <row r="670" spans="1:6">
      <c r="B670" s="12" t="s">
        <v>333</v>
      </c>
      <c r="C670" s="12" t="s">
        <v>334</v>
      </c>
      <c r="D670" s="12" t="s">
        <v>330</v>
      </c>
    </row>
    <row r="671" spans="1:6">
      <c r="A671" s="3" t="s">
        <v>216</v>
      </c>
      <c r="B671" s="35">
        <f>C$659</f>
        <v>0</v>
      </c>
      <c r="C671" s="35">
        <f>D$659</f>
        <v>0</v>
      </c>
      <c r="D671" s="35">
        <f>E$659</f>
        <v>0</v>
      </c>
      <c r="E671" s="10"/>
    </row>
    <row r="672" spans="1:6">
      <c r="A672" s="3" t="s">
        <v>217</v>
      </c>
      <c r="B672" s="35">
        <f>C$660</f>
        <v>0</v>
      </c>
      <c r="C672" s="35">
        <f>D$660</f>
        <v>0</v>
      </c>
      <c r="D672" s="35">
        <f>E$660</f>
        <v>0</v>
      </c>
      <c r="E672" s="10"/>
    </row>
    <row r="673" spans="1:5">
      <c r="A673" s="3" t="s">
        <v>218</v>
      </c>
      <c r="B673" s="35">
        <f>C$661</f>
        <v>0</v>
      </c>
      <c r="C673" s="35">
        <f>D$661</f>
        <v>0</v>
      </c>
      <c r="D673" s="35">
        <f>E$661</f>
        <v>0</v>
      </c>
      <c r="E673" s="10"/>
    </row>
    <row r="674" spans="1:5">
      <c r="A674" s="3" t="s">
        <v>219</v>
      </c>
      <c r="B674" s="35">
        <f>C$662</f>
        <v>0</v>
      </c>
      <c r="C674" s="35">
        <f>D$662</f>
        <v>0</v>
      </c>
      <c r="D674" s="35">
        <f>E$662</f>
        <v>0</v>
      </c>
      <c r="E674" s="10"/>
    </row>
    <row r="675" spans="1:5">
      <c r="A675" s="3" t="s">
        <v>220</v>
      </c>
      <c r="B675" s="34">
        <v>1</v>
      </c>
      <c r="C675" s="34">
        <v>0</v>
      </c>
      <c r="D675" s="34">
        <v>0</v>
      </c>
      <c r="E675" s="10"/>
    </row>
    <row r="677" spans="1:5" ht="21" customHeight="1">
      <c r="A677" s="1" t="s">
        <v>735</v>
      </c>
    </row>
    <row r="679" spans="1:5">
      <c r="B679" s="12" t="s">
        <v>333</v>
      </c>
      <c r="C679" s="12" t="s">
        <v>334</v>
      </c>
      <c r="D679" s="12" t="s">
        <v>330</v>
      </c>
    </row>
    <row r="680" spans="1:5">
      <c r="A680" s="3" t="s">
        <v>220</v>
      </c>
      <c r="B680" s="34">
        <v>0</v>
      </c>
      <c r="C680" s="34">
        <v>1</v>
      </c>
      <c r="D680" s="34">
        <v>0</v>
      </c>
      <c r="E680" s="10"/>
    </row>
    <row r="682" spans="1:5" ht="21" customHeight="1">
      <c r="A682" s="1" t="s">
        <v>736</v>
      </c>
    </row>
    <row r="684" spans="1:5">
      <c r="B684" s="12" t="s">
        <v>333</v>
      </c>
      <c r="C684" s="12" t="s">
        <v>334</v>
      </c>
      <c r="D684" s="12" t="s">
        <v>330</v>
      </c>
    </row>
    <row r="685" spans="1:5">
      <c r="A685" s="3" t="s">
        <v>220</v>
      </c>
      <c r="B685" s="34">
        <v>0</v>
      </c>
      <c r="C685" s="34">
        <v>0</v>
      </c>
      <c r="D685" s="34">
        <v>1</v>
      </c>
      <c r="E685" s="10"/>
    </row>
    <row r="687" spans="1:5" ht="21" customHeight="1">
      <c r="A687" s="1" t="s">
        <v>737</v>
      </c>
    </row>
    <row r="688" spans="1:5">
      <c r="A688" s="2" t="s">
        <v>361</v>
      </c>
    </row>
    <row r="689" spans="1:6">
      <c r="A689" s="11" t="s">
        <v>588</v>
      </c>
    </row>
    <row r="690" spans="1:6">
      <c r="A690" s="11" t="s">
        <v>589</v>
      </c>
    </row>
    <row r="691" spans="1:6">
      <c r="A691" s="11" t="s">
        <v>738</v>
      </c>
    </row>
    <row r="692" spans="1:6">
      <c r="A692" s="11" t="s">
        <v>739</v>
      </c>
    </row>
    <row r="693" spans="1:6">
      <c r="A693" s="11" t="s">
        <v>740</v>
      </c>
    </row>
    <row r="694" spans="1:6">
      <c r="A694" s="11" t="s">
        <v>593</v>
      </c>
    </row>
    <row r="695" spans="1:6">
      <c r="A695" s="28" t="s">
        <v>364</v>
      </c>
      <c r="B695" s="28" t="s">
        <v>494</v>
      </c>
      <c r="C695" s="28"/>
      <c r="D695" s="28"/>
      <c r="E695" s="28" t="s">
        <v>494</v>
      </c>
    </row>
    <row r="696" spans="1:6">
      <c r="A696" s="28" t="s">
        <v>367</v>
      </c>
      <c r="B696" s="28" t="s">
        <v>594</v>
      </c>
      <c r="C696" s="28"/>
      <c r="D696" s="28"/>
      <c r="E696" s="28" t="s">
        <v>595</v>
      </c>
    </row>
    <row r="698" spans="1:6">
      <c r="B698" s="27" t="s">
        <v>741</v>
      </c>
      <c r="C698" s="27"/>
      <c r="D698" s="27"/>
    </row>
    <row r="699" spans="1:6">
      <c r="B699" s="12" t="s">
        <v>333</v>
      </c>
      <c r="C699" s="12" t="s">
        <v>334</v>
      </c>
      <c r="D699" s="12" t="s">
        <v>330</v>
      </c>
      <c r="E699" s="12" t="s">
        <v>742</v>
      </c>
    </row>
    <row r="700" spans="1:6">
      <c r="A700" s="3" t="s">
        <v>216</v>
      </c>
      <c r="B700" s="33">
        <f>IF($B$133&gt;0,('Loads'!$B$318*B$671)/$B$133,0)</f>
        <v>0</v>
      </c>
      <c r="C700" s="33">
        <f>IF($B$133&gt;0,('Loads'!$B$318*C$671)/$B$133,0)</f>
        <v>0</v>
      </c>
      <c r="D700" s="33">
        <f>IF($B$133&gt;0,('Loads'!$B$318*D$671)/$B$133,0)</f>
        <v>0</v>
      </c>
      <c r="E700" s="31">
        <f>IF($C$646&gt;0,$B700*'Input'!$F$58*24/$C$646,0)</f>
        <v>0</v>
      </c>
      <c r="F700" s="10"/>
    </row>
    <row r="701" spans="1:6">
      <c r="A701" s="3" t="s">
        <v>217</v>
      </c>
      <c r="B701" s="33">
        <f>IF($B$134&gt;0,('Loads'!$B$319*B$672)/$B$134,0)</f>
        <v>0</v>
      </c>
      <c r="C701" s="33">
        <f>IF($B$134&gt;0,('Loads'!$B$319*C$672)/$B$134,0)</f>
        <v>0</v>
      </c>
      <c r="D701" s="33">
        <f>IF($B$134&gt;0,('Loads'!$B$319*D$672)/$B$134,0)</f>
        <v>0</v>
      </c>
      <c r="E701" s="31">
        <f>IF($C$646&gt;0,$B701*'Input'!$F$58*24/$C$646,0)</f>
        <v>0</v>
      </c>
      <c r="F701" s="10"/>
    </row>
    <row r="702" spans="1:6">
      <c r="A702" s="3" t="s">
        <v>218</v>
      </c>
      <c r="B702" s="33">
        <f>IF($B$135&gt;0,('Loads'!$B$320*B$673)/$B$135,0)</f>
        <v>0</v>
      </c>
      <c r="C702" s="33">
        <f>IF($B$135&gt;0,('Loads'!$B$320*C$673)/$B$135,0)</f>
        <v>0</v>
      </c>
      <c r="D702" s="33">
        <f>IF($B$135&gt;0,('Loads'!$B$320*D$673)/$B$135,0)</f>
        <v>0</v>
      </c>
      <c r="E702" s="31">
        <f>IF($C$646&gt;0,$B702*'Input'!$F$58*24/$C$646,0)</f>
        <v>0</v>
      </c>
      <c r="F702" s="10"/>
    </row>
    <row r="703" spans="1:6">
      <c r="A703" s="3" t="s">
        <v>219</v>
      </c>
      <c r="B703" s="33">
        <f>IF($B$136&gt;0,('Loads'!$B$321*B$674)/$B$136,0)</f>
        <v>0</v>
      </c>
      <c r="C703" s="33">
        <f>IF($B$136&gt;0,('Loads'!$B$321*C$674)/$B$136,0)</f>
        <v>0</v>
      </c>
      <c r="D703" s="33">
        <f>IF($B$136&gt;0,('Loads'!$B$321*D$674)/$B$136,0)</f>
        <v>0</v>
      </c>
      <c r="E703" s="31">
        <f>IF($C$646&gt;0,$B703*'Input'!$F$58*24/$C$646,0)</f>
        <v>0</v>
      </c>
      <c r="F703" s="10"/>
    </row>
    <row r="705" spans="1:5" ht="21" customHeight="1">
      <c r="A705" s="1" t="s">
        <v>743</v>
      </c>
    </row>
    <row r="706" spans="1:5">
      <c r="A706" s="2" t="s">
        <v>361</v>
      </c>
    </row>
    <row r="707" spans="1:5">
      <c r="A707" s="11" t="s">
        <v>588</v>
      </c>
    </row>
    <row r="708" spans="1:5">
      <c r="A708" s="11" t="s">
        <v>589</v>
      </c>
    </row>
    <row r="709" spans="1:5">
      <c r="A709" s="11" t="s">
        <v>738</v>
      </c>
    </row>
    <row r="710" spans="1:5">
      <c r="A710" s="11" t="s">
        <v>599</v>
      </c>
    </row>
    <row r="711" spans="1:5">
      <c r="A711" s="11" t="s">
        <v>744</v>
      </c>
    </row>
    <row r="712" spans="1:5">
      <c r="A712" s="11" t="s">
        <v>609</v>
      </c>
    </row>
    <row r="713" spans="1:5">
      <c r="A713" s="11" t="s">
        <v>745</v>
      </c>
    </row>
    <row r="714" spans="1:5">
      <c r="A714" s="11" t="s">
        <v>746</v>
      </c>
    </row>
    <row r="715" spans="1:5">
      <c r="A715" s="11" t="s">
        <v>747</v>
      </c>
    </row>
    <row r="716" spans="1:5">
      <c r="A716" s="11" t="s">
        <v>613</v>
      </c>
    </row>
    <row r="717" spans="1:5">
      <c r="A717" s="28" t="s">
        <v>364</v>
      </c>
      <c r="B717" s="28" t="s">
        <v>494</v>
      </c>
      <c r="C717" s="28"/>
      <c r="D717" s="28"/>
      <c r="E717" s="28" t="s">
        <v>494</v>
      </c>
    </row>
    <row r="718" spans="1:5">
      <c r="A718" s="28" t="s">
        <v>367</v>
      </c>
      <c r="B718" s="28" t="s">
        <v>614</v>
      </c>
      <c r="C718" s="28"/>
      <c r="D718" s="28"/>
      <c r="E718" s="28" t="s">
        <v>615</v>
      </c>
    </row>
    <row r="720" spans="1:5">
      <c r="B720" s="27" t="s">
        <v>748</v>
      </c>
      <c r="C720" s="27"/>
      <c r="D720" s="27"/>
    </row>
    <row r="721" spans="1:6">
      <c r="B721" s="12" t="s">
        <v>333</v>
      </c>
      <c r="C721" s="12" t="s">
        <v>334</v>
      </c>
      <c r="D721" s="12" t="s">
        <v>330</v>
      </c>
      <c r="E721" s="12" t="s">
        <v>749</v>
      </c>
    </row>
    <row r="722" spans="1:6">
      <c r="A722" s="3" t="s">
        <v>220</v>
      </c>
      <c r="B722" s="33">
        <f>IF($B$137&gt;0,('Loads'!$B$322*B$675+'Loads'!$C$322*B$680+'Loads'!$D$322*B$685)/$B$137,0)</f>
        <v>0</v>
      </c>
      <c r="C722" s="33">
        <f>IF($B$137&gt;0,('Loads'!$B$322*C$675+'Loads'!$C$322*C$680+'Loads'!$D$322*C$685)/$B$137,0)</f>
        <v>0</v>
      </c>
      <c r="D722" s="33">
        <f>IF($B$137&gt;0,('Loads'!$B$322*D$675+'Loads'!$C$322*D$680+'Loads'!$D$322*D$685)/$B$137,0)</f>
        <v>0</v>
      </c>
      <c r="E722" s="31">
        <f>IF($C$646&gt;0,$B722*'Input'!$F$58*24/$C$646,0)</f>
        <v>0</v>
      </c>
      <c r="F722" s="10"/>
    </row>
    <row r="724" spans="1:6" ht="21" customHeight="1">
      <c r="A724" s="1" t="s">
        <v>750</v>
      </c>
    </row>
    <row r="725" spans="1:6">
      <c r="A725" s="2" t="s">
        <v>361</v>
      </c>
    </row>
    <row r="726" spans="1:6">
      <c r="A726" s="11" t="s">
        <v>751</v>
      </c>
    </row>
    <row r="727" spans="1:6">
      <c r="A727" s="11" t="s">
        <v>752</v>
      </c>
    </row>
    <row r="728" spans="1:6">
      <c r="A728" s="11" t="s">
        <v>753</v>
      </c>
    </row>
    <row r="729" spans="1:6">
      <c r="A729" s="11" t="s">
        <v>754</v>
      </c>
    </row>
    <row r="730" spans="1:6">
      <c r="A730" s="11" t="s">
        <v>755</v>
      </c>
    </row>
    <row r="731" spans="1:6">
      <c r="A731" s="11" t="s">
        <v>756</v>
      </c>
    </row>
    <row r="732" spans="1:6">
      <c r="A732" s="28" t="s">
        <v>364</v>
      </c>
      <c r="B732" s="28" t="s">
        <v>529</v>
      </c>
      <c r="C732" s="28" t="s">
        <v>494</v>
      </c>
      <c r="D732" s="28" t="s">
        <v>494</v>
      </c>
    </row>
    <row r="733" spans="1:6">
      <c r="A733" s="28" t="s">
        <v>367</v>
      </c>
      <c r="B733" s="28" t="s">
        <v>757</v>
      </c>
      <c r="C733" s="28" t="s">
        <v>758</v>
      </c>
      <c r="D733" s="28" t="s">
        <v>759</v>
      </c>
    </row>
    <row r="735" spans="1:6">
      <c r="B735" s="12" t="s">
        <v>760</v>
      </c>
      <c r="C735" s="12" t="s">
        <v>761</v>
      </c>
      <c r="D735" s="12" t="s">
        <v>762</v>
      </c>
    </row>
    <row r="736" spans="1:6">
      <c r="A736" s="3" t="s">
        <v>216</v>
      </c>
      <c r="B736" s="32">
        <f>E$700</f>
        <v>0</v>
      </c>
      <c r="C736" s="17">
        <f>B736*$B$133/24/'Input'!$F$58*1000</f>
        <v>0</v>
      </c>
      <c r="D736" s="17">
        <f>'Loads'!B$60*B$133/24/'Input'!F$58*1000</f>
        <v>0</v>
      </c>
      <c r="E736" s="10"/>
    </row>
    <row r="737" spans="1:5">
      <c r="A737" s="3" t="s">
        <v>217</v>
      </c>
      <c r="B737" s="32">
        <f>E$701</f>
        <v>0</v>
      </c>
      <c r="C737" s="17">
        <f>B737*$B$134/24/'Input'!$F$58*1000</f>
        <v>0</v>
      </c>
      <c r="D737" s="17">
        <f>'Loads'!B$61*B$134/24/'Input'!F$58*1000</f>
        <v>0</v>
      </c>
      <c r="E737" s="10"/>
    </row>
    <row r="738" spans="1:5">
      <c r="A738" s="3" t="s">
        <v>218</v>
      </c>
      <c r="B738" s="32">
        <f>E$702</f>
        <v>0</v>
      </c>
      <c r="C738" s="17">
        <f>B738*$B$135/24/'Input'!$F$58*1000</f>
        <v>0</v>
      </c>
      <c r="D738" s="17">
        <f>'Loads'!B$62*B$135/24/'Input'!F$58*1000</f>
        <v>0</v>
      </c>
      <c r="E738" s="10"/>
    </row>
    <row r="739" spans="1:5">
      <c r="A739" s="3" t="s">
        <v>219</v>
      </c>
      <c r="B739" s="32">
        <f>E$703</f>
        <v>0</v>
      </c>
      <c r="C739" s="17">
        <f>B739*$B$136/24/'Input'!$F$58*1000</f>
        <v>0</v>
      </c>
      <c r="D739" s="17">
        <f>'Loads'!B$63*B$136/24/'Input'!F$58*1000</f>
        <v>0</v>
      </c>
      <c r="E739" s="10"/>
    </row>
    <row r="740" spans="1:5">
      <c r="A740" s="3" t="s">
        <v>220</v>
      </c>
      <c r="B740" s="32">
        <f>E$722</f>
        <v>0</v>
      </c>
      <c r="C740" s="17">
        <f>B740*$B$137/24/'Input'!$F$58*1000</f>
        <v>0</v>
      </c>
      <c r="D740" s="17">
        <f>'Loads'!B$64*B$137/24/'Input'!F$58*1000</f>
        <v>0</v>
      </c>
      <c r="E740" s="10"/>
    </row>
    <row r="742" spans="1:5" ht="21" customHeight="1">
      <c r="A742" s="1" t="s">
        <v>763</v>
      </c>
    </row>
    <row r="743" spans="1:5">
      <c r="A743" s="2" t="s">
        <v>361</v>
      </c>
    </row>
    <row r="744" spans="1:5">
      <c r="A744" s="11" t="s">
        <v>764</v>
      </c>
    </row>
    <row r="745" spans="1:5">
      <c r="A745" s="11" t="s">
        <v>765</v>
      </c>
    </row>
    <row r="746" spans="1:5">
      <c r="A746" s="2" t="s">
        <v>766</v>
      </c>
    </row>
    <row r="748" spans="1:5">
      <c r="B748" s="12" t="s">
        <v>767</v>
      </c>
    </row>
    <row r="749" spans="1:5">
      <c r="A749" s="3" t="s">
        <v>767</v>
      </c>
      <c r="B749" s="31">
        <f>IF(SUM($C$736:$C$740),SUM($D$736:$D$740)/SUM($C$736:$C$740),0)</f>
        <v>0</v>
      </c>
      <c r="C749" s="10"/>
    </row>
    <row r="751" spans="1:5" ht="21" customHeight="1">
      <c r="A751" s="1" t="s">
        <v>768</v>
      </c>
    </row>
    <row r="752" spans="1:5">
      <c r="A752" s="2" t="s">
        <v>361</v>
      </c>
    </row>
    <row r="753" spans="1:8">
      <c r="A753" s="11" t="s">
        <v>637</v>
      </c>
    </row>
    <row r="754" spans="1:8">
      <c r="A754" s="11" t="s">
        <v>769</v>
      </c>
    </row>
    <row r="755" spans="1:8">
      <c r="A755" s="11" t="s">
        <v>414</v>
      </c>
    </row>
    <row r="756" spans="1:8">
      <c r="A756" s="11" t="s">
        <v>591</v>
      </c>
    </row>
    <row r="757" spans="1:8">
      <c r="A757" s="11" t="s">
        <v>770</v>
      </c>
    </row>
    <row r="758" spans="1:8">
      <c r="A758" s="11" t="s">
        <v>771</v>
      </c>
    </row>
    <row r="759" spans="1:8">
      <c r="A759" s="11" t="s">
        <v>772</v>
      </c>
    </row>
    <row r="760" spans="1:8">
      <c r="A760" s="11" t="s">
        <v>746</v>
      </c>
    </row>
    <row r="761" spans="1:8">
      <c r="A761" s="11" t="s">
        <v>773</v>
      </c>
    </row>
    <row r="762" spans="1:8">
      <c r="A762" s="11" t="s">
        <v>774</v>
      </c>
    </row>
    <row r="763" spans="1:8">
      <c r="A763" s="28" t="s">
        <v>364</v>
      </c>
      <c r="B763" s="28" t="s">
        <v>423</v>
      </c>
      <c r="C763" s="28" t="s">
        <v>423</v>
      </c>
      <c r="D763" s="28" t="s">
        <v>423</v>
      </c>
      <c r="E763" s="28" t="s">
        <v>494</v>
      </c>
      <c r="F763" s="28" t="s">
        <v>494</v>
      </c>
      <c r="G763" s="28" t="s">
        <v>494</v>
      </c>
    </row>
    <row r="764" spans="1:8">
      <c r="A764" s="28" t="s">
        <v>367</v>
      </c>
      <c r="B764" s="28" t="s">
        <v>425</v>
      </c>
      <c r="C764" s="28" t="s">
        <v>425</v>
      </c>
      <c r="D764" s="28" t="s">
        <v>425</v>
      </c>
      <c r="E764" s="28" t="s">
        <v>775</v>
      </c>
      <c r="F764" s="28" t="s">
        <v>776</v>
      </c>
      <c r="G764" s="28" t="s">
        <v>777</v>
      </c>
    </row>
    <row r="766" spans="1:8">
      <c r="B766" s="12" t="s">
        <v>778</v>
      </c>
      <c r="C766" s="12" t="s">
        <v>779</v>
      </c>
      <c r="D766" s="12" t="s">
        <v>780</v>
      </c>
      <c r="E766" s="12" t="s">
        <v>781</v>
      </c>
      <c r="F766" s="12" t="s">
        <v>782</v>
      </c>
      <c r="G766" s="12" t="s">
        <v>343</v>
      </c>
    </row>
    <row r="767" spans="1:8">
      <c r="A767" s="3" t="s">
        <v>142</v>
      </c>
      <c r="B767" s="35">
        <f>$C247</f>
        <v>0</v>
      </c>
      <c r="C767" s="35">
        <f>$D247</f>
        <v>0</v>
      </c>
      <c r="D767" s="35">
        <f>$E247</f>
        <v>0</v>
      </c>
      <c r="E767" s="31">
        <f>C767*24*'Input'!$F$58/$D$13</f>
        <v>0</v>
      </c>
      <c r="F767" s="33">
        <f>IF('Input'!$E355,MAX(0,$C767+$B767-'Input'!$E355),$E767*$D$646/'Input'!$F$58/24)</f>
        <v>0</v>
      </c>
      <c r="G767" s="33">
        <f>1-$F767-$D767</f>
        <v>0</v>
      </c>
      <c r="H767" s="10"/>
    </row>
    <row r="768" spans="1:8">
      <c r="A768" s="3" t="s">
        <v>143</v>
      </c>
      <c r="B768" s="35">
        <f>$C248</f>
        <v>0</v>
      </c>
      <c r="C768" s="35">
        <f>$D248</f>
        <v>0</v>
      </c>
      <c r="D768" s="35">
        <f>$E248</f>
        <v>0</v>
      </c>
      <c r="E768" s="31">
        <f>C768*24*'Input'!$F$58/$D$13</f>
        <v>0</v>
      </c>
      <c r="F768" s="33">
        <f>IF('Input'!$E356,MAX(0,$C768+$B768-'Input'!$E356),$E768*$D$646/'Input'!$F$58/24)</f>
        <v>0</v>
      </c>
      <c r="G768" s="33">
        <f>1-$F768-$D768</f>
        <v>0</v>
      </c>
      <c r="H768" s="10"/>
    </row>
    <row r="769" spans="1:8">
      <c r="A769" s="3" t="s">
        <v>144</v>
      </c>
      <c r="B769" s="35">
        <f>$C249</f>
        <v>0</v>
      </c>
      <c r="C769" s="35">
        <f>$D249</f>
        <v>0</v>
      </c>
      <c r="D769" s="35">
        <f>$E249</f>
        <v>0</v>
      </c>
      <c r="E769" s="31">
        <f>C769*24*'Input'!$F$58/$D$13</f>
        <v>0</v>
      </c>
      <c r="F769" s="33">
        <f>IF('Input'!$E357,MAX(0,$C769+$B769-'Input'!$E357),$E769*$D$646/'Input'!$F$58/24)</f>
        <v>0</v>
      </c>
      <c r="G769" s="33">
        <f>1-$F769-$D769</f>
        <v>0</v>
      </c>
      <c r="H769" s="10"/>
    </row>
    <row r="770" spans="1:8">
      <c r="A770" s="3" t="s">
        <v>145</v>
      </c>
      <c r="B770" s="35">
        <f>$C250</f>
        <v>0</v>
      </c>
      <c r="C770" s="35">
        <f>$D250</f>
        <v>0</v>
      </c>
      <c r="D770" s="35">
        <f>$E250</f>
        <v>0</v>
      </c>
      <c r="E770" s="31">
        <f>C770*24*'Input'!$F$58/$D$13</f>
        <v>0</v>
      </c>
      <c r="F770" s="33">
        <f>IF('Input'!$E358,MAX(0,$C770+$B770-'Input'!$E358),$E770*$D$646/'Input'!$F$58/24)</f>
        <v>0</v>
      </c>
      <c r="G770" s="33">
        <f>1-$F770-$D770</f>
        <v>0</v>
      </c>
      <c r="H770" s="10"/>
    </row>
    <row r="771" spans="1:8">
      <c r="A771" s="3" t="s">
        <v>146</v>
      </c>
      <c r="B771" s="35">
        <f>$C251</f>
        <v>0</v>
      </c>
      <c r="C771" s="35">
        <f>$D251</f>
        <v>0</v>
      </c>
      <c r="D771" s="35">
        <f>$E251</f>
        <v>0</v>
      </c>
      <c r="E771" s="31">
        <f>C771*24*'Input'!$F$58/$D$13</f>
        <v>0</v>
      </c>
      <c r="F771" s="33">
        <f>IF('Input'!$E359,MAX(0,$C771+$B771-'Input'!$E359),$E771*$D$646/'Input'!$F$58/24)</f>
        <v>0</v>
      </c>
      <c r="G771" s="33">
        <f>1-$F771-$D771</f>
        <v>0</v>
      </c>
      <c r="H771" s="10"/>
    </row>
    <row r="772" spans="1:8">
      <c r="A772" s="3" t="s">
        <v>151</v>
      </c>
      <c r="B772" s="35">
        <f>$C252</f>
        <v>0</v>
      </c>
      <c r="C772" s="35">
        <f>$D252</f>
        <v>0</v>
      </c>
      <c r="D772" s="35">
        <f>$E252</f>
        <v>0</v>
      </c>
      <c r="E772" s="31">
        <f>C772*24*'Input'!$F$58/$D$13</f>
        <v>0</v>
      </c>
      <c r="F772" s="33">
        <f>IF('Input'!$E360,MAX(0,$C772+$B772-'Input'!$E360),$E772*$D$646/'Input'!$F$58/24)</f>
        <v>0</v>
      </c>
      <c r="G772" s="33">
        <f>1-$F772-$D772</f>
        <v>0</v>
      </c>
      <c r="H772" s="10"/>
    </row>
    <row r="773" spans="1:8">
      <c r="A773" s="3" t="s">
        <v>147</v>
      </c>
      <c r="B773" s="35">
        <f>$C253</f>
        <v>0</v>
      </c>
      <c r="C773" s="35">
        <f>$D253</f>
        <v>0</v>
      </c>
      <c r="D773" s="35">
        <f>$E253</f>
        <v>0</v>
      </c>
      <c r="E773" s="31">
        <f>C773*24*'Input'!$F$58/$D$13</f>
        <v>0</v>
      </c>
      <c r="F773" s="33">
        <f>IF('Input'!$E361,MAX(0,$C773+$B773-'Input'!$E361),$E773*$D$646/'Input'!$F$58/24)</f>
        <v>0</v>
      </c>
      <c r="G773" s="33">
        <f>1-$F773-$D773</f>
        <v>0</v>
      </c>
      <c r="H773" s="10"/>
    </row>
    <row r="774" spans="1:8">
      <c r="A774" s="3" t="s">
        <v>148</v>
      </c>
      <c r="B774" s="35">
        <f>$C254</f>
        <v>0</v>
      </c>
      <c r="C774" s="35">
        <f>$D254</f>
        <v>0</v>
      </c>
      <c r="D774" s="35">
        <f>$E254</f>
        <v>0</v>
      </c>
      <c r="E774" s="31">
        <f>C774*24*'Input'!$F$58/$D$13</f>
        <v>0</v>
      </c>
      <c r="F774" s="33">
        <f>IF('Input'!$E362,MAX(0,$C774+$B774-'Input'!$E362),$E774*$D$646/'Input'!$F$58/24)</f>
        <v>0</v>
      </c>
      <c r="G774" s="33">
        <f>1-$F774-$D774</f>
        <v>0</v>
      </c>
      <c r="H774" s="10"/>
    </row>
    <row r="775" spans="1:8">
      <c r="A775" s="3" t="s">
        <v>149</v>
      </c>
      <c r="B775" s="35">
        <f>$C255</f>
        <v>0</v>
      </c>
      <c r="C775" s="35">
        <f>$D255</f>
        <v>0</v>
      </c>
      <c r="D775" s="35">
        <f>$E255</f>
        <v>0</v>
      </c>
      <c r="E775" s="31">
        <f>C775*24*'Input'!$F$58/$D$13</f>
        <v>0</v>
      </c>
      <c r="F775" s="33">
        <f>IF('Input'!$E363,MAX(0,$C775+$B775-'Input'!$E363),$E775*$D$646/'Input'!$F$58/24)</f>
        <v>0</v>
      </c>
      <c r="G775" s="33">
        <f>1-$F775-$D775</f>
        <v>0</v>
      </c>
      <c r="H775" s="10"/>
    </row>
    <row r="777" spans="1:8" ht="21" customHeight="1">
      <c r="A777" s="1" t="s">
        <v>783</v>
      </c>
    </row>
    <row r="778" spans="1:8">
      <c r="A778" s="2" t="s">
        <v>361</v>
      </c>
    </row>
    <row r="779" spans="1:8">
      <c r="A779" s="11" t="s">
        <v>784</v>
      </c>
    </row>
    <row r="780" spans="1:8">
      <c r="A780" s="11" t="s">
        <v>785</v>
      </c>
    </row>
    <row r="781" spans="1:8">
      <c r="A781" s="11" t="s">
        <v>786</v>
      </c>
    </row>
    <row r="782" spans="1:8">
      <c r="A782" s="2" t="s">
        <v>404</v>
      </c>
    </row>
    <row r="784" spans="1:8">
      <c r="B784" s="12" t="s">
        <v>333</v>
      </c>
      <c r="C784" s="12" t="s">
        <v>334</v>
      </c>
      <c r="D784" s="12" t="s">
        <v>330</v>
      </c>
    </row>
    <row r="785" spans="1:37">
      <c r="A785" s="3" t="s">
        <v>142</v>
      </c>
      <c r="B785" s="35">
        <f>$G$767</f>
        <v>0</v>
      </c>
      <c r="C785" s="35">
        <f>$F$767</f>
        <v>0</v>
      </c>
      <c r="D785" s="35">
        <f>$D$767</f>
        <v>0</v>
      </c>
      <c r="E785" s="10"/>
    </row>
    <row r="786" spans="1:37">
      <c r="A786" s="3" t="s">
        <v>143</v>
      </c>
      <c r="B786" s="35">
        <f>$G$768</f>
        <v>0</v>
      </c>
      <c r="C786" s="35">
        <f>$F$768</f>
        <v>0</v>
      </c>
      <c r="D786" s="35">
        <f>$D$768</f>
        <v>0</v>
      </c>
      <c r="E786" s="10"/>
    </row>
    <row r="787" spans="1:37">
      <c r="A787" s="3" t="s">
        <v>144</v>
      </c>
      <c r="B787" s="35">
        <f>$G$769</f>
        <v>0</v>
      </c>
      <c r="C787" s="35">
        <f>$F$769</f>
        <v>0</v>
      </c>
      <c r="D787" s="35">
        <f>$D$769</f>
        <v>0</v>
      </c>
      <c r="E787" s="10"/>
    </row>
    <row r="788" spans="1:37">
      <c r="A788" s="3" t="s">
        <v>145</v>
      </c>
      <c r="B788" s="35">
        <f>$G$770</f>
        <v>0</v>
      </c>
      <c r="C788" s="35">
        <f>$F$770</f>
        <v>0</v>
      </c>
      <c r="D788" s="35">
        <f>$D$770</f>
        <v>0</v>
      </c>
      <c r="E788" s="10"/>
    </row>
    <row r="789" spans="1:37">
      <c r="A789" s="3" t="s">
        <v>146</v>
      </c>
      <c r="B789" s="35">
        <f>$G$771</f>
        <v>0</v>
      </c>
      <c r="C789" s="35">
        <f>$F$771</f>
        <v>0</v>
      </c>
      <c r="D789" s="35">
        <f>$D$771</f>
        <v>0</v>
      </c>
      <c r="E789" s="10"/>
    </row>
    <row r="790" spans="1:37">
      <c r="A790" s="3" t="s">
        <v>151</v>
      </c>
      <c r="B790" s="35">
        <f>$G$772</f>
        <v>0</v>
      </c>
      <c r="C790" s="35">
        <f>$F$772</f>
        <v>0</v>
      </c>
      <c r="D790" s="35">
        <f>$D$772</f>
        <v>0</v>
      </c>
      <c r="E790" s="10"/>
    </row>
    <row r="791" spans="1:37">
      <c r="A791" s="3" t="s">
        <v>147</v>
      </c>
      <c r="B791" s="35">
        <f>$G$773</f>
        <v>0</v>
      </c>
      <c r="C791" s="35">
        <f>$F$773</f>
        <v>0</v>
      </c>
      <c r="D791" s="35">
        <f>$D$773</f>
        <v>0</v>
      </c>
      <c r="E791" s="10"/>
    </row>
    <row r="792" spans="1:37">
      <c r="A792" s="3" t="s">
        <v>148</v>
      </c>
      <c r="B792" s="35">
        <f>$G$774</f>
        <v>0</v>
      </c>
      <c r="C792" s="35">
        <f>$F$774</f>
        <v>0</v>
      </c>
      <c r="D792" s="35">
        <f>$D$774</f>
        <v>0</v>
      </c>
      <c r="E792" s="10"/>
    </row>
    <row r="793" spans="1:37">
      <c r="A793" s="3" t="s">
        <v>149</v>
      </c>
      <c r="B793" s="35">
        <f>$G$775</f>
        <v>0</v>
      </c>
      <c r="C793" s="35">
        <f>$F$775</f>
        <v>0</v>
      </c>
      <c r="D793" s="35">
        <f>$D$775</f>
        <v>0</v>
      </c>
      <c r="E793" s="10"/>
    </row>
    <row r="795" spans="1:37" ht="21" customHeight="1">
      <c r="A795" s="1" t="s">
        <v>787</v>
      </c>
    </row>
    <row r="796" spans="1:37">
      <c r="A796" s="2" t="s">
        <v>361</v>
      </c>
    </row>
    <row r="797" spans="1:37">
      <c r="A797" s="11" t="s">
        <v>788</v>
      </c>
    </row>
    <row r="798" spans="1:37">
      <c r="A798" s="2" t="s">
        <v>638</v>
      </c>
    </row>
    <row r="800" spans="1:37">
      <c r="B800" s="24" t="s">
        <v>142</v>
      </c>
      <c r="C800" s="12" t="s">
        <v>333</v>
      </c>
      <c r="D800" s="12" t="s">
        <v>334</v>
      </c>
      <c r="E800" s="12" t="s">
        <v>330</v>
      </c>
      <c r="F800" s="24" t="s">
        <v>143</v>
      </c>
      <c r="G800" s="12" t="s">
        <v>333</v>
      </c>
      <c r="H800" s="12" t="s">
        <v>334</v>
      </c>
      <c r="I800" s="12" t="s">
        <v>330</v>
      </c>
      <c r="J800" s="24" t="s">
        <v>144</v>
      </c>
      <c r="K800" s="12" t="s">
        <v>333</v>
      </c>
      <c r="L800" s="12" t="s">
        <v>334</v>
      </c>
      <c r="M800" s="12" t="s">
        <v>330</v>
      </c>
      <c r="N800" s="24" t="s">
        <v>145</v>
      </c>
      <c r="O800" s="12" t="s">
        <v>333</v>
      </c>
      <c r="P800" s="12" t="s">
        <v>334</v>
      </c>
      <c r="Q800" s="12" t="s">
        <v>330</v>
      </c>
      <c r="R800" s="24" t="s">
        <v>146</v>
      </c>
      <c r="S800" s="12" t="s">
        <v>333</v>
      </c>
      <c r="T800" s="12" t="s">
        <v>334</v>
      </c>
      <c r="U800" s="12" t="s">
        <v>330</v>
      </c>
      <c r="V800" s="24" t="s">
        <v>151</v>
      </c>
      <c r="W800" s="12" t="s">
        <v>333</v>
      </c>
      <c r="X800" s="12" t="s">
        <v>334</v>
      </c>
      <c r="Y800" s="12" t="s">
        <v>330</v>
      </c>
      <c r="Z800" s="24" t="s">
        <v>147</v>
      </c>
      <c r="AA800" s="12" t="s">
        <v>333</v>
      </c>
      <c r="AB800" s="12" t="s">
        <v>334</v>
      </c>
      <c r="AC800" s="12" t="s">
        <v>330</v>
      </c>
      <c r="AD800" s="24" t="s">
        <v>148</v>
      </c>
      <c r="AE800" s="12" t="s">
        <v>333</v>
      </c>
      <c r="AF800" s="12" t="s">
        <v>334</v>
      </c>
      <c r="AG800" s="12" t="s">
        <v>330</v>
      </c>
      <c r="AH800" s="24" t="s">
        <v>149</v>
      </c>
      <c r="AI800" s="12" t="s">
        <v>333</v>
      </c>
      <c r="AJ800" s="12" t="s">
        <v>334</v>
      </c>
      <c r="AK800" s="12" t="s">
        <v>330</v>
      </c>
    </row>
    <row r="801" spans="1:38">
      <c r="A801" s="3" t="s">
        <v>639</v>
      </c>
      <c r="C801" s="35">
        <f>B$785</f>
        <v>0</v>
      </c>
      <c r="D801" s="35">
        <f>C$785</f>
        <v>0</v>
      </c>
      <c r="E801" s="35">
        <f>D$785</f>
        <v>0</v>
      </c>
      <c r="G801" s="35">
        <f>B$786</f>
        <v>0</v>
      </c>
      <c r="H801" s="35">
        <f>C$786</f>
        <v>0</v>
      </c>
      <c r="I801" s="35">
        <f>D$786</f>
        <v>0</v>
      </c>
      <c r="K801" s="35">
        <f>B$787</f>
        <v>0</v>
      </c>
      <c r="L801" s="35">
        <f>C$787</f>
        <v>0</v>
      </c>
      <c r="M801" s="35">
        <f>D$787</f>
        <v>0</v>
      </c>
      <c r="O801" s="35">
        <f>B$788</f>
        <v>0</v>
      </c>
      <c r="P801" s="35">
        <f>C$788</f>
        <v>0</v>
      </c>
      <c r="Q801" s="35">
        <f>D$788</f>
        <v>0</v>
      </c>
      <c r="S801" s="35">
        <f>B$789</f>
        <v>0</v>
      </c>
      <c r="T801" s="35">
        <f>C$789</f>
        <v>0</v>
      </c>
      <c r="U801" s="35">
        <f>D$789</f>
        <v>0</v>
      </c>
      <c r="W801" s="35">
        <f>B$790</f>
        <v>0</v>
      </c>
      <c r="X801" s="35">
        <f>C$790</f>
        <v>0</v>
      </c>
      <c r="Y801" s="35">
        <f>D$790</f>
        <v>0</v>
      </c>
      <c r="AA801" s="35">
        <f>B$791</f>
        <v>0</v>
      </c>
      <c r="AB801" s="35">
        <f>C$791</f>
        <v>0</v>
      </c>
      <c r="AC801" s="35">
        <f>D$791</f>
        <v>0</v>
      </c>
      <c r="AE801" s="35">
        <f>B$792</f>
        <v>0</v>
      </c>
      <c r="AF801" s="35">
        <f>C$792</f>
        <v>0</v>
      </c>
      <c r="AG801" s="35">
        <f>D$792</f>
        <v>0</v>
      </c>
      <c r="AI801" s="35">
        <f>B$793</f>
        <v>0</v>
      </c>
      <c r="AJ801" s="35">
        <f>C$793</f>
        <v>0</v>
      </c>
      <c r="AK801" s="35">
        <f>D$793</f>
        <v>0</v>
      </c>
      <c r="AL801" s="10"/>
    </row>
    <row r="803" spans="1:38" ht="21" customHeight="1">
      <c r="A803" s="1" t="s">
        <v>789</v>
      </c>
    </row>
    <row r="804" spans="1:38">
      <c r="A804" s="2" t="s">
        <v>361</v>
      </c>
    </row>
    <row r="805" spans="1:38">
      <c r="A805" s="11" t="s">
        <v>790</v>
      </c>
    </row>
    <row r="806" spans="1:38">
      <c r="A806" s="11" t="s">
        <v>791</v>
      </c>
    </row>
    <row r="807" spans="1:38">
      <c r="A807" s="11" t="s">
        <v>792</v>
      </c>
    </row>
    <row r="808" spans="1:38">
      <c r="A808" s="11" t="s">
        <v>566</v>
      </c>
    </row>
    <row r="809" spans="1:38">
      <c r="A809" s="2" t="s">
        <v>644</v>
      </c>
    </row>
    <row r="811" spans="1:38">
      <c r="B811" s="24" t="s">
        <v>142</v>
      </c>
      <c r="C811" s="12" t="s">
        <v>333</v>
      </c>
      <c r="D811" s="12" t="s">
        <v>334</v>
      </c>
      <c r="E811" s="12" t="s">
        <v>330</v>
      </c>
      <c r="F811" s="24" t="s">
        <v>143</v>
      </c>
      <c r="G811" s="12" t="s">
        <v>333</v>
      </c>
      <c r="H811" s="12" t="s">
        <v>334</v>
      </c>
      <c r="I811" s="12" t="s">
        <v>330</v>
      </c>
      <c r="J811" s="24" t="s">
        <v>144</v>
      </c>
      <c r="K811" s="12" t="s">
        <v>333</v>
      </c>
      <c r="L811" s="12" t="s">
        <v>334</v>
      </c>
      <c r="M811" s="12" t="s">
        <v>330</v>
      </c>
      <c r="N811" s="24" t="s">
        <v>145</v>
      </c>
      <c r="O811" s="12" t="s">
        <v>333</v>
      </c>
      <c r="P811" s="12" t="s">
        <v>334</v>
      </c>
      <c r="Q811" s="12" t="s">
        <v>330</v>
      </c>
      <c r="R811" s="24" t="s">
        <v>146</v>
      </c>
      <c r="S811" s="12" t="s">
        <v>333</v>
      </c>
      <c r="T811" s="12" t="s">
        <v>334</v>
      </c>
      <c r="U811" s="12" t="s">
        <v>330</v>
      </c>
      <c r="V811" s="24" t="s">
        <v>151</v>
      </c>
      <c r="W811" s="12" t="s">
        <v>333</v>
      </c>
      <c r="X811" s="12" t="s">
        <v>334</v>
      </c>
      <c r="Y811" s="12" t="s">
        <v>330</v>
      </c>
      <c r="Z811" s="24" t="s">
        <v>147</v>
      </c>
      <c r="AA811" s="12" t="s">
        <v>333</v>
      </c>
      <c r="AB811" s="12" t="s">
        <v>334</v>
      </c>
      <c r="AC811" s="12" t="s">
        <v>330</v>
      </c>
      <c r="AD811" s="24" t="s">
        <v>148</v>
      </c>
      <c r="AE811" s="12" t="s">
        <v>333</v>
      </c>
      <c r="AF811" s="12" t="s">
        <v>334</v>
      </c>
      <c r="AG811" s="12" t="s">
        <v>330</v>
      </c>
      <c r="AH811" s="24" t="s">
        <v>149</v>
      </c>
      <c r="AI811" s="12" t="s">
        <v>333</v>
      </c>
      <c r="AJ811" s="12" t="s">
        <v>334</v>
      </c>
      <c r="AK811" s="12" t="s">
        <v>330</v>
      </c>
    </row>
    <row r="812" spans="1:38">
      <c r="A812" s="3" t="s">
        <v>793</v>
      </c>
      <c r="C812" s="31">
        <f>IF(C646&gt;0,$B749*C801*24*'Input'!$F58/C646,0)</f>
        <v>0</v>
      </c>
      <c r="D812" s="31">
        <f>IF(D646&gt;0,$B749*D801*24*'Input'!$F58/D646,0)</f>
        <v>0</v>
      </c>
      <c r="E812" s="31">
        <f>IF(E646&gt;0,$B749*E801*24*'Input'!$F58/E646,0)</f>
        <v>0</v>
      </c>
      <c r="G812" s="31">
        <f>IF(C646&gt;0,$B749*G801*24*'Input'!$F58/C646,0)</f>
        <v>0</v>
      </c>
      <c r="H812" s="31">
        <f>IF(D646&gt;0,$B749*H801*24*'Input'!$F58/D646,0)</f>
        <v>0</v>
      </c>
      <c r="I812" s="31">
        <f>IF(E646&gt;0,$B749*I801*24*'Input'!$F58/E646,0)</f>
        <v>0</v>
      </c>
      <c r="K812" s="31">
        <f>IF(C646&gt;0,$B749*K801*24*'Input'!$F58/C646,0)</f>
        <v>0</v>
      </c>
      <c r="L812" s="31">
        <f>IF(D646&gt;0,$B749*L801*24*'Input'!$F58/D646,0)</f>
        <v>0</v>
      </c>
      <c r="M812" s="31">
        <f>IF(E646&gt;0,$B749*M801*24*'Input'!$F58/E646,0)</f>
        <v>0</v>
      </c>
      <c r="O812" s="31">
        <f>IF(C646&gt;0,$B749*O801*24*'Input'!$F58/C646,0)</f>
        <v>0</v>
      </c>
      <c r="P812" s="31">
        <f>IF(D646&gt;0,$B749*P801*24*'Input'!$F58/D646,0)</f>
        <v>0</v>
      </c>
      <c r="Q812" s="31">
        <f>IF(E646&gt;0,$B749*Q801*24*'Input'!$F58/E646,0)</f>
        <v>0</v>
      </c>
      <c r="S812" s="31">
        <f>IF(C646&gt;0,$B749*S801*24*'Input'!$F58/C646,0)</f>
        <v>0</v>
      </c>
      <c r="T812" s="31">
        <f>IF(D646&gt;0,$B749*T801*24*'Input'!$F58/D646,0)</f>
        <v>0</v>
      </c>
      <c r="U812" s="31">
        <f>IF(E646&gt;0,$B749*U801*24*'Input'!$F58/E646,0)</f>
        <v>0</v>
      </c>
      <c r="W812" s="31">
        <f>IF(C646&gt;0,$B749*W801*24*'Input'!$F58/C646,0)</f>
        <v>0</v>
      </c>
      <c r="X812" s="31">
        <f>IF(D646&gt;0,$B749*X801*24*'Input'!$F58/D646,0)</f>
        <v>0</v>
      </c>
      <c r="Y812" s="31">
        <f>IF(E646&gt;0,$B749*Y801*24*'Input'!$F58/E646,0)</f>
        <v>0</v>
      </c>
      <c r="AA812" s="31">
        <f>IF(C646&gt;0,$B749*AA801*24*'Input'!$F58/C646,0)</f>
        <v>0</v>
      </c>
      <c r="AB812" s="31">
        <f>IF(D646&gt;0,$B749*AB801*24*'Input'!$F58/D646,0)</f>
        <v>0</v>
      </c>
      <c r="AC812" s="31">
        <f>IF(E646&gt;0,$B749*AC801*24*'Input'!$F58/E646,0)</f>
        <v>0</v>
      </c>
      <c r="AE812" s="31">
        <f>IF(C646&gt;0,$B749*AE801*24*'Input'!$F58/C646,0)</f>
        <v>0</v>
      </c>
      <c r="AF812" s="31">
        <f>IF(D646&gt;0,$B749*AF801*24*'Input'!$F58/D646,0)</f>
        <v>0</v>
      </c>
      <c r="AG812" s="31">
        <f>IF(E646&gt;0,$B749*AG801*24*'Input'!$F58/E646,0)</f>
        <v>0</v>
      </c>
      <c r="AI812" s="31">
        <f>IF(C646&gt;0,$B749*AI801*24*'Input'!$F58/C646,0)</f>
        <v>0</v>
      </c>
      <c r="AJ812" s="31">
        <f>IF(D646&gt;0,$B749*AJ801*24*'Input'!$F58/D646,0)</f>
        <v>0</v>
      </c>
      <c r="AK812" s="31">
        <f>IF(E646&gt;0,$B749*AK801*24*'Input'!$F58/E646,0)</f>
        <v>0</v>
      </c>
      <c r="AL812" s="10"/>
    </row>
    <row r="814" spans="1:38" ht="21" customHeight="1">
      <c r="A814" s="1" t="s">
        <v>794</v>
      </c>
    </row>
    <row r="815" spans="1:38">
      <c r="A815" s="2" t="s">
        <v>361</v>
      </c>
    </row>
    <row r="816" spans="1:38">
      <c r="A816" s="11" t="s">
        <v>795</v>
      </c>
    </row>
    <row r="817" spans="1:11">
      <c r="A817" s="11" t="s">
        <v>796</v>
      </c>
    </row>
    <row r="818" spans="1:11">
      <c r="A818" s="2" t="s">
        <v>374</v>
      </c>
    </row>
    <row r="820" spans="1:11">
      <c r="B820" s="12" t="s">
        <v>142</v>
      </c>
      <c r="C820" s="12" t="s">
        <v>143</v>
      </c>
      <c r="D820" s="12" t="s">
        <v>144</v>
      </c>
      <c r="E820" s="12" t="s">
        <v>145</v>
      </c>
      <c r="F820" s="12" t="s">
        <v>146</v>
      </c>
      <c r="G820" s="12" t="s">
        <v>151</v>
      </c>
      <c r="H820" s="12" t="s">
        <v>147</v>
      </c>
      <c r="I820" s="12" t="s">
        <v>148</v>
      </c>
      <c r="J820" s="12" t="s">
        <v>149</v>
      </c>
    </row>
    <row r="821" spans="1:11">
      <c r="A821" s="3" t="s">
        <v>216</v>
      </c>
      <c r="B821" s="31">
        <f>SUMPRODUCT($C$812:$E$812,$B671:$D671)</f>
        <v>0</v>
      </c>
      <c r="C821" s="31">
        <f>SUMPRODUCT($G$812:$I$812,$B671:$D671)</f>
        <v>0</v>
      </c>
      <c r="D821" s="31">
        <f>SUMPRODUCT($K$812:$M$812,$B671:$D671)</f>
        <v>0</v>
      </c>
      <c r="E821" s="31">
        <f>SUMPRODUCT($O$812:$Q$812,$B671:$D671)</f>
        <v>0</v>
      </c>
      <c r="F821" s="31">
        <f>SUMPRODUCT($S$812:$U$812,$B671:$D671)</f>
        <v>0</v>
      </c>
      <c r="G821" s="31">
        <f>SUMPRODUCT($W$812:$Y$812,$B671:$D671)</f>
        <v>0</v>
      </c>
      <c r="H821" s="31">
        <f>SUMPRODUCT($AA$812:$AC$812,$B671:$D671)</f>
        <v>0</v>
      </c>
      <c r="I821" s="31">
        <f>SUMPRODUCT($AE$812:$AG$812,$B671:$D671)</f>
        <v>0</v>
      </c>
      <c r="J821" s="31">
        <f>SUMPRODUCT($AI$812:$AK$812,$B671:$D671)</f>
        <v>0</v>
      </c>
      <c r="K821" s="10"/>
    </row>
    <row r="822" spans="1:11">
      <c r="A822" s="3" t="s">
        <v>217</v>
      </c>
      <c r="B822" s="31">
        <f>SUMPRODUCT($C$812:$E$812,$B672:$D672)</f>
        <v>0</v>
      </c>
      <c r="C822" s="31">
        <f>SUMPRODUCT($G$812:$I$812,$B672:$D672)</f>
        <v>0</v>
      </c>
      <c r="D822" s="31">
        <f>SUMPRODUCT($K$812:$M$812,$B672:$D672)</f>
        <v>0</v>
      </c>
      <c r="E822" s="31">
        <f>SUMPRODUCT($O$812:$Q$812,$B672:$D672)</f>
        <v>0</v>
      </c>
      <c r="F822" s="31">
        <f>SUMPRODUCT($S$812:$U$812,$B672:$D672)</f>
        <v>0</v>
      </c>
      <c r="G822" s="31">
        <f>SUMPRODUCT($W$812:$Y$812,$B672:$D672)</f>
        <v>0</v>
      </c>
      <c r="H822" s="31">
        <f>SUMPRODUCT($AA$812:$AC$812,$B672:$D672)</f>
        <v>0</v>
      </c>
      <c r="I822" s="31">
        <f>SUMPRODUCT($AE$812:$AG$812,$B672:$D672)</f>
        <v>0</v>
      </c>
      <c r="J822" s="31">
        <f>SUMPRODUCT($AI$812:$AK$812,$B672:$D672)</f>
        <v>0</v>
      </c>
      <c r="K822" s="10"/>
    </row>
    <row r="823" spans="1:11">
      <c r="A823" s="3" t="s">
        <v>218</v>
      </c>
      <c r="B823" s="31">
        <f>SUMPRODUCT($C$812:$E$812,$B673:$D673)</f>
        <v>0</v>
      </c>
      <c r="C823" s="31">
        <f>SUMPRODUCT($G$812:$I$812,$B673:$D673)</f>
        <v>0</v>
      </c>
      <c r="D823" s="31">
        <f>SUMPRODUCT($K$812:$M$812,$B673:$D673)</f>
        <v>0</v>
      </c>
      <c r="E823" s="31">
        <f>SUMPRODUCT($O$812:$Q$812,$B673:$D673)</f>
        <v>0</v>
      </c>
      <c r="F823" s="31">
        <f>SUMPRODUCT($S$812:$U$812,$B673:$D673)</f>
        <v>0</v>
      </c>
      <c r="G823" s="31">
        <f>SUMPRODUCT($W$812:$Y$812,$B673:$D673)</f>
        <v>0</v>
      </c>
      <c r="H823" s="31">
        <f>SUMPRODUCT($AA$812:$AC$812,$B673:$D673)</f>
        <v>0</v>
      </c>
      <c r="I823" s="31">
        <f>SUMPRODUCT($AE$812:$AG$812,$B673:$D673)</f>
        <v>0</v>
      </c>
      <c r="J823" s="31">
        <f>SUMPRODUCT($AI$812:$AK$812,$B673:$D673)</f>
        <v>0</v>
      </c>
      <c r="K823" s="10"/>
    </row>
    <row r="824" spans="1:11">
      <c r="A824" s="3" t="s">
        <v>219</v>
      </c>
      <c r="B824" s="31">
        <f>SUMPRODUCT($C$812:$E$812,$B674:$D674)</f>
        <v>0</v>
      </c>
      <c r="C824" s="31">
        <f>SUMPRODUCT($G$812:$I$812,$B674:$D674)</f>
        <v>0</v>
      </c>
      <c r="D824" s="31">
        <f>SUMPRODUCT($K$812:$M$812,$B674:$D674)</f>
        <v>0</v>
      </c>
      <c r="E824" s="31">
        <f>SUMPRODUCT($O$812:$Q$812,$B674:$D674)</f>
        <v>0</v>
      </c>
      <c r="F824" s="31">
        <f>SUMPRODUCT($S$812:$U$812,$B674:$D674)</f>
        <v>0</v>
      </c>
      <c r="G824" s="31">
        <f>SUMPRODUCT($W$812:$Y$812,$B674:$D674)</f>
        <v>0</v>
      </c>
      <c r="H824" s="31">
        <f>SUMPRODUCT($AA$812:$AC$812,$B674:$D674)</f>
        <v>0</v>
      </c>
      <c r="I824" s="31">
        <f>SUMPRODUCT($AE$812:$AG$812,$B674:$D674)</f>
        <v>0</v>
      </c>
      <c r="J824" s="31">
        <f>SUMPRODUCT($AI$812:$AK$812,$B674:$D674)</f>
        <v>0</v>
      </c>
      <c r="K824" s="10"/>
    </row>
    <row r="825" spans="1:11">
      <c r="A825" s="3" t="s">
        <v>220</v>
      </c>
      <c r="B825" s="31">
        <f>SUMPRODUCT($C$812:$E$812,$B675:$D675)</f>
        <v>0</v>
      </c>
      <c r="C825" s="31">
        <f>SUMPRODUCT($G$812:$I$812,$B675:$D675)</f>
        <v>0</v>
      </c>
      <c r="D825" s="31">
        <f>SUMPRODUCT($K$812:$M$812,$B675:$D675)</f>
        <v>0</v>
      </c>
      <c r="E825" s="31">
        <f>SUMPRODUCT($O$812:$Q$812,$B675:$D675)</f>
        <v>0</v>
      </c>
      <c r="F825" s="31">
        <f>SUMPRODUCT($S$812:$U$812,$B675:$D675)</f>
        <v>0</v>
      </c>
      <c r="G825" s="31">
        <f>SUMPRODUCT($W$812:$Y$812,$B675:$D675)</f>
        <v>0</v>
      </c>
      <c r="H825" s="31">
        <f>SUMPRODUCT($AA$812:$AC$812,$B675:$D675)</f>
        <v>0</v>
      </c>
      <c r="I825" s="31">
        <f>SUMPRODUCT($AE$812:$AG$812,$B675:$D675)</f>
        <v>0</v>
      </c>
      <c r="J825" s="31">
        <f>SUMPRODUCT($AI$812:$AK$812,$B675:$D675)</f>
        <v>0</v>
      </c>
      <c r="K825" s="10"/>
    </row>
    <row r="827" spans="1:11" ht="21" customHeight="1">
      <c r="A827" s="1" t="s">
        <v>797</v>
      </c>
    </row>
    <row r="828" spans="1:11">
      <c r="A828" s="2" t="s">
        <v>361</v>
      </c>
    </row>
    <row r="829" spans="1:11">
      <c r="A829" s="11" t="s">
        <v>795</v>
      </c>
    </row>
    <row r="830" spans="1:11">
      <c r="A830" s="11" t="s">
        <v>798</v>
      </c>
    </row>
    <row r="831" spans="1:11">
      <c r="A831" s="2" t="s">
        <v>374</v>
      </c>
    </row>
    <row r="833" spans="1:11">
      <c r="B833" s="12" t="s">
        <v>142</v>
      </c>
      <c r="C833" s="12" t="s">
        <v>143</v>
      </c>
      <c r="D833" s="12" t="s">
        <v>144</v>
      </c>
      <c r="E833" s="12" t="s">
        <v>145</v>
      </c>
      <c r="F833" s="12" t="s">
        <v>146</v>
      </c>
      <c r="G833" s="12" t="s">
        <v>151</v>
      </c>
      <c r="H833" s="12" t="s">
        <v>147</v>
      </c>
      <c r="I833" s="12" t="s">
        <v>148</v>
      </c>
      <c r="J833" s="12" t="s">
        <v>149</v>
      </c>
    </row>
    <row r="834" spans="1:11">
      <c r="A834" s="3" t="s">
        <v>220</v>
      </c>
      <c r="B834" s="31">
        <f>SUMPRODUCT($C$812:$E$812,$B680:$D680)</f>
        <v>0</v>
      </c>
      <c r="C834" s="31">
        <f>SUMPRODUCT($G$812:$I$812,$B680:$D680)</f>
        <v>0</v>
      </c>
      <c r="D834" s="31">
        <f>SUMPRODUCT($K$812:$M$812,$B680:$D680)</f>
        <v>0</v>
      </c>
      <c r="E834" s="31">
        <f>SUMPRODUCT($O$812:$Q$812,$B680:$D680)</f>
        <v>0</v>
      </c>
      <c r="F834" s="31">
        <f>SUMPRODUCT($S$812:$U$812,$B680:$D680)</f>
        <v>0</v>
      </c>
      <c r="G834" s="31">
        <f>SUMPRODUCT($W$812:$Y$812,$B680:$D680)</f>
        <v>0</v>
      </c>
      <c r="H834" s="31">
        <f>SUMPRODUCT($AA$812:$AC$812,$B680:$D680)</f>
        <v>0</v>
      </c>
      <c r="I834" s="31">
        <f>SUMPRODUCT($AE$812:$AG$812,$B680:$D680)</f>
        <v>0</v>
      </c>
      <c r="J834" s="31">
        <f>SUMPRODUCT($AI$812:$AK$812,$B680:$D680)</f>
        <v>0</v>
      </c>
      <c r="K834" s="10"/>
    </row>
    <row r="836" spans="1:11" ht="21" customHeight="1">
      <c r="A836" s="1" t="s">
        <v>799</v>
      </c>
    </row>
    <row r="837" spans="1:11">
      <c r="A837" s="2" t="s">
        <v>361</v>
      </c>
    </row>
    <row r="838" spans="1:11">
      <c r="A838" s="11" t="s">
        <v>795</v>
      </c>
    </row>
    <row r="839" spans="1:11">
      <c r="A839" s="11" t="s">
        <v>800</v>
      </c>
    </row>
    <row r="840" spans="1:11">
      <c r="A840" s="2" t="s">
        <v>374</v>
      </c>
    </row>
    <row r="842" spans="1:11">
      <c r="B842" s="12" t="s">
        <v>142</v>
      </c>
      <c r="C842" s="12" t="s">
        <v>143</v>
      </c>
      <c r="D842" s="12" t="s">
        <v>144</v>
      </c>
      <c r="E842" s="12" t="s">
        <v>145</v>
      </c>
      <c r="F842" s="12" t="s">
        <v>146</v>
      </c>
      <c r="G842" s="12" t="s">
        <v>151</v>
      </c>
      <c r="H842" s="12" t="s">
        <v>147</v>
      </c>
      <c r="I842" s="12" t="s">
        <v>148</v>
      </c>
      <c r="J842" s="12" t="s">
        <v>149</v>
      </c>
    </row>
    <row r="843" spans="1:11">
      <c r="A843" s="3" t="s">
        <v>220</v>
      </c>
      <c r="B843" s="31">
        <f>SUMPRODUCT($C$812:$E$812,$B685:$D685)</f>
        <v>0</v>
      </c>
      <c r="C843" s="31">
        <f>SUMPRODUCT($G$812:$I$812,$B685:$D685)</f>
        <v>0</v>
      </c>
      <c r="D843" s="31">
        <f>SUMPRODUCT($K$812:$M$812,$B685:$D685)</f>
        <v>0</v>
      </c>
      <c r="E843" s="31">
        <f>SUMPRODUCT($O$812:$Q$812,$B685:$D685)</f>
        <v>0</v>
      </c>
      <c r="F843" s="31">
        <f>SUMPRODUCT($S$812:$U$812,$B685:$D685)</f>
        <v>0</v>
      </c>
      <c r="G843" s="31">
        <f>SUMPRODUCT($W$812:$Y$812,$B685:$D685)</f>
        <v>0</v>
      </c>
      <c r="H843" s="31">
        <f>SUMPRODUCT($AA$812:$AC$812,$B685:$D685)</f>
        <v>0</v>
      </c>
      <c r="I843" s="31">
        <f>SUMPRODUCT($AE$812:$AG$812,$B685:$D685)</f>
        <v>0</v>
      </c>
      <c r="J843" s="31">
        <f>SUMPRODUCT($AI$812:$AK$812,$B685:$D685)</f>
        <v>0</v>
      </c>
      <c r="K843" s="10"/>
    </row>
    <row r="845" spans="1:11" ht="21" customHeight="1">
      <c r="A845" s="1" t="s">
        <v>801</v>
      </c>
    </row>
    <row r="846" spans="1:11">
      <c r="A846" s="2" t="s">
        <v>361</v>
      </c>
    </row>
    <row r="847" spans="1:11">
      <c r="A847" s="11" t="s">
        <v>802</v>
      </c>
    </row>
    <row r="848" spans="1:11">
      <c r="A848" s="11" t="s">
        <v>803</v>
      </c>
    </row>
    <row r="849" spans="1:11">
      <c r="A849" s="2" t="s">
        <v>379</v>
      </c>
    </row>
    <row r="851" spans="1:11">
      <c r="B851" s="12" t="s">
        <v>142</v>
      </c>
      <c r="C851" s="12" t="s">
        <v>143</v>
      </c>
      <c r="D851" s="12" t="s">
        <v>144</v>
      </c>
      <c r="E851" s="12" t="s">
        <v>145</v>
      </c>
      <c r="F851" s="12" t="s">
        <v>146</v>
      </c>
      <c r="G851" s="12" t="s">
        <v>151</v>
      </c>
      <c r="H851" s="12" t="s">
        <v>147</v>
      </c>
      <c r="I851" s="12" t="s">
        <v>148</v>
      </c>
      <c r="J851" s="12" t="s">
        <v>149</v>
      </c>
    </row>
    <row r="852" spans="1:11">
      <c r="A852" s="3" t="s">
        <v>174</v>
      </c>
      <c r="B852" s="32">
        <f>$B$581</f>
        <v>0</v>
      </c>
      <c r="C852" s="32">
        <f>$C$581</f>
        <v>0</v>
      </c>
      <c r="D852" s="32">
        <f>$D$581</f>
        <v>0</v>
      </c>
      <c r="E852" s="32">
        <f>$E$581</f>
        <v>0</v>
      </c>
      <c r="F852" s="32">
        <f>$F$581</f>
        <v>0</v>
      </c>
      <c r="G852" s="32">
        <f>$G$581</f>
        <v>0</v>
      </c>
      <c r="H852" s="32">
        <f>$H$581</f>
        <v>0</v>
      </c>
      <c r="I852" s="32">
        <f>$I$581</f>
        <v>0</v>
      </c>
      <c r="J852" s="32">
        <f>$J$581</f>
        <v>0</v>
      </c>
      <c r="K852" s="10"/>
    </row>
    <row r="853" spans="1:11">
      <c r="A853" s="3" t="s">
        <v>175</v>
      </c>
      <c r="B853" s="32">
        <f>$B$582</f>
        <v>0</v>
      </c>
      <c r="C853" s="32">
        <f>$C$582</f>
        <v>0</v>
      </c>
      <c r="D853" s="32">
        <f>$D$582</f>
        <v>0</v>
      </c>
      <c r="E853" s="32">
        <f>$E$582</f>
        <v>0</v>
      </c>
      <c r="F853" s="32">
        <f>$F$582</f>
        <v>0</v>
      </c>
      <c r="G853" s="32">
        <f>$G$582</f>
        <v>0</v>
      </c>
      <c r="H853" s="32">
        <f>$H$582</f>
        <v>0</v>
      </c>
      <c r="I853" s="32">
        <f>$I$582</f>
        <v>0</v>
      </c>
      <c r="J853" s="32">
        <f>$J$582</f>
        <v>0</v>
      </c>
      <c r="K853" s="10"/>
    </row>
    <row r="854" spans="1:11">
      <c r="A854" s="3" t="s">
        <v>214</v>
      </c>
      <c r="B854" s="32">
        <f>$B$583</f>
        <v>0</v>
      </c>
      <c r="C854" s="32">
        <f>$C$583</f>
        <v>0</v>
      </c>
      <c r="D854" s="32">
        <f>$D$583</f>
        <v>0</v>
      </c>
      <c r="E854" s="32">
        <f>$E$583</f>
        <v>0</v>
      </c>
      <c r="F854" s="32">
        <f>$F$583</f>
        <v>0</v>
      </c>
      <c r="G854" s="32">
        <f>$G$583</f>
        <v>0</v>
      </c>
      <c r="H854" s="32">
        <f>$H$583</f>
        <v>0</v>
      </c>
      <c r="I854" s="32">
        <f>$I$583</f>
        <v>0</v>
      </c>
      <c r="J854" s="32">
        <f>$J$583</f>
        <v>0</v>
      </c>
      <c r="K854" s="10"/>
    </row>
    <row r="855" spans="1:11">
      <c r="A855" s="3" t="s">
        <v>176</v>
      </c>
      <c r="B855" s="32">
        <f>$B$584</f>
        <v>0</v>
      </c>
      <c r="C855" s="32">
        <f>$C$584</f>
        <v>0</v>
      </c>
      <c r="D855" s="32">
        <f>$D$584</f>
        <v>0</v>
      </c>
      <c r="E855" s="32">
        <f>$E$584</f>
        <v>0</v>
      </c>
      <c r="F855" s="32">
        <f>$F$584</f>
        <v>0</v>
      </c>
      <c r="G855" s="32">
        <f>$G$584</f>
        <v>0</v>
      </c>
      <c r="H855" s="32">
        <f>$H$584</f>
        <v>0</v>
      </c>
      <c r="I855" s="32">
        <f>$I$584</f>
        <v>0</v>
      </c>
      <c r="J855" s="32">
        <f>$J$584</f>
        <v>0</v>
      </c>
      <c r="K855" s="10"/>
    </row>
    <row r="856" spans="1:11">
      <c r="A856" s="3" t="s">
        <v>177</v>
      </c>
      <c r="B856" s="32">
        <f>$B$585</f>
        <v>0</v>
      </c>
      <c r="C856" s="32">
        <f>$C$585</f>
        <v>0</v>
      </c>
      <c r="D856" s="32">
        <f>$D$585</f>
        <v>0</v>
      </c>
      <c r="E856" s="32">
        <f>$E$585</f>
        <v>0</v>
      </c>
      <c r="F856" s="32">
        <f>$F$585</f>
        <v>0</v>
      </c>
      <c r="G856" s="32">
        <f>$G$585</f>
        <v>0</v>
      </c>
      <c r="H856" s="32">
        <f>$H$585</f>
        <v>0</v>
      </c>
      <c r="I856" s="32">
        <f>$I$585</f>
        <v>0</v>
      </c>
      <c r="J856" s="32">
        <f>$J$585</f>
        <v>0</v>
      </c>
      <c r="K856" s="10"/>
    </row>
    <row r="857" spans="1:11">
      <c r="A857" s="3" t="s">
        <v>215</v>
      </c>
      <c r="B857" s="32">
        <f>$B$586</f>
        <v>0</v>
      </c>
      <c r="C857" s="32">
        <f>$C$586</f>
        <v>0</v>
      </c>
      <c r="D857" s="32">
        <f>$D$586</f>
        <v>0</v>
      </c>
      <c r="E857" s="32">
        <f>$E$586</f>
        <v>0</v>
      </c>
      <c r="F857" s="32">
        <f>$F$586</f>
        <v>0</v>
      </c>
      <c r="G857" s="32">
        <f>$G$586</f>
        <v>0</v>
      </c>
      <c r="H857" s="32">
        <f>$H$586</f>
        <v>0</v>
      </c>
      <c r="I857" s="32">
        <f>$I$586</f>
        <v>0</v>
      </c>
      <c r="J857" s="32">
        <f>$J$586</f>
        <v>0</v>
      </c>
      <c r="K857" s="10"/>
    </row>
    <row r="858" spans="1:11">
      <c r="A858" s="3" t="s">
        <v>178</v>
      </c>
      <c r="B858" s="32">
        <f>$B$587</f>
        <v>0</v>
      </c>
      <c r="C858" s="32">
        <f>$C$587</f>
        <v>0</v>
      </c>
      <c r="D858" s="32">
        <f>$D$587</f>
        <v>0</v>
      </c>
      <c r="E858" s="32">
        <f>$E$587</f>
        <v>0</v>
      </c>
      <c r="F858" s="32">
        <f>$F$587</f>
        <v>0</v>
      </c>
      <c r="G858" s="32">
        <f>$G$587</f>
        <v>0</v>
      </c>
      <c r="H858" s="32">
        <f>$H$587</f>
        <v>0</v>
      </c>
      <c r="I858" s="32">
        <f>$I$587</f>
        <v>0</v>
      </c>
      <c r="J858" s="32">
        <f>$J$587</f>
        <v>0</v>
      </c>
      <c r="K858" s="10"/>
    </row>
    <row r="859" spans="1:11">
      <c r="A859" s="3" t="s">
        <v>179</v>
      </c>
      <c r="B859" s="32">
        <f>$B$588</f>
        <v>0</v>
      </c>
      <c r="C859" s="32">
        <f>$C$588</f>
        <v>0</v>
      </c>
      <c r="D859" s="32">
        <f>$D$588</f>
        <v>0</v>
      </c>
      <c r="E859" s="32">
        <f>$E$588</f>
        <v>0</v>
      </c>
      <c r="F859" s="32">
        <f>$F$588</f>
        <v>0</v>
      </c>
      <c r="G859" s="32">
        <f>$G$588</f>
        <v>0</v>
      </c>
      <c r="H859" s="32">
        <f>$H$588</f>
        <v>0</v>
      </c>
      <c r="I859" s="32">
        <f>$I$588</f>
        <v>0</v>
      </c>
      <c r="J859" s="32">
        <f>$J$588</f>
        <v>0</v>
      </c>
      <c r="K859" s="10"/>
    </row>
    <row r="860" spans="1:11">
      <c r="A860" s="3" t="s">
        <v>195</v>
      </c>
      <c r="B860" s="32">
        <f>$B$589</f>
        <v>0</v>
      </c>
      <c r="C860" s="32">
        <f>$C$589</f>
        <v>0</v>
      </c>
      <c r="D860" s="32">
        <f>$D$589</f>
        <v>0</v>
      </c>
      <c r="E860" s="32">
        <f>$E$589</f>
        <v>0</v>
      </c>
      <c r="F860" s="32">
        <f>$F$589</f>
        <v>0</v>
      </c>
      <c r="G860" s="32">
        <f>$G$589</f>
        <v>0</v>
      </c>
      <c r="H860" s="32">
        <f>$H$589</f>
        <v>0</v>
      </c>
      <c r="I860" s="32">
        <f>$I$589</f>
        <v>0</v>
      </c>
      <c r="J860" s="32">
        <f>$J$589</f>
        <v>0</v>
      </c>
      <c r="K860" s="10"/>
    </row>
    <row r="861" spans="1:11">
      <c r="A861" s="3" t="s">
        <v>180</v>
      </c>
      <c r="B861" s="32">
        <f>$B$590</f>
        <v>0</v>
      </c>
      <c r="C861" s="32">
        <f>$C$590</f>
        <v>0</v>
      </c>
      <c r="D861" s="32">
        <f>$D$590</f>
        <v>0</v>
      </c>
      <c r="E861" s="32">
        <f>$E$590</f>
        <v>0</v>
      </c>
      <c r="F861" s="32">
        <f>$F$590</f>
        <v>0</v>
      </c>
      <c r="G861" s="32">
        <f>$G$590</f>
        <v>0</v>
      </c>
      <c r="H861" s="32">
        <f>$H$590</f>
        <v>0</v>
      </c>
      <c r="I861" s="32">
        <f>$I$590</f>
        <v>0</v>
      </c>
      <c r="J861" s="32">
        <f>$J$590</f>
        <v>0</v>
      </c>
      <c r="K861" s="10"/>
    </row>
    <row r="862" spans="1:11">
      <c r="A862" s="3" t="s">
        <v>181</v>
      </c>
      <c r="B862" s="32">
        <f>$B$591</f>
        <v>0</v>
      </c>
      <c r="C862" s="32">
        <f>$C$591</f>
        <v>0</v>
      </c>
      <c r="D862" s="32">
        <f>$D$591</f>
        <v>0</v>
      </c>
      <c r="E862" s="32">
        <f>$E$591</f>
        <v>0</v>
      </c>
      <c r="F862" s="32">
        <f>$F$591</f>
        <v>0</v>
      </c>
      <c r="G862" s="32">
        <f>$G$591</f>
        <v>0</v>
      </c>
      <c r="H862" s="32">
        <f>$H$591</f>
        <v>0</v>
      </c>
      <c r="I862" s="32">
        <f>$I$591</f>
        <v>0</v>
      </c>
      <c r="J862" s="32">
        <f>$J$591</f>
        <v>0</v>
      </c>
      <c r="K862" s="10"/>
    </row>
    <row r="863" spans="1:11">
      <c r="A863" s="3" t="s">
        <v>182</v>
      </c>
      <c r="B863" s="32">
        <f>$B$592</f>
        <v>0</v>
      </c>
      <c r="C863" s="32">
        <f>$C$592</f>
        <v>0</v>
      </c>
      <c r="D863" s="32">
        <f>$D$592</f>
        <v>0</v>
      </c>
      <c r="E863" s="32">
        <f>$E$592</f>
        <v>0</v>
      </c>
      <c r="F863" s="32">
        <f>$F$592</f>
        <v>0</v>
      </c>
      <c r="G863" s="32">
        <f>$G$592</f>
        <v>0</v>
      </c>
      <c r="H863" s="32">
        <f>$H$592</f>
        <v>0</v>
      </c>
      <c r="I863" s="32">
        <f>$I$592</f>
        <v>0</v>
      </c>
      <c r="J863" s="32">
        <f>$J$592</f>
        <v>0</v>
      </c>
      <c r="K863" s="10"/>
    </row>
    <row r="864" spans="1:11">
      <c r="A864" s="3" t="s">
        <v>183</v>
      </c>
      <c r="B864" s="32">
        <f>$B$593</f>
        <v>0</v>
      </c>
      <c r="C864" s="32">
        <f>$C$593</f>
        <v>0</v>
      </c>
      <c r="D864" s="32">
        <f>$D$593</f>
        <v>0</v>
      </c>
      <c r="E864" s="32">
        <f>$E$593</f>
        <v>0</v>
      </c>
      <c r="F864" s="32">
        <f>$F$593</f>
        <v>0</v>
      </c>
      <c r="G864" s="32">
        <f>$G$593</f>
        <v>0</v>
      </c>
      <c r="H864" s="32">
        <f>$H$593</f>
        <v>0</v>
      </c>
      <c r="I864" s="32">
        <f>$I$593</f>
        <v>0</v>
      </c>
      <c r="J864" s="32">
        <f>$J$593</f>
        <v>0</v>
      </c>
      <c r="K864" s="10"/>
    </row>
    <row r="865" spans="1:11">
      <c r="A865" s="3" t="s">
        <v>196</v>
      </c>
      <c r="B865" s="32">
        <f>$B$594</f>
        <v>0</v>
      </c>
      <c r="C865" s="32">
        <f>$C$594</f>
        <v>0</v>
      </c>
      <c r="D865" s="32">
        <f>$D$594</f>
        <v>0</v>
      </c>
      <c r="E865" s="32">
        <f>$E$594</f>
        <v>0</v>
      </c>
      <c r="F865" s="32">
        <f>$F$594</f>
        <v>0</v>
      </c>
      <c r="G865" s="32">
        <f>$G$594</f>
        <v>0</v>
      </c>
      <c r="H865" s="32">
        <f>$H$594</f>
        <v>0</v>
      </c>
      <c r="I865" s="32">
        <f>$I$594</f>
        <v>0</v>
      </c>
      <c r="J865" s="32">
        <f>$J$594</f>
        <v>0</v>
      </c>
      <c r="K865" s="10"/>
    </row>
    <row r="866" spans="1:11">
      <c r="A866" s="3" t="s">
        <v>216</v>
      </c>
      <c r="B866" s="32">
        <f>$B$821</f>
        <v>0</v>
      </c>
      <c r="C866" s="32">
        <f>$C$821</f>
        <v>0</v>
      </c>
      <c r="D866" s="32">
        <f>$D$821</f>
        <v>0</v>
      </c>
      <c r="E866" s="32">
        <f>$E$821</f>
        <v>0</v>
      </c>
      <c r="F866" s="32">
        <f>$F$821</f>
        <v>0</v>
      </c>
      <c r="G866" s="32">
        <f>$G$821</f>
        <v>0</v>
      </c>
      <c r="H866" s="32">
        <f>$H$821</f>
        <v>0</v>
      </c>
      <c r="I866" s="32">
        <f>$I$821</f>
        <v>0</v>
      </c>
      <c r="J866" s="32">
        <f>$J$821</f>
        <v>0</v>
      </c>
      <c r="K866" s="10"/>
    </row>
    <row r="867" spans="1:11">
      <c r="A867" s="3" t="s">
        <v>217</v>
      </c>
      <c r="B867" s="32">
        <f>$B$822</f>
        <v>0</v>
      </c>
      <c r="C867" s="32">
        <f>$C$822</f>
        <v>0</v>
      </c>
      <c r="D867" s="32">
        <f>$D$822</f>
        <v>0</v>
      </c>
      <c r="E867" s="32">
        <f>$E$822</f>
        <v>0</v>
      </c>
      <c r="F867" s="32">
        <f>$F$822</f>
        <v>0</v>
      </c>
      <c r="G867" s="32">
        <f>$G$822</f>
        <v>0</v>
      </c>
      <c r="H867" s="32">
        <f>$H$822</f>
        <v>0</v>
      </c>
      <c r="I867" s="32">
        <f>$I$822</f>
        <v>0</v>
      </c>
      <c r="J867" s="32">
        <f>$J$822</f>
        <v>0</v>
      </c>
      <c r="K867" s="10"/>
    </row>
    <row r="868" spans="1:11">
      <c r="A868" s="3" t="s">
        <v>218</v>
      </c>
      <c r="B868" s="32">
        <f>$B$823</f>
        <v>0</v>
      </c>
      <c r="C868" s="32">
        <f>$C$823</f>
        <v>0</v>
      </c>
      <c r="D868" s="32">
        <f>$D$823</f>
        <v>0</v>
      </c>
      <c r="E868" s="32">
        <f>$E$823</f>
        <v>0</v>
      </c>
      <c r="F868" s="32">
        <f>$F$823</f>
        <v>0</v>
      </c>
      <c r="G868" s="32">
        <f>$G$823</f>
        <v>0</v>
      </c>
      <c r="H868" s="32">
        <f>$H$823</f>
        <v>0</v>
      </c>
      <c r="I868" s="32">
        <f>$I$823</f>
        <v>0</v>
      </c>
      <c r="J868" s="32">
        <f>$J$823</f>
        <v>0</v>
      </c>
      <c r="K868" s="10"/>
    </row>
    <row r="869" spans="1:11">
      <c r="A869" s="3" t="s">
        <v>219</v>
      </c>
      <c r="B869" s="32">
        <f>$B$824</f>
        <v>0</v>
      </c>
      <c r="C869" s="32">
        <f>$C$824</f>
        <v>0</v>
      </c>
      <c r="D869" s="32">
        <f>$D$824</f>
        <v>0</v>
      </c>
      <c r="E869" s="32">
        <f>$E$824</f>
        <v>0</v>
      </c>
      <c r="F869" s="32">
        <f>$F$824</f>
        <v>0</v>
      </c>
      <c r="G869" s="32">
        <f>$G$824</f>
        <v>0</v>
      </c>
      <c r="H869" s="32">
        <f>$H$824</f>
        <v>0</v>
      </c>
      <c r="I869" s="32">
        <f>$I$824</f>
        <v>0</v>
      </c>
      <c r="J869" s="32">
        <f>$J$824</f>
        <v>0</v>
      </c>
      <c r="K869" s="10"/>
    </row>
    <row r="870" spans="1:11">
      <c r="A870" s="3" t="s">
        <v>220</v>
      </c>
      <c r="B870" s="32">
        <f>$B$825</f>
        <v>0</v>
      </c>
      <c r="C870" s="32">
        <f>$C$825</f>
        <v>0</v>
      </c>
      <c r="D870" s="32">
        <f>$D$825</f>
        <v>0</v>
      </c>
      <c r="E870" s="32">
        <f>$E$825</f>
        <v>0</v>
      </c>
      <c r="F870" s="32">
        <f>$F$825</f>
        <v>0</v>
      </c>
      <c r="G870" s="32">
        <f>$G$825</f>
        <v>0</v>
      </c>
      <c r="H870" s="32">
        <f>$H$825</f>
        <v>0</v>
      </c>
      <c r="I870" s="32">
        <f>$I$825</f>
        <v>0</v>
      </c>
      <c r="J870" s="32">
        <f>$J$825</f>
        <v>0</v>
      </c>
      <c r="K870" s="10"/>
    </row>
    <row r="871" spans="1:11">
      <c r="A871" s="3" t="s">
        <v>187</v>
      </c>
      <c r="B871" s="32">
        <f>$B$595</f>
        <v>0</v>
      </c>
      <c r="C871" s="32">
        <f>$C$595</f>
        <v>0</v>
      </c>
      <c r="D871" s="32">
        <f>$D$595</f>
        <v>0</v>
      </c>
      <c r="E871" s="32">
        <f>$E$595</f>
        <v>0</v>
      </c>
      <c r="F871" s="32">
        <f>$F$595</f>
        <v>0</v>
      </c>
      <c r="G871" s="32">
        <f>$G$595</f>
        <v>0</v>
      </c>
      <c r="H871" s="32">
        <f>$H$595</f>
        <v>0</v>
      </c>
      <c r="I871" s="32">
        <f>$I$595</f>
        <v>0</v>
      </c>
      <c r="J871" s="32">
        <f>$J$595</f>
        <v>0</v>
      </c>
      <c r="K871" s="10"/>
    </row>
    <row r="872" spans="1:11">
      <c r="A872" s="3" t="s">
        <v>189</v>
      </c>
      <c r="B872" s="32">
        <f>$B$596</f>
        <v>0</v>
      </c>
      <c r="C872" s="32">
        <f>$C$596</f>
        <v>0</v>
      </c>
      <c r="D872" s="32">
        <f>$D$596</f>
        <v>0</v>
      </c>
      <c r="E872" s="32">
        <f>$E$596</f>
        <v>0</v>
      </c>
      <c r="F872" s="32">
        <f>$F$596</f>
        <v>0</v>
      </c>
      <c r="G872" s="32">
        <f>$G$596</f>
        <v>0</v>
      </c>
      <c r="H872" s="32">
        <f>$H$596</f>
        <v>0</v>
      </c>
      <c r="I872" s="32">
        <f>$I$596</f>
        <v>0</v>
      </c>
      <c r="J872" s="32">
        <f>$J$596</f>
        <v>0</v>
      </c>
      <c r="K872" s="10"/>
    </row>
    <row r="873" spans="1:11">
      <c r="A873" s="3" t="s">
        <v>198</v>
      </c>
      <c r="B873" s="32">
        <f>$B$597</f>
        <v>0</v>
      </c>
      <c r="C873" s="32">
        <f>$C$597</f>
        <v>0</v>
      </c>
      <c r="D873" s="32">
        <f>$D$597</f>
        <v>0</v>
      </c>
      <c r="E873" s="32">
        <f>$E$597</f>
        <v>0</v>
      </c>
      <c r="F873" s="32">
        <f>$F$597</f>
        <v>0</v>
      </c>
      <c r="G873" s="32">
        <f>$G$597</f>
        <v>0</v>
      </c>
      <c r="H873" s="32">
        <f>$H$597</f>
        <v>0</v>
      </c>
      <c r="I873" s="32">
        <f>$I$597</f>
        <v>0</v>
      </c>
      <c r="J873" s="32">
        <f>$J$597</f>
        <v>0</v>
      </c>
      <c r="K873" s="10"/>
    </row>
    <row r="875" spans="1:11" ht="21" customHeight="1">
      <c r="A875" s="1" t="s">
        <v>804</v>
      </c>
    </row>
    <row r="876" spans="1:11">
      <c r="A876" s="2" t="s">
        <v>361</v>
      </c>
    </row>
    <row r="877" spans="1:11">
      <c r="A877" s="11" t="s">
        <v>805</v>
      </c>
    </row>
    <row r="878" spans="1:11">
      <c r="A878" s="11" t="s">
        <v>806</v>
      </c>
    </row>
    <row r="879" spans="1:11">
      <c r="A879" s="2" t="s">
        <v>379</v>
      </c>
    </row>
    <row r="881" spans="1:11">
      <c r="B881" s="12" t="s">
        <v>142</v>
      </c>
      <c r="C881" s="12" t="s">
        <v>143</v>
      </c>
      <c r="D881" s="12" t="s">
        <v>144</v>
      </c>
      <c r="E881" s="12" t="s">
        <v>145</v>
      </c>
      <c r="F881" s="12" t="s">
        <v>146</v>
      </c>
      <c r="G881" s="12" t="s">
        <v>151</v>
      </c>
      <c r="H881" s="12" t="s">
        <v>147</v>
      </c>
      <c r="I881" s="12" t="s">
        <v>148</v>
      </c>
      <c r="J881" s="12" t="s">
        <v>149</v>
      </c>
    </row>
    <row r="882" spans="1:11">
      <c r="A882" s="3" t="s">
        <v>175</v>
      </c>
      <c r="B882" s="32">
        <f>$B$606</f>
        <v>0</v>
      </c>
      <c r="C882" s="32">
        <f>$C$606</f>
        <v>0</v>
      </c>
      <c r="D882" s="32">
        <f>$D$606</f>
        <v>0</v>
      </c>
      <c r="E882" s="32">
        <f>$E$606</f>
        <v>0</v>
      </c>
      <c r="F882" s="32">
        <f>$F$606</f>
        <v>0</v>
      </c>
      <c r="G882" s="32">
        <f>$G$606</f>
        <v>0</v>
      </c>
      <c r="H882" s="32">
        <f>$H$606</f>
        <v>0</v>
      </c>
      <c r="I882" s="32">
        <f>$I$606</f>
        <v>0</v>
      </c>
      <c r="J882" s="32">
        <f>$J$606</f>
        <v>0</v>
      </c>
      <c r="K882" s="10"/>
    </row>
    <row r="883" spans="1:11">
      <c r="A883" s="3" t="s">
        <v>177</v>
      </c>
      <c r="B883" s="32">
        <f>$B$607</f>
        <v>0</v>
      </c>
      <c r="C883" s="32">
        <f>$C$607</f>
        <v>0</v>
      </c>
      <c r="D883" s="32">
        <f>$D$607</f>
        <v>0</v>
      </c>
      <c r="E883" s="32">
        <f>$E$607</f>
        <v>0</v>
      </c>
      <c r="F883" s="32">
        <f>$F$607</f>
        <v>0</v>
      </c>
      <c r="G883" s="32">
        <f>$G$607</f>
        <v>0</v>
      </c>
      <c r="H883" s="32">
        <f>$H$607</f>
        <v>0</v>
      </c>
      <c r="I883" s="32">
        <f>$I$607</f>
        <v>0</v>
      </c>
      <c r="J883" s="32">
        <f>$J$607</f>
        <v>0</v>
      </c>
      <c r="K883" s="10"/>
    </row>
    <row r="884" spans="1:11">
      <c r="A884" s="3" t="s">
        <v>178</v>
      </c>
      <c r="B884" s="32">
        <f>$B$608</f>
        <v>0</v>
      </c>
      <c r="C884" s="32">
        <f>$C$608</f>
        <v>0</v>
      </c>
      <c r="D884" s="32">
        <f>$D$608</f>
        <v>0</v>
      </c>
      <c r="E884" s="32">
        <f>$E$608</f>
        <v>0</v>
      </c>
      <c r="F884" s="32">
        <f>$F$608</f>
        <v>0</v>
      </c>
      <c r="G884" s="32">
        <f>$G$608</f>
        <v>0</v>
      </c>
      <c r="H884" s="32">
        <f>$H$608</f>
        <v>0</v>
      </c>
      <c r="I884" s="32">
        <f>$I$608</f>
        <v>0</v>
      </c>
      <c r="J884" s="32">
        <f>$J$608</f>
        <v>0</v>
      </c>
      <c r="K884" s="10"/>
    </row>
    <row r="885" spans="1:11">
      <c r="A885" s="3" t="s">
        <v>179</v>
      </c>
      <c r="B885" s="32">
        <f>$B$609</f>
        <v>0</v>
      </c>
      <c r="C885" s="32">
        <f>$C$609</f>
        <v>0</v>
      </c>
      <c r="D885" s="32">
        <f>$D$609</f>
        <v>0</v>
      </c>
      <c r="E885" s="32">
        <f>$E$609</f>
        <v>0</v>
      </c>
      <c r="F885" s="32">
        <f>$F$609</f>
        <v>0</v>
      </c>
      <c r="G885" s="32">
        <f>$G$609</f>
        <v>0</v>
      </c>
      <c r="H885" s="32">
        <f>$H$609</f>
        <v>0</v>
      </c>
      <c r="I885" s="32">
        <f>$I$609</f>
        <v>0</v>
      </c>
      <c r="J885" s="32">
        <f>$J$609</f>
        <v>0</v>
      </c>
      <c r="K885" s="10"/>
    </row>
    <row r="886" spans="1:11">
      <c r="A886" s="3" t="s">
        <v>195</v>
      </c>
      <c r="B886" s="32">
        <f>$B$610</f>
        <v>0</v>
      </c>
      <c r="C886" s="32">
        <f>$C$610</f>
        <v>0</v>
      </c>
      <c r="D886" s="32">
        <f>$D$610</f>
        <v>0</v>
      </c>
      <c r="E886" s="32">
        <f>$E$610</f>
        <v>0</v>
      </c>
      <c r="F886" s="32">
        <f>$F$610</f>
        <v>0</v>
      </c>
      <c r="G886" s="32">
        <f>$G$610</f>
        <v>0</v>
      </c>
      <c r="H886" s="32">
        <f>$H$610</f>
        <v>0</v>
      </c>
      <c r="I886" s="32">
        <f>$I$610</f>
        <v>0</v>
      </c>
      <c r="J886" s="32">
        <f>$J$610</f>
        <v>0</v>
      </c>
      <c r="K886" s="10"/>
    </row>
    <row r="887" spans="1:11">
      <c r="A887" s="3" t="s">
        <v>180</v>
      </c>
      <c r="B887" s="32">
        <f>$B$611</f>
        <v>0</v>
      </c>
      <c r="C887" s="32">
        <f>$C$611</f>
        <v>0</v>
      </c>
      <c r="D887" s="32">
        <f>$D$611</f>
        <v>0</v>
      </c>
      <c r="E887" s="32">
        <f>$E$611</f>
        <v>0</v>
      </c>
      <c r="F887" s="32">
        <f>$F$611</f>
        <v>0</v>
      </c>
      <c r="G887" s="32">
        <f>$G$611</f>
        <v>0</v>
      </c>
      <c r="H887" s="32">
        <f>$H$611</f>
        <v>0</v>
      </c>
      <c r="I887" s="32">
        <f>$I$611</f>
        <v>0</v>
      </c>
      <c r="J887" s="32">
        <f>$J$611</f>
        <v>0</v>
      </c>
      <c r="K887" s="10"/>
    </row>
    <row r="888" spans="1:11">
      <c r="A888" s="3" t="s">
        <v>181</v>
      </c>
      <c r="B888" s="32">
        <f>$B$612</f>
        <v>0</v>
      </c>
      <c r="C888" s="32">
        <f>$C$612</f>
        <v>0</v>
      </c>
      <c r="D888" s="32">
        <f>$D$612</f>
        <v>0</v>
      </c>
      <c r="E888" s="32">
        <f>$E$612</f>
        <v>0</v>
      </c>
      <c r="F888" s="32">
        <f>$F$612</f>
        <v>0</v>
      </c>
      <c r="G888" s="32">
        <f>$G$612</f>
        <v>0</v>
      </c>
      <c r="H888" s="32">
        <f>$H$612</f>
        <v>0</v>
      </c>
      <c r="I888" s="32">
        <f>$I$612</f>
        <v>0</v>
      </c>
      <c r="J888" s="32">
        <f>$J$612</f>
        <v>0</v>
      </c>
      <c r="K888" s="10"/>
    </row>
    <row r="889" spans="1:11">
      <c r="A889" s="3" t="s">
        <v>182</v>
      </c>
      <c r="B889" s="32">
        <f>$B$613</f>
        <v>0</v>
      </c>
      <c r="C889" s="32">
        <f>$C$613</f>
        <v>0</v>
      </c>
      <c r="D889" s="32">
        <f>$D$613</f>
        <v>0</v>
      </c>
      <c r="E889" s="32">
        <f>$E$613</f>
        <v>0</v>
      </c>
      <c r="F889" s="32">
        <f>$F$613</f>
        <v>0</v>
      </c>
      <c r="G889" s="32">
        <f>$G$613</f>
        <v>0</v>
      </c>
      <c r="H889" s="32">
        <f>$H$613</f>
        <v>0</v>
      </c>
      <c r="I889" s="32">
        <f>$I$613</f>
        <v>0</v>
      </c>
      <c r="J889" s="32">
        <f>$J$613</f>
        <v>0</v>
      </c>
      <c r="K889" s="10"/>
    </row>
    <row r="890" spans="1:11">
      <c r="A890" s="3" t="s">
        <v>183</v>
      </c>
      <c r="B890" s="32">
        <f>$B$614</f>
        <v>0</v>
      </c>
      <c r="C890" s="32">
        <f>$C$614</f>
        <v>0</v>
      </c>
      <c r="D890" s="32">
        <f>$D$614</f>
        <v>0</v>
      </c>
      <c r="E890" s="32">
        <f>$E$614</f>
        <v>0</v>
      </c>
      <c r="F890" s="32">
        <f>$F$614</f>
        <v>0</v>
      </c>
      <c r="G890" s="32">
        <f>$G$614</f>
        <v>0</v>
      </c>
      <c r="H890" s="32">
        <f>$H$614</f>
        <v>0</v>
      </c>
      <c r="I890" s="32">
        <f>$I$614</f>
        <v>0</v>
      </c>
      <c r="J890" s="32">
        <f>$J$614</f>
        <v>0</v>
      </c>
      <c r="K890" s="10"/>
    </row>
    <row r="891" spans="1:11">
      <c r="A891" s="3" t="s">
        <v>196</v>
      </c>
      <c r="B891" s="32">
        <f>$B$615</f>
        <v>0</v>
      </c>
      <c r="C891" s="32">
        <f>$C$615</f>
        <v>0</v>
      </c>
      <c r="D891" s="32">
        <f>$D$615</f>
        <v>0</v>
      </c>
      <c r="E891" s="32">
        <f>$E$615</f>
        <v>0</v>
      </c>
      <c r="F891" s="32">
        <f>$F$615</f>
        <v>0</v>
      </c>
      <c r="G891" s="32">
        <f>$G$615</f>
        <v>0</v>
      </c>
      <c r="H891" s="32">
        <f>$H$615</f>
        <v>0</v>
      </c>
      <c r="I891" s="32">
        <f>$I$615</f>
        <v>0</v>
      </c>
      <c r="J891" s="32">
        <f>$J$615</f>
        <v>0</v>
      </c>
      <c r="K891" s="10"/>
    </row>
    <row r="892" spans="1:11">
      <c r="A892" s="3" t="s">
        <v>220</v>
      </c>
      <c r="B892" s="32">
        <f>$B$834</f>
        <v>0</v>
      </c>
      <c r="C892" s="32">
        <f>$C$834</f>
        <v>0</v>
      </c>
      <c r="D892" s="32">
        <f>$D$834</f>
        <v>0</v>
      </c>
      <c r="E892" s="32">
        <f>$E$834</f>
        <v>0</v>
      </c>
      <c r="F892" s="32">
        <f>$F$834</f>
        <v>0</v>
      </c>
      <c r="G892" s="32">
        <f>$G$834</f>
        <v>0</v>
      </c>
      <c r="H892" s="32">
        <f>$H$834</f>
        <v>0</v>
      </c>
      <c r="I892" s="32">
        <f>$I$834</f>
        <v>0</v>
      </c>
      <c r="J892" s="32">
        <f>$J$834</f>
        <v>0</v>
      </c>
      <c r="K892" s="10"/>
    </row>
    <row r="893" spans="1:11">
      <c r="A893" s="3" t="s">
        <v>187</v>
      </c>
      <c r="B893" s="32">
        <f>$B$616</f>
        <v>0</v>
      </c>
      <c r="C893" s="32">
        <f>$C$616</f>
        <v>0</v>
      </c>
      <c r="D893" s="32">
        <f>$D$616</f>
        <v>0</v>
      </c>
      <c r="E893" s="32">
        <f>$E$616</f>
        <v>0</v>
      </c>
      <c r="F893" s="32">
        <f>$F$616</f>
        <v>0</v>
      </c>
      <c r="G893" s="32">
        <f>$G$616</f>
        <v>0</v>
      </c>
      <c r="H893" s="32">
        <f>$H$616</f>
        <v>0</v>
      </c>
      <c r="I893" s="32">
        <f>$I$616</f>
        <v>0</v>
      </c>
      <c r="J893" s="32">
        <f>$J$616</f>
        <v>0</v>
      </c>
      <c r="K893" s="10"/>
    </row>
    <row r="894" spans="1:11">
      <c r="A894" s="3" t="s">
        <v>189</v>
      </c>
      <c r="B894" s="32">
        <f>$B$617</f>
        <v>0</v>
      </c>
      <c r="C894" s="32">
        <f>$C$617</f>
        <v>0</v>
      </c>
      <c r="D894" s="32">
        <f>$D$617</f>
        <v>0</v>
      </c>
      <c r="E894" s="32">
        <f>$E$617</f>
        <v>0</v>
      </c>
      <c r="F894" s="32">
        <f>$F$617</f>
        <v>0</v>
      </c>
      <c r="G894" s="32">
        <f>$G$617</f>
        <v>0</v>
      </c>
      <c r="H894" s="32">
        <f>$H$617</f>
        <v>0</v>
      </c>
      <c r="I894" s="32">
        <f>$I$617</f>
        <v>0</v>
      </c>
      <c r="J894" s="32">
        <f>$J$617</f>
        <v>0</v>
      </c>
      <c r="K894" s="10"/>
    </row>
    <row r="895" spans="1:11">
      <c r="A895" s="3" t="s">
        <v>198</v>
      </c>
      <c r="B895" s="32">
        <f>$B$618</f>
        <v>0</v>
      </c>
      <c r="C895" s="32">
        <f>$C$618</f>
        <v>0</v>
      </c>
      <c r="D895" s="32">
        <f>$D$618</f>
        <v>0</v>
      </c>
      <c r="E895" s="32">
        <f>$E$618</f>
        <v>0</v>
      </c>
      <c r="F895" s="32">
        <f>$F$618</f>
        <v>0</v>
      </c>
      <c r="G895" s="32">
        <f>$G$618</f>
        <v>0</v>
      </c>
      <c r="H895" s="32">
        <f>$H$618</f>
        <v>0</v>
      </c>
      <c r="I895" s="32">
        <f>$I$618</f>
        <v>0</v>
      </c>
      <c r="J895" s="32">
        <f>$J$618</f>
        <v>0</v>
      </c>
      <c r="K895" s="10"/>
    </row>
    <row r="897" spans="1:11" ht="21" customHeight="1">
      <c r="A897" s="1" t="s">
        <v>807</v>
      </c>
    </row>
    <row r="898" spans="1:11">
      <c r="A898" s="2" t="s">
        <v>361</v>
      </c>
    </row>
    <row r="899" spans="1:11">
      <c r="A899" s="11" t="s">
        <v>808</v>
      </c>
    </row>
    <row r="900" spans="1:11">
      <c r="A900" s="11" t="s">
        <v>809</v>
      </c>
    </row>
    <row r="901" spans="1:11">
      <c r="A901" s="2" t="s">
        <v>379</v>
      </c>
    </row>
    <row r="903" spans="1:11">
      <c r="B903" s="12" t="s">
        <v>142</v>
      </c>
      <c r="C903" s="12" t="s">
        <v>143</v>
      </c>
      <c r="D903" s="12" t="s">
        <v>144</v>
      </c>
      <c r="E903" s="12" t="s">
        <v>145</v>
      </c>
      <c r="F903" s="12" t="s">
        <v>146</v>
      </c>
      <c r="G903" s="12" t="s">
        <v>151</v>
      </c>
      <c r="H903" s="12" t="s">
        <v>147</v>
      </c>
      <c r="I903" s="12" t="s">
        <v>148</v>
      </c>
      <c r="J903" s="12" t="s">
        <v>149</v>
      </c>
    </row>
    <row r="904" spans="1:11">
      <c r="A904" s="3" t="s">
        <v>180</v>
      </c>
      <c r="B904" s="32">
        <f>$B$627</f>
        <v>0</v>
      </c>
      <c r="C904" s="32">
        <f>$C$627</f>
        <v>0</v>
      </c>
      <c r="D904" s="32">
        <f>$D$627</f>
        <v>0</v>
      </c>
      <c r="E904" s="32">
        <f>$E$627</f>
        <v>0</v>
      </c>
      <c r="F904" s="32">
        <f>$F$627</f>
        <v>0</v>
      </c>
      <c r="G904" s="32">
        <f>$G$627</f>
        <v>0</v>
      </c>
      <c r="H904" s="32">
        <f>$H$627</f>
        <v>0</v>
      </c>
      <c r="I904" s="32">
        <f>$I$627</f>
        <v>0</v>
      </c>
      <c r="J904" s="32">
        <f>$J$627</f>
        <v>0</v>
      </c>
      <c r="K904" s="10"/>
    </row>
    <row r="905" spans="1:11">
      <c r="A905" s="3" t="s">
        <v>181</v>
      </c>
      <c r="B905" s="32">
        <f>$B$628</f>
        <v>0</v>
      </c>
      <c r="C905" s="32">
        <f>$C$628</f>
        <v>0</v>
      </c>
      <c r="D905" s="32">
        <f>$D$628</f>
        <v>0</v>
      </c>
      <c r="E905" s="32">
        <f>$E$628</f>
        <v>0</v>
      </c>
      <c r="F905" s="32">
        <f>$F$628</f>
        <v>0</v>
      </c>
      <c r="G905" s="32">
        <f>$G$628</f>
        <v>0</v>
      </c>
      <c r="H905" s="32">
        <f>$H$628</f>
        <v>0</v>
      </c>
      <c r="I905" s="32">
        <f>$I$628</f>
        <v>0</v>
      </c>
      <c r="J905" s="32">
        <f>$J$628</f>
        <v>0</v>
      </c>
      <c r="K905" s="10"/>
    </row>
    <row r="906" spans="1:11">
      <c r="A906" s="3" t="s">
        <v>182</v>
      </c>
      <c r="B906" s="32">
        <f>$B$629</f>
        <v>0</v>
      </c>
      <c r="C906" s="32">
        <f>$C$629</f>
        <v>0</v>
      </c>
      <c r="D906" s="32">
        <f>$D$629</f>
        <v>0</v>
      </c>
      <c r="E906" s="32">
        <f>$E$629</f>
        <v>0</v>
      </c>
      <c r="F906" s="32">
        <f>$F$629</f>
        <v>0</v>
      </c>
      <c r="G906" s="32">
        <f>$G$629</f>
        <v>0</v>
      </c>
      <c r="H906" s="32">
        <f>$H$629</f>
        <v>0</v>
      </c>
      <c r="I906" s="32">
        <f>$I$629</f>
        <v>0</v>
      </c>
      <c r="J906" s="32">
        <f>$J$629</f>
        <v>0</v>
      </c>
      <c r="K906" s="10"/>
    </row>
    <row r="907" spans="1:11">
      <c r="A907" s="3" t="s">
        <v>183</v>
      </c>
      <c r="B907" s="32">
        <f>$B$630</f>
        <v>0</v>
      </c>
      <c r="C907" s="32">
        <f>$C$630</f>
        <v>0</v>
      </c>
      <c r="D907" s="32">
        <f>$D$630</f>
        <v>0</v>
      </c>
      <c r="E907" s="32">
        <f>$E$630</f>
        <v>0</v>
      </c>
      <c r="F907" s="32">
        <f>$F$630</f>
        <v>0</v>
      </c>
      <c r="G907" s="32">
        <f>$G$630</f>
        <v>0</v>
      </c>
      <c r="H907" s="32">
        <f>$H$630</f>
        <v>0</v>
      </c>
      <c r="I907" s="32">
        <f>$I$630</f>
        <v>0</v>
      </c>
      <c r="J907" s="32">
        <f>$J$630</f>
        <v>0</v>
      </c>
      <c r="K907" s="10"/>
    </row>
    <row r="908" spans="1:11">
      <c r="A908" s="3" t="s">
        <v>196</v>
      </c>
      <c r="B908" s="32">
        <f>$B$631</f>
        <v>0</v>
      </c>
      <c r="C908" s="32">
        <f>$C$631</f>
        <v>0</v>
      </c>
      <c r="D908" s="32">
        <f>$D$631</f>
        <v>0</v>
      </c>
      <c r="E908" s="32">
        <f>$E$631</f>
        <v>0</v>
      </c>
      <c r="F908" s="32">
        <f>$F$631</f>
        <v>0</v>
      </c>
      <c r="G908" s="32">
        <f>$G$631</f>
        <v>0</v>
      </c>
      <c r="H908" s="32">
        <f>$H$631</f>
        <v>0</v>
      </c>
      <c r="I908" s="32">
        <f>$I$631</f>
        <v>0</v>
      </c>
      <c r="J908" s="32">
        <f>$J$631</f>
        <v>0</v>
      </c>
      <c r="K908" s="10"/>
    </row>
    <row r="909" spans="1:11">
      <c r="A909" s="3" t="s">
        <v>220</v>
      </c>
      <c r="B909" s="32">
        <f>$B$843</f>
        <v>0</v>
      </c>
      <c r="C909" s="32">
        <f>$C$843</f>
        <v>0</v>
      </c>
      <c r="D909" s="32">
        <f>$D$843</f>
        <v>0</v>
      </c>
      <c r="E909" s="32">
        <f>$E$843</f>
        <v>0</v>
      </c>
      <c r="F909" s="32">
        <f>$F$843</f>
        <v>0</v>
      </c>
      <c r="G909" s="32">
        <f>$G$843</f>
        <v>0</v>
      </c>
      <c r="H909" s="32">
        <f>$H$843</f>
        <v>0</v>
      </c>
      <c r="I909" s="32">
        <f>$I$843</f>
        <v>0</v>
      </c>
      <c r="J909" s="32">
        <f>$J$843</f>
        <v>0</v>
      </c>
      <c r="K909" s="10"/>
    </row>
    <row r="910" spans="1:11">
      <c r="A910" s="3" t="s">
        <v>187</v>
      </c>
      <c r="B910" s="32">
        <f>$B$632</f>
        <v>0</v>
      </c>
      <c r="C910" s="32">
        <f>$C$632</f>
        <v>0</v>
      </c>
      <c r="D910" s="32">
        <f>$D$632</f>
        <v>0</v>
      </c>
      <c r="E910" s="32">
        <f>$E$632</f>
        <v>0</v>
      </c>
      <c r="F910" s="32">
        <f>$F$632</f>
        <v>0</v>
      </c>
      <c r="G910" s="32">
        <f>$G$632</f>
        <v>0</v>
      </c>
      <c r="H910" s="32">
        <f>$H$632</f>
        <v>0</v>
      </c>
      <c r="I910" s="32">
        <f>$I$632</f>
        <v>0</v>
      </c>
      <c r="J910" s="32">
        <f>$J$632</f>
        <v>0</v>
      </c>
      <c r="K910" s="10"/>
    </row>
    <row r="911" spans="1:11">
      <c r="A911" s="3" t="s">
        <v>189</v>
      </c>
      <c r="B911" s="32">
        <f>$B$633</f>
        <v>0</v>
      </c>
      <c r="C911" s="32">
        <f>$C$633</f>
        <v>0</v>
      </c>
      <c r="D911" s="32">
        <f>$D$633</f>
        <v>0</v>
      </c>
      <c r="E911" s="32">
        <f>$E$633</f>
        <v>0</v>
      </c>
      <c r="F911" s="32">
        <f>$F$633</f>
        <v>0</v>
      </c>
      <c r="G911" s="32">
        <f>$G$633</f>
        <v>0</v>
      </c>
      <c r="H911" s="32">
        <f>$H$633</f>
        <v>0</v>
      </c>
      <c r="I911" s="32">
        <f>$I$633</f>
        <v>0</v>
      </c>
      <c r="J911" s="32">
        <f>$J$633</f>
        <v>0</v>
      </c>
      <c r="K911" s="10"/>
    </row>
    <row r="912" spans="1:11">
      <c r="A912" s="3" t="s">
        <v>198</v>
      </c>
      <c r="B912" s="32">
        <f>$B$634</f>
        <v>0</v>
      </c>
      <c r="C912" s="32">
        <f>$C$634</f>
        <v>0</v>
      </c>
      <c r="D912" s="32">
        <f>$D$634</f>
        <v>0</v>
      </c>
      <c r="E912" s="32">
        <f>$E$634</f>
        <v>0</v>
      </c>
      <c r="F912" s="32">
        <f>$F$634</f>
        <v>0</v>
      </c>
      <c r="G912" s="32">
        <f>$G$634</f>
        <v>0</v>
      </c>
      <c r="H912" s="32">
        <f>$H$634</f>
        <v>0</v>
      </c>
      <c r="I912" s="32">
        <f>$I$634</f>
        <v>0</v>
      </c>
      <c r="J912" s="32">
        <f>$J$634</f>
        <v>0</v>
      </c>
      <c r="K912" s="10"/>
    </row>
  </sheetData>
  <sheetProtection sheet="1" objects="1" scenarios="1"/>
  <hyperlinks>
    <hyperlink ref="A5" location="'Input'!B347" display="x1 = 1068. Typical annual hours by distribution time band"/>
    <hyperlink ref="A6" location="'Input'!F57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308" display="x1 = 1061. Average split of rate 1 units by distribution time band"/>
    <hyperlink ref="A18" location="'Multi'!B25" display="x2 = Total split (in Normalisation of split of rate 1 units by time band)"/>
    <hyperlink ref="A19" location="'Multi'!C12" display="x3 = 2401. Annual hours by distribution time band (reconciled to days in year) (in Adjust annual hours by distribution time band to match days in year)"/>
    <hyperlink ref="A20" location="'Input'!F57" display="x4 = 1010. Days in the charging year (in Financial and general assumptions)"/>
    <hyperlink ref="A38" location="'Multi'!C25" display="x1 = 2402. Normalised split of rate 1 units by distribution time band (in Normalisation of split of rate 1 units by time band)"/>
    <hyperlink ref="A63" location="'Input'!B321" display="x1 = 1062. Average split of rate 2 units by distribution time band"/>
    <hyperlink ref="A64" location="'Multi'!B71" display="x2 = Total split (in Normalisation of split of rate 2 units by time band)"/>
    <hyperlink ref="A65" location="'Multi'!C12" display="x3 = 2401. Annual hours by distribution time band (reconciled to days in year) (in Adjust annual hours by distribution time band to match days in year)"/>
    <hyperlink ref="A66" location="'Input'!F57" display="x4 = 1010. Days in the charging year (in Financial and general assumptions)"/>
    <hyperlink ref="A80" location="'Multi'!C71" display="x1 = 2404. Normalised split of rate 2 units by distribution time band (in Normalisation of split of rate 2 units by time band)"/>
    <hyperlink ref="A113" location="'Loads'!B303" display="x1 = 2305. Rate 1 units (MWh) (in Equivalent volume for each end user)"/>
    <hyperlink ref="A114" location="'Loads'!C303" display="x2 = 2305. Rate 2 units (MWh) (in Equivalent volume for each end user)"/>
    <hyperlink ref="A115" location="'Loads'!D303" display="x3 = 2305. Rate 3 units (MWh) (in Equivalent volume for each end user)"/>
    <hyperlink ref="A149" location="'Multi'!B118" display="x1 = 2407. All units (MWh)"/>
    <hyperlink ref="A150" location="'Loads'!B303" display="x2 = 2305. Rate 1 units (MWh) (in Equivalent volume for each end user)"/>
    <hyperlink ref="A151" location="'Multi'!B42" display="x3 = 2403. Split of rate 1 units between distribution time bands"/>
    <hyperlink ref="A152" location="'Multi'!C12" display="x4 = 2401. Annual hours by distribution time band (reconciled to days in year) (in Adjust annual hours by distribution time band to match days in year)"/>
    <hyperlink ref="A153" location="'Multi'!B159" display="x5 = Use of distribution time bands by units in demand forecast for one-rate tariffs (in Calculation of implied load coefficients for one-rate users)"/>
    <hyperlink ref="A154" location="'Input'!F57" display="x6 = 1010. Days in the charging year (in Financial and general assumptions)"/>
    <hyperlink ref="A165" location="'Multi'!B118" display="x1 = 2407. All units (MWh)"/>
    <hyperlink ref="A166" location="'Loads'!B303" display="x2 = 2305. Rate 1 units (MWh) (in Equivalent volume for each end user)"/>
    <hyperlink ref="A167" location="'Multi'!B42" display="x3 = 2403. Split of rate 1 units between distribution time bands"/>
    <hyperlink ref="A168" location="'Loads'!C303" display="x4 = 2305. Rate 2 units (MWh) (in Equivalent volume for each end user)"/>
    <hyperlink ref="A169" location="'Multi'!B84" display="x5 = 2405. Split of rate 2 units between distribution time bands"/>
    <hyperlink ref="A170" location="'Multi'!C12" display="x6 = 2401. Annual hours by distribution time band (reconciled to days in year) (in Adjust annual hours by distribution time band to match days in year)"/>
    <hyperlink ref="A171" location="'Multi'!B177" display="x7 = Use of distribution time bands by units in demand forecast for two-rate tariffs (in Calculation of implied load coefficients for two-rate users)"/>
    <hyperlink ref="A172" location="'Input'!F57" display="x8 = 1010. Days in the charging year (in Financial and general assumptions)"/>
    <hyperlink ref="A186" location="'Multi'!B118" display="x1 = 2407. All units (MWh)"/>
    <hyperlink ref="A187" location="'Loads'!B303" display="x2 = 2305. Rate 1 units (MWh) (in Equivalent volume for each end user)"/>
    <hyperlink ref="A188" location="'Multi'!B42" display="x3 = 2403. Split of rate 1 units between distribution time bands"/>
    <hyperlink ref="A189" location="'Loads'!C303" display="x4 = 2305. Rate 2 units (MWh) (in Equivalent volume for each end user)"/>
    <hyperlink ref="A190" location="'Multi'!B84" display="x5 = 2405. Split of rate 2 units between distribution time bands"/>
    <hyperlink ref="A191" location="'Loads'!D303" display="x6 = 2305. Rate 3 units (MWh) (in Equivalent volume for each end user)"/>
    <hyperlink ref="A192" location="'Multi'!B101" display="x7 = 2406. Split of rate 3 units between distribution time bands (default)"/>
    <hyperlink ref="A193" location="'Multi'!C12" display="x8 = 2401. Annual hours by distribution time band (reconciled to days in year) (in Adjust annual hours by distribution time band to match days in year)"/>
    <hyperlink ref="A194" location="'Multi'!B200" display="x9 = Use of distribution time bands by units in demand forecast for three-rate tariffs (in Calculation of implied load coefficients for three-rate users)"/>
    <hyperlink ref="A195" location="'Input'!F57" display="x10 = 1010. Days in the charging year (in Financial and general assumptions)"/>
    <hyperlink ref="A209" location="'Multi'!E159" display="x1 = 2408. Peak band load coefficient for one-rate tariffs (in Calculation of implied load coefficients for one-rate users)"/>
    <hyperlink ref="A210" location="'Multi'!E177" display="x2 = 2409. Peak band load coefficient for two-rate tariffs (in Calculation of implied load coefficients for two-rate users)"/>
    <hyperlink ref="A211" location="'Multi'!E200" display="x3 = 2410. Peak band load coefficient for three-rate tariffs (in Calculation of implied load coefficients for three-rate users)"/>
    <hyperlink ref="A212" location="'Multi'!B217" display="x4 = Peak band load coefficient (in Calculation of adjusted time band load coefficients)"/>
    <hyperlink ref="A213" location="'Loads'!B45" display="x5 = 2302. Load coefficient"/>
    <hyperlink ref="A238" location="'Input'!B354" display="x1 = 1069. Red, amber and green peaking probabilities (in Peaking probabilities by network level)"/>
    <hyperlink ref="A239" location="'Multi'!B246" display="x2 = Total probability (should be 100%) (in Normalisation of peaking probabilities)"/>
    <hyperlink ref="A240" location="'Input'!B347" display="x3 = 1068. Typical annual hours by distribution time band"/>
    <hyperlink ref="A241" location="'Multi'!B12" display="x4 = 2401. Total hours in the year according to time band hours input data (in Adjust annual hours by distribution time band to match days in year)"/>
    <hyperlink ref="A259" location="'Multi'!C246" display="x1 = 2412. Normalised peaking probabilities (in Normalisation of peaking probabilities)"/>
    <hyperlink ref="A267" location="'Multi'!C12" display="x1 = 2401. Annual hours by distribution time band (reconciled to days in year) (in Adjust annual hours by distribution time band to match days in year)"/>
    <hyperlink ref="A268" location="'Multi'!C217" display="x2 = 2411. Load coefficient correction factor (kW at peak in band / band average kW) (in Calculation of adjusted time band load coefficients)"/>
    <hyperlink ref="A269" location="'Multi'!B262" display="x3 = 2413. Peaking probabilities by network level (reshaped)"/>
    <hyperlink ref="A270" location="'Input'!F57" display="x4 = 1010. Days in the charging year (in Financial and general assumptions)"/>
    <hyperlink ref="A294" location="'Multi'!B273" display="x1 = 2414. Pseudo load coefficient by time band and network level"/>
    <hyperlink ref="A303" location="'Multi'!B118" display="x1 = 2407. All units (MWh)"/>
    <hyperlink ref="A312" location="'Multi'!B42" display="x1 = 2403. Split of rate 1 units between distribution time bands"/>
    <hyperlink ref="A321" location="'Multi'!B297" display="x1 = 2415. Single rate non half hourly pseudo timeband load coefficients"/>
    <hyperlink ref="A322" location="'Multi'!B315" display="x2 = 2417. Single rate non half hourly timeband use"/>
    <hyperlink ref="A331" location="'Multi'!B118" display="x1 = 2407. All units (MWh)"/>
    <hyperlink ref="A340" location="'Multi'!B273" display="x1 = 2414. Pseudo load coefficient by time band and network level"/>
    <hyperlink ref="A349" location="'Multi'!B177" display="x1 = 2409. Use of distribution time bands by units in demand forecast for two-rate tariffs (in Calculation of implied load coefficients for two-rate users)"/>
    <hyperlink ref="A358" location="'Multi'!B343" display="x1 = 2420. Multi rate non half hourly pseudo timeband load coefficients"/>
    <hyperlink ref="A359" location="'Multi'!B352" display="x2 = 2421. Multi rate non half hourly timeband use"/>
    <hyperlink ref="A368" location="'Multi'!B118" display="x1 = 2407. All units (MWh)"/>
    <hyperlink ref="A377" location="'Multi'!B273" display="x1 = 2414. Pseudo load coefficient by time band and network level"/>
    <hyperlink ref="A386" location="'Multi'!B42" display="x1 = 2403. Split of rate 1 units between distribution time bands"/>
    <hyperlink ref="A395" location="'Multi'!B380" display="x1 = 2424. Off-peak non half hourly pseudo timeband load coefficients"/>
    <hyperlink ref="A396" location="'Multi'!B389" display="x2 = 2425. Off-peak non half hourly timeband use"/>
    <hyperlink ref="A405" location="'Multi'!B118" display="x1 = 2407. All units (MWh)"/>
    <hyperlink ref="A414" location="'Multi'!B273" display="x1 = 2414. Pseudo load coefficient by time band and network level"/>
    <hyperlink ref="A423" location="'Multi'!B200" display="x1 = 2410. Use of distribution time bands by units in demand forecast for three-rate tariffs (in Calculation of implied load coefficients for three-rate users)"/>
    <hyperlink ref="A432" location="'Multi'!B417" display="x1 = 2428. Aggregated half hourly pseudo timeband load coefficients"/>
    <hyperlink ref="A433" location="'Multi'!B426" display="x2 = 2429. Aggregated half hourly timeband use"/>
    <hyperlink ref="A442" location="'Multi'!B306" display="x1 = 2416. Single rate non half hourly units (MWh)"/>
    <hyperlink ref="A443" location="'Multi'!B325" display="x2 = 2418. Single rate non half hourly tariff pseudo load coefficient"/>
    <hyperlink ref="A444" location="'Multi'!B334" display="x3 = 2419. Multi rate non half hourly units (MWh)"/>
    <hyperlink ref="A445" location="'Multi'!B362" display="x4 = 2422. Multi rate non half hourly tariff pseudo load coefficient"/>
    <hyperlink ref="A446" location="'Multi'!B371" display="x5 = 2423. Off-peak non half hourly units (MWh)"/>
    <hyperlink ref="A447" location="'Multi'!B399" display="x6 = 2426. Off-peak non half hourly tariff pseudo load coefficient"/>
    <hyperlink ref="A456" location="'Multi'!B306" display="x1 = 2416. Single rate non half hourly units (MWh)"/>
    <hyperlink ref="A457" location="'Multi'!B315" display="x2 = 2417. Single rate non half hourly timeband use"/>
    <hyperlink ref="A458" location="'Multi'!B334" display="x3 = 2419. Multi rate non half hourly units (MWh)"/>
    <hyperlink ref="A459" location="'Multi'!B352" display="x4 = 2421. Multi rate non half hourly timeband use"/>
    <hyperlink ref="A460" location="'Multi'!B371" display="x5 = 2423. Off-peak non half hourly units (MWh)"/>
    <hyperlink ref="A461" location="'Multi'!B389" display="x6 = 2425. Off-peak non half hourly timeband use"/>
    <hyperlink ref="A470" location="'Multi'!B417" display="x1 = 2428. Aggregated half hourly pseudo timeband load coefficients"/>
    <hyperlink ref="A471" location="'Multi'!B464" display="x2 = 2432. Average non half hourly timeband use"/>
    <hyperlink ref="A480" location="'Multi'!B450" display="x1 = 2431. Average non half hourly tariff pseudo load coefficient"/>
    <hyperlink ref="A481" location="'Multi'!B474" display="x2 = 2433. Aggregated half hourly tariff pseudo load coefficient using average non half hourly unit mix"/>
    <hyperlink ref="A490" location="'Multi'!B306" display="x1 = 2416. Single rate non half hourly units (MWh)"/>
    <hyperlink ref="A491" location="'Multi'!B325" display="x2 = 2418. Single rate non half hourly tariff pseudo load coefficient"/>
    <hyperlink ref="A492" location="'Multi'!B334" display="x3 = 2419. Multi rate non half hourly units (MWh)"/>
    <hyperlink ref="A493" location="'Multi'!B362" display="x4 = 2422. Multi rate non half hourly tariff pseudo load coefficient"/>
    <hyperlink ref="A494" location="'Multi'!B371" display="x5 = 2423. Off-peak non half hourly units (MWh)"/>
    <hyperlink ref="A495" location="'Multi'!B399" display="x6 = 2426. Off-peak non half hourly tariff pseudo load coefficient"/>
    <hyperlink ref="A496" location="'Multi'!B408" display="x7 = 2427. Aggregated half hourly units (MWh)"/>
    <hyperlink ref="A497" location="'Multi'!B436" display="x8 = 2430. Aggregated half hourly tariff pseudo load coefficient"/>
    <hyperlink ref="A498" location="'Multi'!B484" display="x9 = 2434. Relative correction factor for aggregated half hourly tariff"/>
    <hyperlink ref="A507" location="'Multi'!B297" display="x1 = 2415. Single rate non half hourly pseudo timeband load coefficients"/>
    <hyperlink ref="A508" location="'Multi'!B501" display="x2 = 2435. Correction factor for non half hourly tariffs"/>
    <hyperlink ref="A517" location="'Multi'!B343" display="x1 = 2420. Multi rate non half hourly pseudo timeband load coefficients"/>
    <hyperlink ref="A518" location="'Multi'!B501" display="x2 = 2435. Correction factor for non half hourly tariffs"/>
    <hyperlink ref="A527" location="'Multi'!B380" display="x1 = 2424. Off-peak non half hourly pseudo timeband load coefficients"/>
    <hyperlink ref="A528" location="'Multi'!B501" display="x2 = 2435. Correction factor for non half hourly tariffs"/>
    <hyperlink ref="A537" location="'Multi'!B417" display="x1 = 2428. Aggregated half hourly pseudo timeband load coefficients"/>
    <hyperlink ref="A538" location="'Multi'!B501" display="x2 = 2435. Correction factor for non half hourly tariffs"/>
    <hyperlink ref="A539" location="'Multi'!B484" display="x3 = 2434. Relative correction factor for aggregated half hourly tariff"/>
    <hyperlink ref="A548" location="'Multi'!B511" display="x1 = 2436. Single rate non half hourly corrected pseudo timeband load coefficient"/>
    <hyperlink ref="A549" location="'Multi'!B521" display="x2 = 2437. Multi rate non half hourly corrected pseudo timeband load coefficient"/>
    <hyperlink ref="A550" location="'Multi'!B531" display="x3 = 2438. Off-peak non half hourly corrected pseudo timeband load coefficient"/>
    <hyperlink ref="A551" location="'Multi'!B542" display="x4 = 2439. Aggregated half hourly corrected pseudo timeband load coefficient"/>
    <hyperlink ref="A552" location="'Multi'!B273" display="x5 = 2414. Pseudo load coefficient by time band and network level"/>
    <hyperlink ref="A576" location="'Multi'!B555" display="x1 = 2440. Pseudo load coefficient by time band and network level (equalised)"/>
    <hyperlink ref="A577" location="'Multi'!B42" display="x2 = 2403. Split of rate 1 units between distribution time bands"/>
    <hyperlink ref="A601" location="'Multi'!B555" display="x1 = 2440. Pseudo load coefficient by time band and network level (equalised)"/>
    <hyperlink ref="A602" location="'Multi'!B84" display="x2 = 2405. Split of rate 2 units between distribution time bands"/>
    <hyperlink ref="A622" location="'Multi'!B555" display="x1 = 2440. Pseudo load coefficient by time band and network level (equalised)"/>
    <hyperlink ref="A623" location="'Multi'!B101" display="x2 = 2406. Split of rate 3 units between distribution time bands (default)"/>
    <hyperlink ref="A638" location="'Input'!B340" display="x1 = 1066. Typical annual hours by special distribution time band"/>
    <hyperlink ref="A639" location="'Input'!F57" display="x2 = 1010. Days in the charging year (in Financial and general assumptions)"/>
    <hyperlink ref="A640" location="'Multi'!B645" display="x3 = Total hours in the year according to special time band hours input data (in Adjust annual hours by special distribution time band to match days in year)"/>
    <hyperlink ref="A650" location="'Input'!B330" display="x1 = 1064. Average split of rate 1 units by special distribution time band"/>
    <hyperlink ref="A651" location="'Multi'!B658" display="x2 = Total split (in Normalisation of split of rate 1 units by special time band)"/>
    <hyperlink ref="A652" location="'Multi'!C645" display="x3 = 2444. Annual hours by special distribution time band (reconciled to days in year) (in Adjust annual hours by special distribution time band to match days in year)"/>
    <hyperlink ref="A653" location="'Input'!F57" display="x4 = 1010. Days in the charging year (in Financial and general assumptions)"/>
    <hyperlink ref="A666" location="'Multi'!C658" display="x1 = 2445. Normalised split of rate 1 units by special distribution time band (in Normalisation of split of rate 1 units by special time band)"/>
    <hyperlink ref="A689" location="'Multi'!B118" display="x1 = 2407. All units (MWh)"/>
    <hyperlink ref="A690" location="'Loads'!B303" display="x2 = 2305. Rate 1 units (MWh) (in Equivalent volume for each end user)"/>
    <hyperlink ref="A691" location="'Multi'!B670" display="x3 = 2446. Split of rate 1 units between special distribution time bands"/>
    <hyperlink ref="A692" location="'Multi'!C645" display="x4 = 2444. Annual hours by special distribution time band (reconciled to days in year) (in Adjust annual hours by special distribution time band to match days in year)"/>
    <hyperlink ref="A693" location="'Multi'!B699" display="x5 = Use of special distribution time bands by units in demand forecast for one-rate tariffs (in Calculation of implied special load coefficients for one-rate users)"/>
    <hyperlink ref="A694" location="'Input'!F57" display="x6 = 1010. Days in the charging year (in Financial and general assumptions)"/>
    <hyperlink ref="A707" location="'Multi'!B118" display="x1 = 2407. All units (MWh)"/>
    <hyperlink ref="A708" location="'Loads'!B303" display="x2 = 2305. Rate 1 units (MWh) (in Equivalent volume for each end user)"/>
    <hyperlink ref="A709" location="'Multi'!B670" display="x3 = 2446. Split of rate 1 units between special distribution time bands"/>
    <hyperlink ref="A710" location="'Loads'!C303" display="x4 = 2305. Rate 2 units (MWh) (in Equivalent volume for each end user)"/>
    <hyperlink ref="A711" location="'Multi'!B679" display="x5 = 2447. Split of rate 2 units between special distribution time bands (default)"/>
    <hyperlink ref="A712" location="'Loads'!D303" display="x6 = 2305. Rate 3 units (MWh) (in Equivalent volume for each end user)"/>
    <hyperlink ref="A713" location="'Multi'!B684" display="x7 = 2448. Split of rate 3 units between special distribution time bands (default)"/>
    <hyperlink ref="A714" location="'Multi'!C645" display="x8 = 2444. Annual hours by special distribution time band (reconciled to days in year) (in Adjust annual hours by special distribution time band to match days in year)"/>
    <hyperlink ref="A715" location="'Multi'!B721" display="x9 = Use of special distribution time bands by units in demand forecast for three-rate tariffs (in Calculation of implied special load coefficients for three-rate users)"/>
    <hyperlink ref="A716" location="'Input'!F57" display="x10 = 1010. Days in the charging year (in Financial and general assumptions)"/>
    <hyperlink ref="A726" location="'Multi'!E699" display="x1 = 2449. Peak band special load coefficient for one-rate tariffs (in Calculation of implied special load coefficients for one-rate users)"/>
    <hyperlink ref="A727" location="'Multi'!E721" display="x2 = 2450. Peak band special load coefficient for three-rate tariffs (in Calculation of implied special load coefficients for three-rate users)"/>
    <hyperlink ref="A728" location="'Multi'!B735" display="x3 = Peak band special load coefficient (in Estimated contributions to peak demand)"/>
    <hyperlink ref="A729" location="'Multi'!B118" display="x4 = 2407. All units (MWh)"/>
    <hyperlink ref="A730" location="'Input'!F57" display="x5 = 1010. Days in the charging year (in Financial and general assumptions)"/>
    <hyperlink ref="A731" location="'Loads'!B45" display="x6 = 2302. Load coefficient"/>
    <hyperlink ref="A744" location="'Multi'!C735" display="x1 = 2451. Contribution to peak band kW (in Estimated contributions to peak demand)"/>
    <hyperlink ref="A745" location="'Multi'!D735" display="x2 = 2451. Contribution to system-peak-time kW (in Estimated contributions to peak demand)"/>
    <hyperlink ref="A753" location="'Multi'!C246" display="x1 = 2412. Normalised peaking probabilities (in Normalisation of peaking probabilities)"/>
    <hyperlink ref="A754" location="'Multi'!C766" display="x2 = Amber peaking probabilities (in Calculation of special peaking probabilities)"/>
    <hyperlink ref="A755" location="'Input'!F57" display="x3 = 1010. Days in the charging year (in Financial and general assumptions)"/>
    <hyperlink ref="A756" location="'Multi'!C12" display="x4 = 2401. Annual hours by distribution time band (reconciled to days in year) (in Adjust annual hours by distribution time band to match days in year)"/>
    <hyperlink ref="A757" location="'Input'!E354" display="x5 = 1069. Black peaking probabilities (in Peaking probabilities by network level)"/>
    <hyperlink ref="A758" location="'Multi'!B766" display="x6 = Red peaking probabilities (in Calculation of special peaking probabilities)"/>
    <hyperlink ref="A759" location="'Multi'!E766" display="x7 = Amber peaking rates (in Calculation of special peaking probabilities)"/>
    <hyperlink ref="A760" location="'Multi'!C645" display="x8 = 2444. Annual hours by special distribution time band (reconciled to days in year) (in Adjust annual hours by special distribution time band to match days in year)"/>
    <hyperlink ref="A761" location="'Multi'!F766" display="x9 = Yellow peaking probabilities (in Calculation of special peaking probabilities)"/>
    <hyperlink ref="A762" location="'Multi'!D766" display="x10 = Green peaking probabilities (in Calculation of special peaking probabilities)"/>
    <hyperlink ref="A779" location="'Multi'!D766" display="x1 = 2453. Green peaking probabilities (in Calculation of special peaking probabilities)"/>
    <hyperlink ref="A780" location="'Multi'!F766" display="x2 = 2453. Yellow peaking probabilities (in Calculation of special peaking probabilities)"/>
    <hyperlink ref="A781" location="'Multi'!G766" display="x3 = 2453. Black peaking probabilities (in Calculation of special peaking probabilities)"/>
    <hyperlink ref="A797" location="'Multi'!B784" display="x1 = 2454. Special peaking probabilities by network level"/>
    <hyperlink ref="A805" location="'Multi'!C645" display="x1 = 2444. Annual hours by special distribution time band (reconciled to days in year) (in Adjust annual hours by special distribution time band to match days in year)"/>
    <hyperlink ref="A806" location="'Multi'!B748" display="x2 = 2452. Load coefficient correction factor for the group"/>
    <hyperlink ref="A807" location="'Multi'!B800" display="x3 = 2455. Special peaking probabilities by network level (reshaped)"/>
    <hyperlink ref="A808" location="'Input'!F57" display="x4 = 1010. Days in the charging year (in Financial and general assumptions)"/>
    <hyperlink ref="A816" location="'Multi'!B811" display="x1 = 2456. Pseudo load coefficient by time band and network level"/>
    <hyperlink ref="A817" location="'Multi'!B670" display="x2 = 2446. Split of rate 1 units between special distribution time bands"/>
    <hyperlink ref="A829" location="'Multi'!B811" display="x1 = 2456. Pseudo load coefficient by time band and network level"/>
    <hyperlink ref="A830" location="'Multi'!B679" display="x2 = 2447. Split of rate 2 units between special distribution time bands (default)"/>
    <hyperlink ref="A838" location="'Multi'!B811" display="x1 = 2456. Pseudo load coefficient by time band and network level"/>
    <hyperlink ref="A839" location="'Multi'!B684" display="x2 = 2448. Split of rate 3 units between special distribution time bands (default)"/>
    <hyperlink ref="A847" location="'Multi'!B580" display="x1 = 2441. Unit rate 1 pseudo load coefficient by network level"/>
    <hyperlink ref="A848" location="'Multi'!B820" display="x2 = 2457. Unit rate 1 pseudo load coefficient by network level (special)"/>
    <hyperlink ref="A877" location="'Multi'!B605" display="x1 = 2442. Unit rate 2 pseudo load coefficient by network level"/>
    <hyperlink ref="A878" location="'Multi'!B833" display="x2 = 2458. Unit rate 2 pseudo load coefficient by network level (special)"/>
    <hyperlink ref="A899" location="'Multi'!B626" display="x1 = 2443. Unit rate 3 pseudo load coefficient by network level"/>
    <hyperlink ref="A900" location="'Multi'!B842" display="x2 = 2459. Unit rate 3 pseudo load coefficient by network level (special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"Forecast simultaneous maximum load for "&amp;'Input'!B7&amp;" in "&amp;'Input'!C7&amp;" ("&amp;'Input'!D7&amp;")"</f>
        <v>0</v>
      </c>
    </row>
    <row r="3" spans="1:11" ht="21" customHeight="1">
      <c r="A3" s="1" t="s">
        <v>810</v>
      </c>
    </row>
    <row r="4" spans="1:11">
      <c r="A4" s="2" t="s">
        <v>361</v>
      </c>
    </row>
    <row r="5" spans="1:11">
      <c r="A5" s="11" t="s">
        <v>582</v>
      </c>
    </row>
    <row r="6" spans="1:11">
      <c r="A6" s="11" t="s">
        <v>811</v>
      </c>
    </row>
    <row r="7" spans="1:11">
      <c r="A7" s="11" t="s">
        <v>812</v>
      </c>
    </row>
    <row r="8" spans="1:11">
      <c r="A8" s="11" t="s">
        <v>566</v>
      </c>
    </row>
    <row r="9" spans="1:11">
      <c r="A9" s="2" t="s">
        <v>813</v>
      </c>
    </row>
    <row r="11" spans="1:11">
      <c r="B11" s="12" t="s">
        <v>142</v>
      </c>
      <c r="C11" s="12" t="s">
        <v>143</v>
      </c>
      <c r="D11" s="12" t="s">
        <v>144</v>
      </c>
      <c r="E11" s="12" t="s">
        <v>145</v>
      </c>
      <c r="F11" s="12" t="s">
        <v>146</v>
      </c>
      <c r="G11" s="12" t="s">
        <v>151</v>
      </c>
      <c r="H11" s="12" t="s">
        <v>147</v>
      </c>
      <c r="I11" s="12" t="s">
        <v>148</v>
      </c>
      <c r="J11" s="12" t="s">
        <v>149</v>
      </c>
    </row>
    <row r="12" spans="1:11">
      <c r="A12" s="3" t="s">
        <v>174</v>
      </c>
      <c r="B12" s="17">
        <f>('Loads'!$B$304*'Multi'!B$852)*'LAFs'!B$237/(24*'Input'!$F$58)*1000</f>
        <v>0</v>
      </c>
      <c r="C12" s="17">
        <f>('Loads'!$B$304*'Multi'!C$852)*'LAFs'!C$237/(24*'Input'!$F$58)*1000</f>
        <v>0</v>
      </c>
      <c r="D12" s="17">
        <f>('Loads'!$B$304*'Multi'!D$852)*'LAFs'!D$237/(24*'Input'!$F$58)*1000</f>
        <v>0</v>
      </c>
      <c r="E12" s="17">
        <f>('Loads'!$B$304*'Multi'!E$852)*'LAFs'!E$237/(24*'Input'!$F$58)*1000</f>
        <v>0</v>
      </c>
      <c r="F12" s="17">
        <f>('Loads'!$B$304*'Multi'!F$852)*'LAFs'!F$237/(24*'Input'!$F$58)*1000</f>
        <v>0</v>
      </c>
      <c r="G12" s="17">
        <f>('Loads'!$B$304*'Multi'!G$852)*'LAFs'!G$237/(24*'Input'!$F$58)*1000</f>
        <v>0</v>
      </c>
      <c r="H12" s="17">
        <f>('Loads'!$B$304*'Multi'!H$852)*'LAFs'!H$237/(24*'Input'!$F$58)*1000</f>
        <v>0</v>
      </c>
      <c r="I12" s="17">
        <f>('Loads'!$B$304*'Multi'!I$852)*'LAFs'!I$237/(24*'Input'!$F$58)*1000</f>
        <v>0</v>
      </c>
      <c r="J12" s="17">
        <f>('Loads'!$B$304*'Multi'!J$852)*'LAFs'!J$237/(24*'Input'!$F$58)*1000</f>
        <v>0</v>
      </c>
      <c r="K12" s="10"/>
    </row>
    <row r="13" spans="1:11">
      <c r="A13" s="3" t="s">
        <v>214</v>
      </c>
      <c r="B13" s="17">
        <f>('Loads'!$B$306*'Multi'!B$854)*'LAFs'!B$239/(24*'Input'!$F$58)*1000</f>
        <v>0</v>
      </c>
      <c r="C13" s="17">
        <f>('Loads'!$B$306*'Multi'!C$854)*'LAFs'!C$239/(24*'Input'!$F$58)*1000</f>
        <v>0</v>
      </c>
      <c r="D13" s="17">
        <f>('Loads'!$B$306*'Multi'!D$854)*'LAFs'!D$239/(24*'Input'!$F$58)*1000</f>
        <v>0</v>
      </c>
      <c r="E13" s="17">
        <f>('Loads'!$B$306*'Multi'!E$854)*'LAFs'!E$239/(24*'Input'!$F$58)*1000</f>
        <v>0</v>
      </c>
      <c r="F13" s="17">
        <f>('Loads'!$B$306*'Multi'!F$854)*'LAFs'!F$239/(24*'Input'!$F$58)*1000</f>
        <v>0</v>
      </c>
      <c r="G13" s="17">
        <f>('Loads'!$B$306*'Multi'!G$854)*'LAFs'!G$239/(24*'Input'!$F$58)*1000</f>
        <v>0</v>
      </c>
      <c r="H13" s="17">
        <f>('Loads'!$B$306*'Multi'!H$854)*'LAFs'!H$239/(24*'Input'!$F$58)*1000</f>
        <v>0</v>
      </c>
      <c r="I13" s="17">
        <f>('Loads'!$B$306*'Multi'!I$854)*'LAFs'!I$239/(24*'Input'!$F$58)*1000</f>
        <v>0</v>
      </c>
      <c r="J13" s="17">
        <f>('Loads'!$B$306*'Multi'!J$854)*'LAFs'!J$239/(24*'Input'!$F$58)*1000</f>
        <v>0</v>
      </c>
      <c r="K13" s="10"/>
    </row>
    <row r="14" spans="1:11">
      <c r="A14" s="3" t="s">
        <v>176</v>
      </c>
      <c r="B14" s="17">
        <f>('Loads'!$B$307*'Multi'!B$855)*'LAFs'!B$240/(24*'Input'!$F$58)*1000</f>
        <v>0</v>
      </c>
      <c r="C14" s="17">
        <f>('Loads'!$B$307*'Multi'!C$855)*'LAFs'!C$240/(24*'Input'!$F$58)*1000</f>
        <v>0</v>
      </c>
      <c r="D14" s="17">
        <f>('Loads'!$B$307*'Multi'!D$855)*'LAFs'!D$240/(24*'Input'!$F$58)*1000</f>
        <v>0</v>
      </c>
      <c r="E14" s="17">
        <f>('Loads'!$B$307*'Multi'!E$855)*'LAFs'!E$240/(24*'Input'!$F$58)*1000</f>
        <v>0</v>
      </c>
      <c r="F14" s="17">
        <f>('Loads'!$B$307*'Multi'!F$855)*'LAFs'!F$240/(24*'Input'!$F$58)*1000</f>
        <v>0</v>
      </c>
      <c r="G14" s="17">
        <f>('Loads'!$B$307*'Multi'!G$855)*'LAFs'!G$240/(24*'Input'!$F$58)*1000</f>
        <v>0</v>
      </c>
      <c r="H14" s="17">
        <f>('Loads'!$B$307*'Multi'!H$855)*'LAFs'!H$240/(24*'Input'!$F$58)*1000</f>
        <v>0</v>
      </c>
      <c r="I14" s="17">
        <f>('Loads'!$B$307*'Multi'!I$855)*'LAFs'!I$240/(24*'Input'!$F$58)*1000</f>
        <v>0</v>
      </c>
      <c r="J14" s="17">
        <f>('Loads'!$B$307*'Multi'!J$855)*'LAFs'!J$240/(24*'Input'!$F$58)*1000</f>
        <v>0</v>
      </c>
      <c r="K14" s="10"/>
    </row>
    <row r="15" spans="1:11">
      <c r="A15" s="3" t="s">
        <v>215</v>
      </c>
      <c r="B15" s="17">
        <f>('Loads'!$B$309*'Multi'!B$857)*'LAFs'!B$242/(24*'Input'!$F$58)*1000</f>
        <v>0</v>
      </c>
      <c r="C15" s="17">
        <f>('Loads'!$B$309*'Multi'!C$857)*'LAFs'!C$242/(24*'Input'!$F$58)*1000</f>
        <v>0</v>
      </c>
      <c r="D15" s="17">
        <f>('Loads'!$B$309*'Multi'!D$857)*'LAFs'!D$242/(24*'Input'!$F$58)*1000</f>
        <v>0</v>
      </c>
      <c r="E15" s="17">
        <f>('Loads'!$B$309*'Multi'!E$857)*'LAFs'!E$242/(24*'Input'!$F$58)*1000</f>
        <v>0</v>
      </c>
      <c r="F15" s="17">
        <f>('Loads'!$B$309*'Multi'!F$857)*'LAFs'!F$242/(24*'Input'!$F$58)*1000</f>
        <v>0</v>
      </c>
      <c r="G15" s="17">
        <f>('Loads'!$B$309*'Multi'!G$857)*'LAFs'!G$242/(24*'Input'!$F$58)*1000</f>
        <v>0</v>
      </c>
      <c r="H15" s="17">
        <f>('Loads'!$B$309*'Multi'!H$857)*'LAFs'!H$242/(24*'Input'!$F$58)*1000</f>
        <v>0</v>
      </c>
      <c r="I15" s="17">
        <f>('Loads'!$B$309*'Multi'!I$857)*'LAFs'!I$242/(24*'Input'!$F$58)*1000</f>
        <v>0</v>
      </c>
      <c r="J15" s="17">
        <f>('Loads'!$B$309*'Multi'!J$857)*'LAFs'!J$242/(24*'Input'!$F$58)*1000</f>
        <v>0</v>
      </c>
      <c r="K15" s="10"/>
    </row>
    <row r="16" spans="1:11">
      <c r="A16" s="3" t="s">
        <v>216</v>
      </c>
      <c r="B16" s="17">
        <f>('Loads'!$B$318*'Multi'!B$866)*'LAFs'!B$251/(24*'Input'!$F$58)*1000</f>
        <v>0</v>
      </c>
      <c r="C16" s="17">
        <f>('Loads'!$B$318*'Multi'!C$866)*'LAFs'!C$251/(24*'Input'!$F$58)*1000</f>
        <v>0</v>
      </c>
      <c r="D16" s="17">
        <f>('Loads'!$B$318*'Multi'!D$866)*'LAFs'!D$251/(24*'Input'!$F$58)*1000</f>
        <v>0</v>
      </c>
      <c r="E16" s="17">
        <f>('Loads'!$B$318*'Multi'!E$866)*'LAFs'!E$251/(24*'Input'!$F$58)*1000</f>
        <v>0</v>
      </c>
      <c r="F16" s="17">
        <f>('Loads'!$B$318*'Multi'!F$866)*'LAFs'!F$251/(24*'Input'!$F$58)*1000</f>
        <v>0</v>
      </c>
      <c r="G16" s="17">
        <f>('Loads'!$B$318*'Multi'!G$866)*'LAFs'!G$251/(24*'Input'!$F$58)*1000</f>
        <v>0</v>
      </c>
      <c r="H16" s="17">
        <f>('Loads'!$B$318*'Multi'!H$866)*'LAFs'!H$251/(24*'Input'!$F$58)*1000</f>
        <v>0</v>
      </c>
      <c r="I16" s="17">
        <f>('Loads'!$B$318*'Multi'!I$866)*'LAFs'!I$251/(24*'Input'!$F$58)*1000</f>
        <v>0</v>
      </c>
      <c r="J16" s="17">
        <f>('Loads'!$B$318*'Multi'!J$866)*'LAFs'!J$251/(24*'Input'!$F$58)*1000</f>
        <v>0</v>
      </c>
      <c r="K16" s="10"/>
    </row>
    <row r="17" spans="1:11">
      <c r="A17" s="3" t="s">
        <v>217</v>
      </c>
      <c r="B17" s="17">
        <f>('Loads'!$B$319*'Multi'!B$867)*'LAFs'!B$252/(24*'Input'!$F$58)*1000</f>
        <v>0</v>
      </c>
      <c r="C17" s="17">
        <f>('Loads'!$B$319*'Multi'!C$867)*'LAFs'!C$252/(24*'Input'!$F$58)*1000</f>
        <v>0</v>
      </c>
      <c r="D17" s="17">
        <f>('Loads'!$B$319*'Multi'!D$867)*'LAFs'!D$252/(24*'Input'!$F$58)*1000</f>
        <v>0</v>
      </c>
      <c r="E17" s="17">
        <f>('Loads'!$B$319*'Multi'!E$867)*'LAFs'!E$252/(24*'Input'!$F$58)*1000</f>
        <v>0</v>
      </c>
      <c r="F17" s="17">
        <f>('Loads'!$B$319*'Multi'!F$867)*'LAFs'!F$252/(24*'Input'!$F$58)*1000</f>
        <v>0</v>
      </c>
      <c r="G17" s="17">
        <f>('Loads'!$B$319*'Multi'!G$867)*'LAFs'!G$252/(24*'Input'!$F$58)*1000</f>
        <v>0</v>
      </c>
      <c r="H17" s="17">
        <f>('Loads'!$B$319*'Multi'!H$867)*'LAFs'!H$252/(24*'Input'!$F$58)*1000</f>
        <v>0</v>
      </c>
      <c r="I17" s="17">
        <f>('Loads'!$B$319*'Multi'!I$867)*'LAFs'!I$252/(24*'Input'!$F$58)*1000</f>
        <v>0</v>
      </c>
      <c r="J17" s="17">
        <f>('Loads'!$B$319*'Multi'!J$867)*'LAFs'!J$252/(24*'Input'!$F$58)*1000</f>
        <v>0</v>
      </c>
      <c r="K17" s="10"/>
    </row>
    <row r="18" spans="1:11">
      <c r="A18" s="3" t="s">
        <v>218</v>
      </c>
      <c r="B18" s="17">
        <f>('Loads'!$B$320*'Multi'!B$868)*'LAFs'!B$253/(24*'Input'!$F$58)*1000</f>
        <v>0</v>
      </c>
      <c r="C18" s="17">
        <f>('Loads'!$B$320*'Multi'!C$868)*'LAFs'!C$253/(24*'Input'!$F$58)*1000</f>
        <v>0</v>
      </c>
      <c r="D18" s="17">
        <f>('Loads'!$B$320*'Multi'!D$868)*'LAFs'!D$253/(24*'Input'!$F$58)*1000</f>
        <v>0</v>
      </c>
      <c r="E18" s="17">
        <f>('Loads'!$B$320*'Multi'!E$868)*'LAFs'!E$253/(24*'Input'!$F$58)*1000</f>
        <v>0</v>
      </c>
      <c r="F18" s="17">
        <f>('Loads'!$B$320*'Multi'!F$868)*'LAFs'!F$253/(24*'Input'!$F$58)*1000</f>
        <v>0</v>
      </c>
      <c r="G18" s="17">
        <f>('Loads'!$B$320*'Multi'!G$868)*'LAFs'!G$253/(24*'Input'!$F$58)*1000</f>
        <v>0</v>
      </c>
      <c r="H18" s="17">
        <f>('Loads'!$B$320*'Multi'!H$868)*'LAFs'!H$253/(24*'Input'!$F$58)*1000</f>
        <v>0</v>
      </c>
      <c r="I18" s="17">
        <f>('Loads'!$B$320*'Multi'!I$868)*'LAFs'!I$253/(24*'Input'!$F$58)*1000</f>
        <v>0</v>
      </c>
      <c r="J18" s="17">
        <f>('Loads'!$B$320*'Multi'!J$868)*'LAFs'!J$253/(24*'Input'!$F$58)*1000</f>
        <v>0</v>
      </c>
      <c r="K18" s="10"/>
    </row>
    <row r="19" spans="1:11">
      <c r="A19" s="3" t="s">
        <v>219</v>
      </c>
      <c r="B19" s="17">
        <f>('Loads'!$B$321*'Multi'!B$869)*'LAFs'!B$254/(24*'Input'!$F$58)*1000</f>
        <v>0</v>
      </c>
      <c r="C19" s="17">
        <f>('Loads'!$B$321*'Multi'!C$869)*'LAFs'!C$254/(24*'Input'!$F$58)*1000</f>
        <v>0</v>
      </c>
      <c r="D19" s="17">
        <f>('Loads'!$B$321*'Multi'!D$869)*'LAFs'!D$254/(24*'Input'!$F$58)*1000</f>
        <v>0</v>
      </c>
      <c r="E19" s="17">
        <f>('Loads'!$B$321*'Multi'!E$869)*'LAFs'!E$254/(24*'Input'!$F$58)*1000</f>
        <v>0</v>
      </c>
      <c r="F19" s="17">
        <f>('Loads'!$B$321*'Multi'!F$869)*'LAFs'!F$254/(24*'Input'!$F$58)*1000</f>
        <v>0</v>
      </c>
      <c r="G19" s="17">
        <f>('Loads'!$B$321*'Multi'!G$869)*'LAFs'!G$254/(24*'Input'!$F$58)*1000</f>
        <v>0</v>
      </c>
      <c r="H19" s="17">
        <f>('Loads'!$B$321*'Multi'!H$869)*'LAFs'!H$254/(24*'Input'!$F$58)*1000</f>
        <v>0</v>
      </c>
      <c r="I19" s="17">
        <f>('Loads'!$B$321*'Multi'!I$869)*'LAFs'!I$254/(24*'Input'!$F$58)*1000</f>
        <v>0</v>
      </c>
      <c r="J19" s="17">
        <f>('Loads'!$B$321*'Multi'!J$869)*'LAFs'!J$254/(24*'Input'!$F$58)*1000</f>
        <v>0</v>
      </c>
      <c r="K19" s="10"/>
    </row>
    <row r="21" spans="1:11" ht="21" customHeight="1">
      <c r="A21" s="1" t="s">
        <v>814</v>
      </c>
    </row>
    <row r="22" spans="1:11">
      <c r="A22" s="2" t="s">
        <v>361</v>
      </c>
    </row>
    <row r="23" spans="1:11">
      <c r="A23" s="11" t="s">
        <v>582</v>
      </c>
    </row>
    <row r="24" spans="1:11">
      <c r="A24" s="11" t="s">
        <v>811</v>
      </c>
    </row>
    <row r="25" spans="1:11">
      <c r="A25" s="11" t="s">
        <v>815</v>
      </c>
    </row>
    <row r="26" spans="1:11">
      <c r="A26" s="11" t="s">
        <v>816</v>
      </c>
    </row>
    <row r="27" spans="1:11">
      <c r="A27" s="11" t="s">
        <v>817</v>
      </c>
    </row>
    <row r="28" spans="1:11">
      <c r="A28" s="11" t="s">
        <v>593</v>
      </c>
    </row>
    <row r="29" spans="1:11">
      <c r="A29" s="2" t="s">
        <v>818</v>
      </c>
    </row>
    <row r="31" spans="1:11">
      <c r="B31" s="12" t="s">
        <v>142</v>
      </c>
      <c r="C31" s="12" t="s">
        <v>143</v>
      </c>
      <c r="D31" s="12" t="s">
        <v>144</v>
      </c>
      <c r="E31" s="12" t="s">
        <v>145</v>
      </c>
      <c r="F31" s="12" t="s">
        <v>146</v>
      </c>
      <c r="G31" s="12" t="s">
        <v>151</v>
      </c>
      <c r="H31" s="12" t="s">
        <v>147</v>
      </c>
      <c r="I31" s="12" t="s">
        <v>148</v>
      </c>
      <c r="J31" s="12" t="s">
        <v>149</v>
      </c>
    </row>
    <row r="32" spans="1:11">
      <c r="A32" s="3" t="s">
        <v>175</v>
      </c>
      <c r="B32" s="17">
        <f>('Loads'!$B$305*'Multi'!B$853+'Loads'!$C$305*'Multi'!B$882)*'LAFs'!B$238/(24*'Input'!$F$58)*1000</f>
        <v>0</v>
      </c>
      <c r="C32" s="17">
        <f>('Loads'!$B$305*'Multi'!C$853+'Loads'!$C$305*'Multi'!C$882)*'LAFs'!C$238/(24*'Input'!$F$58)*1000</f>
        <v>0</v>
      </c>
      <c r="D32" s="17">
        <f>('Loads'!$B$305*'Multi'!D$853+'Loads'!$C$305*'Multi'!D$882)*'LAFs'!D$238/(24*'Input'!$F$58)*1000</f>
        <v>0</v>
      </c>
      <c r="E32" s="17">
        <f>('Loads'!$B$305*'Multi'!E$853+'Loads'!$C$305*'Multi'!E$882)*'LAFs'!E$238/(24*'Input'!$F$58)*1000</f>
        <v>0</v>
      </c>
      <c r="F32" s="17">
        <f>('Loads'!$B$305*'Multi'!F$853+'Loads'!$C$305*'Multi'!F$882)*'LAFs'!F$238/(24*'Input'!$F$58)*1000</f>
        <v>0</v>
      </c>
      <c r="G32" s="17">
        <f>('Loads'!$B$305*'Multi'!G$853+'Loads'!$C$305*'Multi'!G$882)*'LAFs'!G$238/(24*'Input'!$F$58)*1000</f>
        <v>0</v>
      </c>
      <c r="H32" s="17">
        <f>('Loads'!$B$305*'Multi'!H$853+'Loads'!$C$305*'Multi'!H$882)*'LAFs'!H$238/(24*'Input'!$F$58)*1000</f>
        <v>0</v>
      </c>
      <c r="I32" s="17">
        <f>('Loads'!$B$305*'Multi'!I$853+'Loads'!$C$305*'Multi'!I$882)*'LAFs'!I$238/(24*'Input'!$F$58)*1000</f>
        <v>0</v>
      </c>
      <c r="J32" s="17">
        <f>('Loads'!$B$305*'Multi'!J$853+'Loads'!$C$305*'Multi'!J$882)*'LAFs'!J$238/(24*'Input'!$F$58)*1000</f>
        <v>0</v>
      </c>
      <c r="K32" s="10"/>
    </row>
    <row r="33" spans="1:11">
      <c r="A33" s="3" t="s">
        <v>177</v>
      </c>
      <c r="B33" s="17">
        <f>('Loads'!$B$308*'Multi'!B$856+'Loads'!$C$308*'Multi'!B$883)*'LAFs'!B$241/(24*'Input'!$F$58)*1000</f>
        <v>0</v>
      </c>
      <c r="C33" s="17">
        <f>('Loads'!$B$308*'Multi'!C$856+'Loads'!$C$308*'Multi'!C$883)*'LAFs'!C$241/(24*'Input'!$F$58)*1000</f>
        <v>0</v>
      </c>
      <c r="D33" s="17">
        <f>('Loads'!$B$308*'Multi'!D$856+'Loads'!$C$308*'Multi'!D$883)*'LAFs'!D$241/(24*'Input'!$F$58)*1000</f>
        <v>0</v>
      </c>
      <c r="E33" s="17">
        <f>('Loads'!$B$308*'Multi'!E$856+'Loads'!$C$308*'Multi'!E$883)*'LAFs'!E$241/(24*'Input'!$F$58)*1000</f>
        <v>0</v>
      </c>
      <c r="F33" s="17">
        <f>('Loads'!$B$308*'Multi'!F$856+'Loads'!$C$308*'Multi'!F$883)*'LAFs'!F$241/(24*'Input'!$F$58)*1000</f>
        <v>0</v>
      </c>
      <c r="G33" s="17">
        <f>('Loads'!$B$308*'Multi'!G$856+'Loads'!$C$308*'Multi'!G$883)*'LAFs'!G$241/(24*'Input'!$F$58)*1000</f>
        <v>0</v>
      </c>
      <c r="H33" s="17">
        <f>('Loads'!$B$308*'Multi'!H$856+'Loads'!$C$308*'Multi'!H$883)*'LAFs'!H$241/(24*'Input'!$F$58)*1000</f>
        <v>0</v>
      </c>
      <c r="I33" s="17">
        <f>('Loads'!$B$308*'Multi'!I$856+'Loads'!$C$308*'Multi'!I$883)*'LAFs'!I$241/(24*'Input'!$F$58)*1000</f>
        <v>0</v>
      </c>
      <c r="J33" s="17">
        <f>('Loads'!$B$308*'Multi'!J$856+'Loads'!$C$308*'Multi'!J$883)*'LAFs'!J$241/(24*'Input'!$F$58)*1000</f>
        <v>0</v>
      </c>
      <c r="K33" s="10"/>
    </row>
    <row r="34" spans="1:11">
      <c r="A34" s="3" t="s">
        <v>178</v>
      </c>
      <c r="B34" s="17">
        <f>('Loads'!$B$310*'Multi'!B$858+'Loads'!$C$310*'Multi'!B$884)*'LAFs'!B$243/(24*'Input'!$F$58)*1000</f>
        <v>0</v>
      </c>
      <c r="C34" s="17">
        <f>('Loads'!$B$310*'Multi'!C$858+'Loads'!$C$310*'Multi'!C$884)*'LAFs'!C$243/(24*'Input'!$F$58)*1000</f>
        <v>0</v>
      </c>
      <c r="D34" s="17">
        <f>('Loads'!$B$310*'Multi'!D$858+'Loads'!$C$310*'Multi'!D$884)*'LAFs'!D$243/(24*'Input'!$F$58)*1000</f>
        <v>0</v>
      </c>
      <c r="E34" s="17">
        <f>('Loads'!$B$310*'Multi'!E$858+'Loads'!$C$310*'Multi'!E$884)*'LAFs'!E$243/(24*'Input'!$F$58)*1000</f>
        <v>0</v>
      </c>
      <c r="F34" s="17">
        <f>('Loads'!$B$310*'Multi'!F$858+'Loads'!$C$310*'Multi'!F$884)*'LAFs'!F$243/(24*'Input'!$F$58)*1000</f>
        <v>0</v>
      </c>
      <c r="G34" s="17">
        <f>('Loads'!$B$310*'Multi'!G$858+'Loads'!$C$310*'Multi'!G$884)*'LAFs'!G$243/(24*'Input'!$F$58)*1000</f>
        <v>0</v>
      </c>
      <c r="H34" s="17">
        <f>('Loads'!$B$310*'Multi'!H$858+'Loads'!$C$310*'Multi'!H$884)*'LAFs'!H$243/(24*'Input'!$F$58)*1000</f>
        <v>0</v>
      </c>
      <c r="I34" s="17">
        <f>('Loads'!$B$310*'Multi'!I$858+'Loads'!$C$310*'Multi'!I$884)*'LAFs'!I$243/(24*'Input'!$F$58)*1000</f>
        <v>0</v>
      </c>
      <c r="J34" s="17">
        <f>('Loads'!$B$310*'Multi'!J$858+'Loads'!$C$310*'Multi'!J$884)*'LAFs'!J$243/(24*'Input'!$F$58)*1000</f>
        <v>0</v>
      </c>
      <c r="K34" s="10"/>
    </row>
    <row r="35" spans="1:11">
      <c r="A35" s="3" t="s">
        <v>179</v>
      </c>
      <c r="B35" s="17">
        <f>('Loads'!$B$311*'Multi'!B$859+'Loads'!$C$311*'Multi'!B$885)*'LAFs'!B$244/(24*'Input'!$F$58)*1000</f>
        <v>0</v>
      </c>
      <c r="C35" s="17">
        <f>('Loads'!$B$311*'Multi'!C$859+'Loads'!$C$311*'Multi'!C$885)*'LAFs'!C$244/(24*'Input'!$F$58)*1000</f>
        <v>0</v>
      </c>
      <c r="D35" s="17">
        <f>('Loads'!$B$311*'Multi'!D$859+'Loads'!$C$311*'Multi'!D$885)*'LAFs'!D$244/(24*'Input'!$F$58)*1000</f>
        <v>0</v>
      </c>
      <c r="E35" s="17">
        <f>('Loads'!$B$311*'Multi'!E$859+'Loads'!$C$311*'Multi'!E$885)*'LAFs'!E$244/(24*'Input'!$F$58)*1000</f>
        <v>0</v>
      </c>
      <c r="F35" s="17">
        <f>('Loads'!$B$311*'Multi'!F$859+'Loads'!$C$311*'Multi'!F$885)*'LAFs'!F$244/(24*'Input'!$F$58)*1000</f>
        <v>0</v>
      </c>
      <c r="G35" s="17">
        <f>('Loads'!$B$311*'Multi'!G$859+'Loads'!$C$311*'Multi'!G$885)*'LAFs'!G$244/(24*'Input'!$F$58)*1000</f>
        <v>0</v>
      </c>
      <c r="H35" s="17">
        <f>('Loads'!$B$311*'Multi'!H$859+'Loads'!$C$311*'Multi'!H$885)*'LAFs'!H$244/(24*'Input'!$F$58)*1000</f>
        <v>0</v>
      </c>
      <c r="I35" s="17">
        <f>('Loads'!$B$311*'Multi'!I$859+'Loads'!$C$311*'Multi'!I$885)*'LAFs'!I$244/(24*'Input'!$F$58)*1000</f>
        <v>0</v>
      </c>
      <c r="J35" s="17">
        <f>('Loads'!$B$311*'Multi'!J$859+'Loads'!$C$311*'Multi'!J$885)*'LAFs'!J$244/(24*'Input'!$F$58)*1000</f>
        <v>0</v>
      </c>
      <c r="K35" s="10"/>
    </row>
    <row r="36" spans="1:11">
      <c r="A36" s="3" t="s">
        <v>195</v>
      </c>
      <c r="B36" s="17">
        <f>('Loads'!$B$312*'Multi'!B$860+'Loads'!$C$312*'Multi'!B$886)*'LAFs'!B$245/(24*'Input'!$F$58)*1000</f>
        <v>0</v>
      </c>
      <c r="C36" s="17">
        <f>('Loads'!$B$312*'Multi'!C$860+'Loads'!$C$312*'Multi'!C$886)*'LAFs'!C$245/(24*'Input'!$F$58)*1000</f>
        <v>0</v>
      </c>
      <c r="D36" s="17">
        <f>('Loads'!$B$312*'Multi'!D$860+'Loads'!$C$312*'Multi'!D$886)*'LAFs'!D$245/(24*'Input'!$F$58)*1000</f>
        <v>0</v>
      </c>
      <c r="E36" s="17">
        <f>('Loads'!$B$312*'Multi'!E$860+'Loads'!$C$312*'Multi'!E$886)*'LAFs'!E$245/(24*'Input'!$F$58)*1000</f>
        <v>0</v>
      </c>
      <c r="F36" s="17">
        <f>('Loads'!$B$312*'Multi'!F$860+'Loads'!$C$312*'Multi'!F$886)*'LAFs'!F$245/(24*'Input'!$F$58)*1000</f>
        <v>0</v>
      </c>
      <c r="G36" s="17">
        <f>('Loads'!$B$312*'Multi'!G$860+'Loads'!$C$312*'Multi'!G$886)*'LAFs'!G$245/(24*'Input'!$F$58)*1000</f>
        <v>0</v>
      </c>
      <c r="H36" s="17">
        <f>('Loads'!$B$312*'Multi'!H$860+'Loads'!$C$312*'Multi'!H$886)*'LAFs'!H$245/(24*'Input'!$F$58)*1000</f>
        <v>0</v>
      </c>
      <c r="I36" s="17">
        <f>('Loads'!$B$312*'Multi'!I$860+'Loads'!$C$312*'Multi'!I$886)*'LAFs'!I$245/(24*'Input'!$F$58)*1000</f>
        <v>0</v>
      </c>
      <c r="J36" s="17">
        <f>('Loads'!$B$312*'Multi'!J$860+'Loads'!$C$312*'Multi'!J$886)*'LAFs'!J$245/(24*'Input'!$F$58)*1000</f>
        <v>0</v>
      </c>
      <c r="K36" s="10"/>
    </row>
    <row r="38" spans="1:11" ht="21" customHeight="1">
      <c r="A38" s="1" t="s">
        <v>819</v>
      </c>
    </row>
    <row r="39" spans="1:11">
      <c r="A39" s="2" t="s">
        <v>361</v>
      </c>
    </row>
    <row r="40" spans="1:11">
      <c r="A40" s="11" t="s">
        <v>582</v>
      </c>
    </row>
    <row r="41" spans="1:11">
      <c r="A41" s="11" t="s">
        <v>811</v>
      </c>
    </row>
    <row r="42" spans="1:11">
      <c r="A42" s="11" t="s">
        <v>815</v>
      </c>
    </row>
    <row r="43" spans="1:11">
      <c r="A43" s="11" t="s">
        <v>816</v>
      </c>
    </row>
    <row r="44" spans="1:11">
      <c r="A44" s="11" t="s">
        <v>820</v>
      </c>
    </row>
    <row r="45" spans="1:11">
      <c r="A45" s="11" t="s">
        <v>821</v>
      </c>
    </row>
    <row r="46" spans="1:11">
      <c r="A46" s="11" t="s">
        <v>822</v>
      </c>
    </row>
    <row r="47" spans="1:11">
      <c r="A47" s="11" t="s">
        <v>603</v>
      </c>
    </row>
    <row r="48" spans="1:11">
      <c r="A48" s="2" t="s">
        <v>823</v>
      </c>
    </row>
    <row r="50" spans="1:11">
      <c r="B50" s="12" t="s">
        <v>142</v>
      </c>
      <c r="C50" s="12" t="s">
        <v>143</v>
      </c>
      <c r="D50" s="12" t="s">
        <v>144</v>
      </c>
      <c r="E50" s="12" t="s">
        <v>145</v>
      </c>
      <c r="F50" s="12" t="s">
        <v>146</v>
      </c>
      <c r="G50" s="12" t="s">
        <v>151</v>
      </c>
      <c r="H50" s="12" t="s">
        <v>147</v>
      </c>
      <c r="I50" s="12" t="s">
        <v>148</v>
      </c>
      <c r="J50" s="12" t="s">
        <v>149</v>
      </c>
    </row>
    <row r="51" spans="1:11">
      <c r="A51" s="3" t="s">
        <v>180</v>
      </c>
      <c r="B51" s="17">
        <f>('Loads'!$B$313*'Multi'!B$861+'Loads'!$C$313*'Multi'!B$887+'Loads'!$D$313*'Multi'!B$904)*'LAFs'!B$246/(24*'Input'!$F$58)*1000</f>
        <v>0</v>
      </c>
      <c r="C51" s="17">
        <f>('Loads'!$B$313*'Multi'!C$861+'Loads'!$C$313*'Multi'!C$887+'Loads'!$D$313*'Multi'!C$904)*'LAFs'!C$246/(24*'Input'!$F$58)*1000</f>
        <v>0</v>
      </c>
      <c r="D51" s="17">
        <f>('Loads'!$B$313*'Multi'!D$861+'Loads'!$C$313*'Multi'!D$887+'Loads'!$D$313*'Multi'!D$904)*'LAFs'!D$246/(24*'Input'!$F$58)*1000</f>
        <v>0</v>
      </c>
      <c r="E51" s="17">
        <f>('Loads'!$B$313*'Multi'!E$861+'Loads'!$C$313*'Multi'!E$887+'Loads'!$D$313*'Multi'!E$904)*'LAFs'!E$246/(24*'Input'!$F$58)*1000</f>
        <v>0</v>
      </c>
      <c r="F51" s="17">
        <f>('Loads'!$B$313*'Multi'!F$861+'Loads'!$C$313*'Multi'!F$887+'Loads'!$D$313*'Multi'!F$904)*'LAFs'!F$246/(24*'Input'!$F$58)*1000</f>
        <v>0</v>
      </c>
      <c r="G51" s="17">
        <f>('Loads'!$B$313*'Multi'!G$861+'Loads'!$C$313*'Multi'!G$887+'Loads'!$D$313*'Multi'!G$904)*'LAFs'!G$246/(24*'Input'!$F$58)*1000</f>
        <v>0</v>
      </c>
      <c r="H51" s="17">
        <f>('Loads'!$B$313*'Multi'!H$861+'Loads'!$C$313*'Multi'!H$887+'Loads'!$D$313*'Multi'!H$904)*'LAFs'!H$246/(24*'Input'!$F$58)*1000</f>
        <v>0</v>
      </c>
      <c r="I51" s="17">
        <f>('Loads'!$B$313*'Multi'!I$861+'Loads'!$C$313*'Multi'!I$887+'Loads'!$D$313*'Multi'!I$904)*'LAFs'!I$246/(24*'Input'!$F$58)*1000</f>
        <v>0</v>
      </c>
      <c r="J51" s="17">
        <f>('Loads'!$B$313*'Multi'!J$861+'Loads'!$C$313*'Multi'!J$887+'Loads'!$D$313*'Multi'!J$904)*'LAFs'!J$246/(24*'Input'!$F$58)*1000</f>
        <v>0</v>
      </c>
      <c r="K51" s="10"/>
    </row>
    <row r="52" spans="1:11">
      <c r="A52" s="3" t="s">
        <v>181</v>
      </c>
      <c r="B52" s="17">
        <f>('Loads'!$B$314*'Multi'!B$862+'Loads'!$C$314*'Multi'!B$888+'Loads'!$D$314*'Multi'!B$905)*'LAFs'!B$247/(24*'Input'!$F$58)*1000</f>
        <v>0</v>
      </c>
      <c r="C52" s="17">
        <f>('Loads'!$B$314*'Multi'!C$862+'Loads'!$C$314*'Multi'!C$888+'Loads'!$D$314*'Multi'!C$905)*'LAFs'!C$247/(24*'Input'!$F$58)*1000</f>
        <v>0</v>
      </c>
      <c r="D52" s="17">
        <f>('Loads'!$B$314*'Multi'!D$862+'Loads'!$C$314*'Multi'!D$888+'Loads'!$D$314*'Multi'!D$905)*'LAFs'!D$247/(24*'Input'!$F$58)*1000</f>
        <v>0</v>
      </c>
      <c r="E52" s="17">
        <f>('Loads'!$B$314*'Multi'!E$862+'Loads'!$C$314*'Multi'!E$888+'Loads'!$D$314*'Multi'!E$905)*'LAFs'!E$247/(24*'Input'!$F$58)*1000</f>
        <v>0</v>
      </c>
      <c r="F52" s="17">
        <f>('Loads'!$B$314*'Multi'!F$862+'Loads'!$C$314*'Multi'!F$888+'Loads'!$D$314*'Multi'!F$905)*'LAFs'!F$247/(24*'Input'!$F$58)*1000</f>
        <v>0</v>
      </c>
      <c r="G52" s="17">
        <f>('Loads'!$B$314*'Multi'!G$862+'Loads'!$C$314*'Multi'!G$888+'Loads'!$D$314*'Multi'!G$905)*'LAFs'!G$247/(24*'Input'!$F$58)*1000</f>
        <v>0</v>
      </c>
      <c r="H52" s="17">
        <f>('Loads'!$B$314*'Multi'!H$862+'Loads'!$C$314*'Multi'!H$888+'Loads'!$D$314*'Multi'!H$905)*'LAFs'!H$247/(24*'Input'!$F$58)*1000</f>
        <v>0</v>
      </c>
      <c r="I52" s="17">
        <f>('Loads'!$B$314*'Multi'!I$862+'Loads'!$C$314*'Multi'!I$888+'Loads'!$D$314*'Multi'!I$905)*'LAFs'!I$247/(24*'Input'!$F$58)*1000</f>
        <v>0</v>
      </c>
      <c r="J52" s="17">
        <f>('Loads'!$B$314*'Multi'!J$862+'Loads'!$C$314*'Multi'!J$888+'Loads'!$D$314*'Multi'!J$905)*'LAFs'!J$247/(24*'Input'!$F$58)*1000</f>
        <v>0</v>
      </c>
      <c r="K52" s="10"/>
    </row>
    <row r="53" spans="1:11">
      <c r="A53" s="3" t="s">
        <v>182</v>
      </c>
      <c r="B53" s="17">
        <f>('Loads'!$B$315*'Multi'!B$863+'Loads'!$C$315*'Multi'!B$889+'Loads'!$D$315*'Multi'!B$906)*'LAFs'!B$248/(24*'Input'!$F$58)*1000</f>
        <v>0</v>
      </c>
      <c r="C53" s="17">
        <f>('Loads'!$B$315*'Multi'!C$863+'Loads'!$C$315*'Multi'!C$889+'Loads'!$D$315*'Multi'!C$906)*'LAFs'!C$248/(24*'Input'!$F$58)*1000</f>
        <v>0</v>
      </c>
      <c r="D53" s="17">
        <f>('Loads'!$B$315*'Multi'!D$863+'Loads'!$C$315*'Multi'!D$889+'Loads'!$D$315*'Multi'!D$906)*'LAFs'!D$248/(24*'Input'!$F$58)*1000</f>
        <v>0</v>
      </c>
      <c r="E53" s="17">
        <f>('Loads'!$B$315*'Multi'!E$863+'Loads'!$C$315*'Multi'!E$889+'Loads'!$D$315*'Multi'!E$906)*'LAFs'!E$248/(24*'Input'!$F$58)*1000</f>
        <v>0</v>
      </c>
      <c r="F53" s="17">
        <f>('Loads'!$B$315*'Multi'!F$863+'Loads'!$C$315*'Multi'!F$889+'Loads'!$D$315*'Multi'!F$906)*'LAFs'!F$248/(24*'Input'!$F$58)*1000</f>
        <v>0</v>
      </c>
      <c r="G53" s="17">
        <f>('Loads'!$B$315*'Multi'!G$863+'Loads'!$C$315*'Multi'!G$889+'Loads'!$D$315*'Multi'!G$906)*'LAFs'!G$248/(24*'Input'!$F$58)*1000</f>
        <v>0</v>
      </c>
      <c r="H53" s="17">
        <f>('Loads'!$B$315*'Multi'!H$863+'Loads'!$C$315*'Multi'!H$889+'Loads'!$D$315*'Multi'!H$906)*'LAFs'!H$248/(24*'Input'!$F$58)*1000</f>
        <v>0</v>
      </c>
      <c r="I53" s="17">
        <f>('Loads'!$B$315*'Multi'!I$863+'Loads'!$C$315*'Multi'!I$889+'Loads'!$D$315*'Multi'!I$906)*'LAFs'!I$248/(24*'Input'!$F$58)*1000</f>
        <v>0</v>
      </c>
      <c r="J53" s="17">
        <f>('Loads'!$B$315*'Multi'!J$863+'Loads'!$C$315*'Multi'!J$889+'Loads'!$D$315*'Multi'!J$906)*'LAFs'!J$248/(24*'Input'!$F$58)*1000</f>
        <v>0</v>
      </c>
      <c r="K53" s="10"/>
    </row>
    <row r="54" spans="1:11">
      <c r="A54" s="3" t="s">
        <v>183</v>
      </c>
      <c r="B54" s="17">
        <f>('Loads'!$B$316*'Multi'!B$864+'Loads'!$C$316*'Multi'!B$890+'Loads'!$D$316*'Multi'!B$907)*'LAFs'!B$249/(24*'Input'!$F$58)*1000</f>
        <v>0</v>
      </c>
      <c r="C54" s="17">
        <f>('Loads'!$B$316*'Multi'!C$864+'Loads'!$C$316*'Multi'!C$890+'Loads'!$D$316*'Multi'!C$907)*'LAFs'!C$249/(24*'Input'!$F$58)*1000</f>
        <v>0</v>
      </c>
      <c r="D54" s="17">
        <f>('Loads'!$B$316*'Multi'!D$864+'Loads'!$C$316*'Multi'!D$890+'Loads'!$D$316*'Multi'!D$907)*'LAFs'!D$249/(24*'Input'!$F$58)*1000</f>
        <v>0</v>
      </c>
      <c r="E54" s="17">
        <f>('Loads'!$B$316*'Multi'!E$864+'Loads'!$C$316*'Multi'!E$890+'Loads'!$D$316*'Multi'!E$907)*'LAFs'!E$249/(24*'Input'!$F$58)*1000</f>
        <v>0</v>
      </c>
      <c r="F54" s="17">
        <f>('Loads'!$B$316*'Multi'!F$864+'Loads'!$C$316*'Multi'!F$890+'Loads'!$D$316*'Multi'!F$907)*'LAFs'!F$249/(24*'Input'!$F$58)*1000</f>
        <v>0</v>
      </c>
      <c r="G54" s="17">
        <f>('Loads'!$B$316*'Multi'!G$864+'Loads'!$C$316*'Multi'!G$890+'Loads'!$D$316*'Multi'!G$907)*'LAFs'!G$249/(24*'Input'!$F$58)*1000</f>
        <v>0</v>
      </c>
      <c r="H54" s="17">
        <f>('Loads'!$B$316*'Multi'!H$864+'Loads'!$C$316*'Multi'!H$890+'Loads'!$D$316*'Multi'!H$907)*'LAFs'!H$249/(24*'Input'!$F$58)*1000</f>
        <v>0</v>
      </c>
      <c r="I54" s="17">
        <f>('Loads'!$B$316*'Multi'!I$864+'Loads'!$C$316*'Multi'!I$890+'Loads'!$D$316*'Multi'!I$907)*'LAFs'!I$249/(24*'Input'!$F$58)*1000</f>
        <v>0</v>
      </c>
      <c r="J54" s="17">
        <f>('Loads'!$B$316*'Multi'!J$864+'Loads'!$C$316*'Multi'!J$890+'Loads'!$D$316*'Multi'!J$907)*'LAFs'!J$249/(24*'Input'!$F$58)*1000</f>
        <v>0</v>
      </c>
      <c r="K54" s="10"/>
    </row>
    <row r="55" spans="1:11">
      <c r="A55" s="3" t="s">
        <v>196</v>
      </c>
      <c r="B55" s="17">
        <f>('Loads'!$B$317*'Multi'!B$865+'Loads'!$C$317*'Multi'!B$891+'Loads'!$D$317*'Multi'!B$908)*'LAFs'!B$250/(24*'Input'!$F$58)*1000</f>
        <v>0</v>
      </c>
      <c r="C55" s="17">
        <f>('Loads'!$B$317*'Multi'!C$865+'Loads'!$C$317*'Multi'!C$891+'Loads'!$D$317*'Multi'!C$908)*'LAFs'!C$250/(24*'Input'!$F$58)*1000</f>
        <v>0</v>
      </c>
      <c r="D55" s="17">
        <f>('Loads'!$B$317*'Multi'!D$865+'Loads'!$C$317*'Multi'!D$891+'Loads'!$D$317*'Multi'!D$908)*'LAFs'!D$250/(24*'Input'!$F$58)*1000</f>
        <v>0</v>
      </c>
      <c r="E55" s="17">
        <f>('Loads'!$B$317*'Multi'!E$865+'Loads'!$C$317*'Multi'!E$891+'Loads'!$D$317*'Multi'!E$908)*'LAFs'!E$250/(24*'Input'!$F$58)*1000</f>
        <v>0</v>
      </c>
      <c r="F55" s="17">
        <f>('Loads'!$B$317*'Multi'!F$865+'Loads'!$C$317*'Multi'!F$891+'Loads'!$D$317*'Multi'!F$908)*'LAFs'!F$250/(24*'Input'!$F$58)*1000</f>
        <v>0</v>
      </c>
      <c r="G55" s="17">
        <f>('Loads'!$B$317*'Multi'!G$865+'Loads'!$C$317*'Multi'!G$891+'Loads'!$D$317*'Multi'!G$908)*'LAFs'!G$250/(24*'Input'!$F$58)*1000</f>
        <v>0</v>
      </c>
      <c r="H55" s="17">
        <f>('Loads'!$B$317*'Multi'!H$865+'Loads'!$C$317*'Multi'!H$891+'Loads'!$D$317*'Multi'!H$908)*'LAFs'!H$250/(24*'Input'!$F$58)*1000</f>
        <v>0</v>
      </c>
      <c r="I55" s="17">
        <f>('Loads'!$B$317*'Multi'!I$865+'Loads'!$C$317*'Multi'!I$891+'Loads'!$D$317*'Multi'!I$908)*'LAFs'!I$250/(24*'Input'!$F$58)*1000</f>
        <v>0</v>
      </c>
      <c r="J55" s="17">
        <f>('Loads'!$B$317*'Multi'!J$865+'Loads'!$C$317*'Multi'!J$891+'Loads'!$D$317*'Multi'!J$908)*'LAFs'!J$250/(24*'Input'!$F$58)*1000</f>
        <v>0</v>
      </c>
      <c r="K55" s="10"/>
    </row>
    <row r="56" spans="1:11">
      <c r="A56" s="3" t="s">
        <v>220</v>
      </c>
      <c r="B56" s="17">
        <f>('Loads'!$B$322*'Multi'!B$870+'Loads'!$C$322*'Multi'!B$892+'Loads'!$D$322*'Multi'!B$909)*'LAFs'!B$255/(24*'Input'!$F$58)*1000</f>
        <v>0</v>
      </c>
      <c r="C56" s="17">
        <f>('Loads'!$B$322*'Multi'!C$870+'Loads'!$C$322*'Multi'!C$892+'Loads'!$D$322*'Multi'!C$909)*'LAFs'!C$255/(24*'Input'!$F$58)*1000</f>
        <v>0</v>
      </c>
      <c r="D56" s="17">
        <f>('Loads'!$B$322*'Multi'!D$870+'Loads'!$C$322*'Multi'!D$892+'Loads'!$D$322*'Multi'!D$909)*'LAFs'!D$255/(24*'Input'!$F$58)*1000</f>
        <v>0</v>
      </c>
      <c r="E56" s="17">
        <f>('Loads'!$B$322*'Multi'!E$870+'Loads'!$C$322*'Multi'!E$892+'Loads'!$D$322*'Multi'!E$909)*'LAFs'!E$255/(24*'Input'!$F$58)*1000</f>
        <v>0</v>
      </c>
      <c r="F56" s="17">
        <f>('Loads'!$B$322*'Multi'!F$870+'Loads'!$C$322*'Multi'!F$892+'Loads'!$D$322*'Multi'!F$909)*'LAFs'!F$255/(24*'Input'!$F$58)*1000</f>
        <v>0</v>
      </c>
      <c r="G56" s="17">
        <f>('Loads'!$B$322*'Multi'!G$870+'Loads'!$C$322*'Multi'!G$892+'Loads'!$D$322*'Multi'!G$909)*'LAFs'!G$255/(24*'Input'!$F$58)*1000</f>
        <v>0</v>
      </c>
      <c r="H56" s="17">
        <f>('Loads'!$B$322*'Multi'!H$870+'Loads'!$C$322*'Multi'!H$892+'Loads'!$D$322*'Multi'!H$909)*'LAFs'!H$255/(24*'Input'!$F$58)*1000</f>
        <v>0</v>
      </c>
      <c r="I56" s="17">
        <f>('Loads'!$B$322*'Multi'!I$870+'Loads'!$C$322*'Multi'!I$892+'Loads'!$D$322*'Multi'!I$909)*'LAFs'!I$255/(24*'Input'!$F$58)*1000</f>
        <v>0</v>
      </c>
      <c r="J56" s="17">
        <f>('Loads'!$B$322*'Multi'!J$870+'Loads'!$C$322*'Multi'!J$892+'Loads'!$D$322*'Multi'!J$909)*'LAFs'!J$255/(24*'Input'!$F$58)*1000</f>
        <v>0</v>
      </c>
      <c r="K56" s="10"/>
    </row>
    <row r="57" spans="1:11">
      <c r="A57" s="3" t="s">
        <v>187</v>
      </c>
      <c r="B57" s="17">
        <f>('Loads'!$B$326*'Multi'!B$871+'Loads'!$C$326*'Multi'!B$893+'Loads'!$D$326*'Multi'!B$910)*'LAFs'!B$259/(24*'Input'!$F$58)*1000</f>
        <v>0</v>
      </c>
      <c r="C57" s="17">
        <f>('Loads'!$B$326*'Multi'!C$871+'Loads'!$C$326*'Multi'!C$893+'Loads'!$D$326*'Multi'!C$910)*'LAFs'!C$259/(24*'Input'!$F$58)*1000</f>
        <v>0</v>
      </c>
      <c r="D57" s="17">
        <f>('Loads'!$B$326*'Multi'!D$871+'Loads'!$C$326*'Multi'!D$893+'Loads'!$D$326*'Multi'!D$910)*'LAFs'!D$259/(24*'Input'!$F$58)*1000</f>
        <v>0</v>
      </c>
      <c r="E57" s="17">
        <f>('Loads'!$B$326*'Multi'!E$871+'Loads'!$C$326*'Multi'!E$893+'Loads'!$D$326*'Multi'!E$910)*'LAFs'!E$259/(24*'Input'!$F$58)*1000</f>
        <v>0</v>
      </c>
      <c r="F57" s="17">
        <f>('Loads'!$B$326*'Multi'!F$871+'Loads'!$C$326*'Multi'!F$893+'Loads'!$D$326*'Multi'!F$910)*'LAFs'!F$259/(24*'Input'!$F$58)*1000</f>
        <v>0</v>
      </c>
      <c r="G57" s="17">
        <f>('Loads'!$B$326*'Multi'!G$871+'Loads'!$C$326*'Multi'!G$893+'Loads'!$D$326*'Multi'!G$910)*'LAFs'!G$259/(24*'Input'!$F$58)*1000</f>
        <v>0</v>
      </c>
      <c r="H57" s="17">
        <f>('Loads'!$B$326*'Multi'!H$871+'Loads'!$C$326*'Multi'!H$893+'Loads'!$D$326*'Multi'!H$910)*'LAFs'!H$259/(24*'Input'!$F$58)*1000</f>
        <v>0</v>
      </c>
      <c r="I57" s="17">
        <f>('Loads'!$B$326*'Multi'!I$871+'Loads'!$C$326*'Multi'!I$893+'Loads'!$D$326*'Multi'!I$910)*'LAFs'!I$259/(24*'Input'!$F$58)*1000</f>
        <v>0</v>
      </c>
      <c r="J57" s="17">
        <f>('Loads'!$B$326*'Multi'!J$871+'Loads'!$C$326*'Multi'!J$893+'Loads'!$D$326*'Multi'!J$910)*'LAFs'!J$259/(24*'Input'!$F$58)*1000</f>
        <v>0</v>
      </c>
      <c r="K57" s="10"/>
    </row>
    <row r="58" spans="1:11">
      <c r="A58" s="3" t="s">
        <v>189</v>
      </c>
      <c r="B58" s="17">
        <f>('Loads'!$B$328*'Multi'!B$872+'Loads'!$C$328*'Multi'!B$894+'Loads'!$D$328*'Multi'!B$911)*'LAFs'!B$261/(24*'Input'!$F$58)*1000</f>
        <v>0</v>
      </c>
      <c r="C58" s="17">
        <f>('Loads'!$B$328*'Multi'!C$872+'Loads'!$C$328*'Multi'!C$894+'Loads'!$D$328*'Multi'!C$911)*'LAFs'!C$261/(24*'Input'!$F$58)*1000</f>
        <v>0</v>
      </c>
      <c r="D58" s="17">
        <f>('Loads'!$B$328*'Multi'!D$872+'Loads'!$C$328*'Multi'!D$894+'Loads'!$D$328*'Multi'!D$911)*'LAFs'!D$261/(24*'Input'!$F$58)*1000</f>
        <v>0</v>
      </c>
      <c r="E58" s="17">
        <f>('Loads'!$B$328*'Multi'!E$872+'Loads'!$C$328*'Multi'!E$894+'Loads'!$D$328*'Multi'!E$911)*'LAFs'!E$261/(24*'Input'!$F$58)*1000</f>
        <v>0</v>
      </c>
      <c r="F58" s="17">
        <f>('Loads'!$B$328*'Multi'!F$872+'Loads'!$C$328*'Multi'!F$894+'Loads'!$D$328*'Multi'!F$911)*'LAFs'!F$261/(24*'Input'!$F$58)*1000</f>
        <v>0</v>
      </c>
      <c r="G58" s="17">
        <f>('Loads'!$B$328*'Multi'!G$872+'Loads'!$C$328*'Multi'!G$894+'Loads'!$D$328*'Multi'!G$911)*'LAFs'!G$261/(24*'Input'!$F$58)*1000</f>
        <v>0</v>
      </c>
      <c r="H58" s="17">
        <f>('Loads'!$B$328*'Multi'!H$872+'Loads'!$C$328*'Multi'!H$894+'Loads'!$D$328*'Multi'!H$911)*'LAFs'!H$261/(24*'Input'!$F$58)*1000</f>
        <v>0</v>
      </c>
      <c r="I58" s="17">
        <f>('Loads'!$B$328*'Multi'!I$872+'Loads'!$C$328*'Multi'!I$894+'Loads'!$D$328*'Multi'!I$911)*'LAFs'!I$261/(24*'Input'!$F$58)*1000</f>
        <v>0</v>
      </c>
      <c r="J58" s="17">
        <f>('Loads'!$B$328*'Multi'!J$872+'Loads'!$C$328*'Multi'!J$894+'Loads'!$D$328*'Multi'!J$911)*'LAFs'!J$261/(24*'Input'!$F$58)*1000</f>
        <v>0</v>
      </c>
      <c r="K58" s="10"/>
    </row>
    <row r="59" spans="1:11">
      <c r="A59" s="3" t="s">
        <v>198</v>
      </c>
      <c r="B59" s="17">
        <f>('Loads'!$B$330*'Multi'!B$873+'Loads'!$C$330*'Multi'!B$895+'Loads'!$D$330*'Multi'!B$912)*'LAFs'!B$263/(24*'Input'!$F$58)*1000</f>
        <v>0</v>
      </c>
      <c r="C59" s="17">
        <f>('Loads'!$B$330*'Multi'!C$873+'Loads'!$C$330*'Multi'!C$895+'Loads'!$D$330*'Multi'!C$912)*'LAFs'!C$263/(24*'Input'!$F$58)*1000</f>
        <v>0</v>
      </c>
      <c r="D59" s="17">
        <f>('Loads'!$B$330*'Multi'!D$873+'Loads'!$C$330*'Multi'!D$895+'Loads'!$D$330*'Multi'!D$912)*'LAFs'!D$263/(24*'Input'!$F$58)*1000</f>
        <v>0</v>
      </c>
      <c r="E59" s="17">
        <f>('Loads'!$B$330*'Multi'!E$873+'Loads'!$C$330*'Multi'!E$895+'Loads'!$D$330*'Multi'!E$912)*'LAFs'!E$263/(24*'Input'!$F$58)*1000</f>
        <v>0</v>
      </c>
      <c r="F59" s="17">
        <f>('Loads'!$B$330*'Multi'!F$873+'Loads'!$C$330*'Multi'!F$895+'Loads'!$D$330*'Multi'!F$912)*'LAFs'!F$263/(24*'Input'!$F$58)*1000</f>
        <v>0</v>
      </c>
      <c r="G59" s="17">
        <f>('Loads'!$B$330*'Multi'!G$873+'Loads'!$C$330*'Multi'!G$895+'Loads'!$D$330*'Multi'!G$912)*'LAFs'!G$263/(24*'Input'!$F$58)*1000</f>
        <v>0</v>
      </c>
      <c r="H59" s="17">
        <f>('Loads'!$B$330*'Multi'!H$873+'Loads'!$C$330*'Multi'!H$895+'Loads'!$D$330*'Multi'!H$912)*'LAFs'!H$263/(24*'Input'!$F$58)*1000</f>
        <v>0</v>
      </c>
      <c r="I59" s="17">
        <f>('Loads'!$B$330*'Multi'!I$873+'Loads'!$C$330*'Multi'!I$895+'Loads'!$D$330*'Multi'!I$912)*'LAFs'!I$263/(24*'Input'!$F$58)*1000</f>
        <v>0</v>
      </c>
      <c r="J59" s="17">
        <f>('Loads'!$B$330*'Multi'!J$873+'Loads'!$C$330*'Multi'!J$895+'Loads'!$D$330*'Multi'!J$912)*'LAFs'!J$263/(24*'Input'!$F$58)*1000</f>
        <v>0</v>
      </c>
      <c r="K59" s="10"/>
    </row>
    <row r="61" spans="1:11" ht="21" customHeight="1">
      <c r="A61" s="1" t="s">
        <v>824</v>
      </c>
    </row>
    <row r="62" spans="1:11">
      <c r="A62" s="2" t="s">
        <v>361</v>
      </c>
    </row>
    <row r="63" spans="1:11">
      <c r="A63" s="11" t="s">
        <v>588</v>
      </c>
    </row>
    <row r="64" spans="1:11">
      <c r="A64" s="11" t="s">
        <v>825</v>
      </c>
    </row>
    <row r="65" spans="1:11">
      <c r="A65" s="11" t="s">
        <v>812</v>
      </c>
    </row>
    <row r="66" spans="1:11">
      <c r="A66" s="11" t="s">
        <v>566</v>
      </c>
    </row>
    <row r="67" spans="1:11">
      <c r="A67" s="2" t="s">
        <v>826</v>
      </c>
    </row>
    <row r="69" spans="1:11">
      <c r="B69" s="12" t="s">
        <v>142</v>
      </c>
      <c r="C69" s="12" t="s">
        <v>143</v>
      </c>
      <c r="D69" s="12" t="s">
        <v>144</v>
      </c>
      <c r="E69" s="12" t="s">
        <v>145</v>
      </c>
      <c r="F69" s="12" t="s">
        <v>146</v>
      </c>
      <c r="G69" s="12" t="s">
        <v>151</v>
      </c>
      <c r="H69" s="12" t="s">
        <v>147</v>
      </c>
      <c r="I69" s="12" t="s">
        <v>148</v>
      </c>
      <c r="J69" s="12" t="s">
        <v>149</v>
      </c>
    </row>
    <row r="70" spans="1:11">
      <c r="A70" s="3" t="s">
        <v>174</v>
      </c>
      <c r="B70" s="17">
        <f>'Multi'!$B119*'Loads'!$B46*'LAFs'!B237/(24*'Input'!$F$58)*1000</f>
        <v>0</v>
      </c>
      <c r="C70" s="17">
        <f>'Multi'!$B119*'Loads'!$B46*'LAFs'!C237/(24*'Input'!$F$58)*1000</f>
        <v>0</v>
      </c>
      <c r="D70" s="17">
        <f>'Multi'!$B119*'Loads'!$B46*'LAFs'!D237/(24*'Input'!$F$58)*1000</f>
        <v>0</v>
      </c>
      <c r="E70" s="17">
        <f>'Multi'!$B119*'Loads'!$B46*'LAFs'!E237/(24*'Input'!$F$58)*1000</f>
        <v>0</v>
      </c>
      <c r="F70" s="17">
        <f>'Multi'!$B119*'Loads'!$B46*'LAFs'!F237/(24*'Input'!$F$58)*1000</f>
        <v>0</v>
      </c>
      <c r="G70" s="17">
        <f>'Multi'!$B119*'Loads'!$B46*'LAFs'!G237/(24*'Input'!$F$58)*1000</f>
        <v>0</v>
      </c>
      <c r="H70" s="17">
        <f>'Multi'!$B119*'Loads'!$B46*'LAFs'!H237/(24*'Input'!$F$58)*1000</f>
        <v>0</v>
      </c>
      <c r="I70" s="17">
        <f>'Multi'!$B119*'Loads'!$B46*'LAFs'!I237/(24*'Input'!$F$58)*1000</f>
        <v>0</v>
      </c>
      <c r="J70" s="17">
        <f>'Multi'!$B119*'Loads'!$B46*'LAFs'!J237/(24*'Input'!$F$58)*1000</f>
        <v>0</v>
      </c>
      <c r="K70" s="10"/>
    </row>
    <row r="71" spans="1:11">
      <c r="A71" s="3" t="s">
        <v>175</v>
      </c>
      <c r="B71" s="17">
        <f>'Multi'!$B120*'Loads'!$B47*'LAFs'!B238/(24*'Input'!$F$58)*1000</f>
        <v>0</v>
      </c>
      <c r="C71" s="17">
        <f>'Multi'!$B120*'Loads'!$B47*'LAFs'!C238/(24*'Input'!$F$58)*1000</f>
        <v>0</v>
      </c>
      <c r="D71" s="17">
        <f>'Multi'!$B120*'Loads'!$B47*'LAFs'!D238/(24*'Input'!$F$58)*1000</f>
        <v>0</v>
      </c>
      <c r="E71" s="17">
        <f>'Multi'!$B120*'Loads'!$B47*'LAFs'!E238/(24*'Input'!$F$58)*1000</f>
        <v>0</v>
      </c>
      <c r="F71" s="17">
        <f>'Multi'!$B120*'Loads'!$B47*'LAFs'!F238/(24*'Input'!$F$58)*1000</f>
        <v>0</v>
      </c>
      <c r="G71" s="17">
        <f>'Multi'!$B120*'Loads'!$B47*'LAFs'!G238/(24*'Input'!$F$58)*1000</f>
        <v>0</v>
      </c>
      <c r="H71" s="17">
        <f>'Multi'!$B120*'Loads'!$B47*'LAFs'!H238/(24*'Input'!$F$58)*1000</f>
        <v>0</v>
      </c>
      <c r="I71" s="17">
        <f>'Multi'!$B120*'Loads'!$B47*'LAFs'!I238/(24*'Input'!$F$58)*1000</f>
        <v>0</v>
      </c>
      <c r="J71" s="17">
        <f>'Multi'!$B120*'Loads'!$B47*'LAFs'!J238/(24*'Input'!$F$58)*1000</f>
        <v>0</v>
      </c>
      <c r="K71" s="10"/>
    </row>
    <row r="72" spans="1:11">
      <c r="A72" s="3" t="s">
        <v>214</v>
      </c>
      <c r="B72" s="17">
        <f>'Multi'!$B121*'Loads'!$B48*'LAFs'!B239/(24*'Input'!$F$58)*1000</f>
        <v>0</v>
      </c>
      <c r="C72" s="17">
        <f>'Multi'!$B121*'Loads'!$B48*'LAFs'!C239/(24*'Input'!$F$58)*1000</f>
        <v>0</v>
      </c>
      <c r="D72" s="17">
        <f>'Multi'!$B121*'Loads'!$B48*'LAFs'!D239/(24*'Input'!$F$58)*1000</f>
        <v>0</v>
      </c>
      <c r="E72" s="17">
        <f>'Multi'!$B121*'Loads'!$B48*'LAFs'!E239/(24*'Input'!$F$58)*1000</f>
        <v>0</v>
      </c>
      <c r="F72" s="17">
        <f>'Multi'!$B121*'Loads'!$B48*'LAFs'!F239/(24*'Input'!$F$58)*1000</f>
        <v>0</v>
      </c>
      <c r="G72" s="17">
        <f>'Multi'!$B121*'Loads'!$B48*'LAFs'!G239/(24*'Input'!$F$58)*1000</f>
        <v>0</v>
      </c>
      <c r="H72" s="17">
        <f>'Multi'!$B121*'Loads'!$B48*'LAFs'!H239/(24*'Input'!$F$58)*1000</f>
        <v>0</v>
      </c>
      <c r="I72" s="17">
        <f>'Multi'!$B121*'Loads'!$B48*'LAFs'!I239/(24*'Input'!$F$58)*1000</f>
        <v>0</v>
      </c>
      <c r="J72" s="17">
        <f>'Multi'!$B121*'Loads'!$B48*'LAFs'!J239/(24*'Input'!$F$58)*1000</f>
        <v>0</v>
      </c>
      <c r="K72" s="10"/>
    </row>
    <row r="73" spans="1:11">
      <c r="A73" s="3" t="s">
        <v>176</v>
      </c>
      <c r="B73" s="17">
        <f>'Multi'!$B122*'Loads'!$B49*'LAFs'!B240/(24*'Input'!$F$58)*1000</f>
        <v>0</v>
      </c>
      <c r="C73" s="17">
        <f>'Multi'!$B122*'Loads'!$B49*'LAFs'!C240/(24*'Input'!$F$58)*1000</f>
        <v>0</v>
      </c>
      <c r="D73" s="17">
        <f>'Multi'!$B122*'Loads'!$B49*'LAFs'!D240/(24*'Input'!$F$58)*1000</f>
        <v>0</v>
      </c>
      <c r="E73" s="17">
        <f>'Multi'!$B122*'Loads'!$B49*'LAFs'!E240/(24*'Input'!$F$58)*1000</f>
        <v>0</v>
      </c>
      <c r="F73" s="17">
        <f>'Multi'!$B122*'Loads'!$B49*'LAFs'!F240/(24*'Input'!$F$58)*1000</f>
        <v>0</v>
      </c>
      <c r="G73" s="17">
        <f>'Multi'!$B122*'Loads'!$B49*'LAFs'!G240/(24*'Input'!$F$58)*1000</f>
        <v>0</v>
      </c>
      <c r="H73" s="17">
        <f>'Multi'!$B122*'Loads'!$B49*'LAFs'!H240/(24*'Input'!$F$58)*1000</f>
        <v>0</v>
      </c>
      <c r="I73" s="17">
        <f>'Multi'!$B122*'Loads'!$B49*'LAFs'!I240/(24*'Input'!$F$58)*1000</f>
        <v>0</v>
      </c>
      <c r="J73" s="17">
        <f>'Multi'!$B122*'Loads'!$B49*'LAFs'!J240/(24*'Input'!$F$58)*1000</f>
        <v>0</v>
      </c>
      <c r="K73" s="10"/>
    </row>
    <row r="74" spans="1:11">
      <c r="A74" s="3" t="s">
        <v>177</v>
      </c>
      <c r="B74" s="17">
        <f>'Multi'!$B123*'Loads'!$B50*'LAFs'!B241/(24*'Input'!$F$58)*1000</f>
        <v>0</v>
      </c>
      <c r="C74" s="17">
        <f>'Multi'!$B123*'Loads'!$B50*'LAFs'!C241/(24*'Input'!$F$58)*1000</f>
        <v>0</v>
      </c>
      <c r="D74" s="17">
        <f>'Multi'!$B123*'Loads'!$B50*'LAFs'!D241/(24*'Input'!$F$58)*1000</f>
        <v>0</v>
      </c>
      <c r="E74" s="17">
        <f>'Multi'!$B123*'Loads'!$B50*'LAFs'!E241/(24*'Input'!$F$58)*1000</f>
        <v>0</v>
      </c>
      <c r="F74" s="17">
        <f>'Multi'!$B123*'Loads'!$B50*'LAFs'!F241/(24*'Input'!$F$58)*1000</f>
        <v>0</v>
      </c>
      <c r="G74" s="17">
        <f>'Multi'!$B123*'Loads'!$B50*'LAFs'!G241/(24*'Input'!$F$58)*1000</f>
        <v>0</v>
      </c>
      <c r="H74" s="17">
        <f>'Multi'!$B123*'Loads'!$B50*'LAFs'!H241/(24*'Input'!$F$58)*1000</f>
        <v>0</v>
      </c>
      <c r="I74" s="17">
        <f>'Multi'!$B123*'Loads'!$B50*'LAFs'!I241/(24*'Input'!$F$58)*1000</f>
        <v>0</v>
      </c>
      <c r="J74" s="17">
        <f>'Multi'!$B123*'Loads'!$B50*'LAFs'!J241/(24*'Input'!$F$58)*1000</f>
        <v>0</v>
      </c>
      <c r="K74" s="10"/>
    </row>
    <row r="75" spans="1:11">
      <c r="A75" s="3" t="s">
        <v>215</v>
      </c>
      <c r="B75" s="17">
        <f>'Multi'!$B124*'Loads'!$B51*'LAFs'!B242/(24*'Input'!$F$58)*1000</f>
        <v>0</v>
      </c>
      <c r="C75" s="17">
        <f>'Multi'!$B124*'Loads'!$B51*'LAFs'!C242/(24*'Input'!$F$58)*1000</f>
        <v>0</v>
      </c>
      <c r="D75" s="17">
        <f>'Multi'!$B124*'Loads'!$B51*'LAFs'!D242/(24*'Input'!$F$58)*1000</f>
        <v>0</v>
      </c>
      <c r="E75" s="17">
        <f>'Multi'!$B124*'Loads'!$B51*'LAFs'!E242/(24*'Input'!$F$58)*1000</f>
        <v>0</v>
      </c>
      <c r="F75" s="17">
        <f>'Multi'!$B124*'Loads'!$B51*'LAFs'!F242/(24*'Input'!$F$58)*1000</f>
        <v>0</v>
      </c>
      <c r="G75" s="17">
        <f>'Multi'!$B124*'Loads'!$B51*'LAFs'!G242/(24*'Input'!$F$58)*1000</f>
        <v>0</v>
      </c>
      <c r="H75" s="17">
        <f>'Multi'!$B124*'Loads'!$B51*'LAFs'!H242/(24*'Input'!$F$58)*1000</f>
        <v>0</v>
      </c>
      <c r="I75" s="17">
        <f>'Multi'!$B124*'Loads'!$B51*'LAFs'!I242/(24*'Input'!$F$58)*1000</f>
        <v>0</v>
      </c>
      <c r="J75" s="17">
        <f>'Multi'!$B124*'Loads'!$B51*'LAFs'!J242/(24*'Input'!$F$58)*1000</f>
        <v>0</v>
      </c>
      <c r="K75" s="10"/>
    </row>
    <row r="76" spans="1:11">
      <c r="A76" s="3" t="s">
        <v>178</v>
      </c>
      <c r="B76" s="17">
        <f>'Multi'!$B125*'Loads'!$B52*'LAFs'!B243/(24*'Input'!$F$58)*1000</f>
        <v>0</v>
      </c>
      <c r="C76" s="17">
        <f>'Multi'!$B125*'Loads'!$B52*'LAFs'!C243/(24*'Input'!$F$58)*1000</f>
        <v>0</v>
      </c>
      <c r="D76" s="17">
        <f>'Multi'!$B125*'Loads'!$B52*'LAFs'!D243/(24*'Input'!$F$58)*1000</f>
        <v>0</v>
      </c>
      <c r="E76" s="17">
        <f>'Multi'!$B125*'Loads'!$B52*'LAFs'!E243/(24*'Input'!$F$58)*1000</f>
        <v>0</v>
      </c>
      <c r="F76" s="17">
        <f>'Multi'!$B125*'Loads'!$B52*'LAFs'!F243/(24*'Input'!$F$58)*1000</f>
        <v>0</v>
      </c>
      <c r="G76" s="17">
        <f>'Multi'!$B125*'Loads'!$B52*'LAFs'!G243/(24*'Input'!$F$58)*1000</f>
        <v>0</v>
      </c>
      <c r="H76" s="17">
        <f>'Multi'!$B125*'Loads'!$B52*'LAFs'!H243/(24*'Input'!$F$58)*1000</f>
        <v>0</v>
      </c>
      <c r="I76" s="17">
        <f>'Multi'!$B125*'Loads'!$B52*'LAFs'!I243/(24*'Input'!$F$58)*1000</f>
        <v>0</v>
      </c>
      <c r="J76" s="17">
        <f>'Multi'!$B125*'Loads'!$B52*'LAFs'!J243/(24*'Input'!$F$58)*1000</f>
        <v>0</v>
      </c>
      <c r="K76" s="10"/>
    </row>
    <row r="77" spans="1:11">
      <c r="A77" s="3" t="s">
        <v>179</v>
      </c>
      <c r="B77" s="17">
        <f>'Multi'!$B126*'Loads'!$B53*'LAFs'!B244/(24*'Input'!$F$58)*1000</f>
        <v>0</v>
      </c>
      <c r="C77" s="17">
        <f>'Multi'!$B126*'Loads'!$B53*'LAFs'!C244/(24*'Input'!$F$58)*1000</f>
        <v>0</v>
      </c>
      <c r="D77" s="17">
        <f>'Multi'!$B126*'Loads'!$B53*'LAFs'!D244/(24*'Input'!$F$58)*1000</f>
        <v>0</v>
      </c>
      <c r="E77" s="17">
        <f>'Multi'!$B126*'Loads'!$B53*'LAFs'!E244/(24*'Input'!$F$58)*1000</f>
        <v>0</v>
      </c>
      <c r="F77" s="17">
        <f>'Multi'!$B126*'Loads'!$B53*'LAFs'!F244/(24*'Input'!$F$58)*1000</f>
        <v>0</v>
      </c>
      <c r="G77" s="17">
        <f>'Multi'!$B126*'Loads'!$B53*'LAFs'!G244/(24*'Input'!$F$58)*1000</f>
        <v>0</v>
      </c>
      <c r="H77" s="17">
        <f>'Multi'!$B126*'Loads'!$B53*'LAFs'!H244/(24*'Input'!$F$58)*1000</f>
        <v>0</v>
      </c>
      <c r="I77" s="17">
        <f>'Multi'!$B126*'Loads'!$B53*'LAFs'!I244/(24*'Input'!$F$58)*1000</f>
        <v>0</v>
      </c>
      <c r="J77" s="17">
        <f>'Multi'!$B126*'Loads'!$B53*'LAFs'!J244/(24*'Input'!$F$58)*1000</f>
        <v>0</v>
      </c>
      <c r="K77" s="10"/>
    </row>
    <row r="78" spans="1:11">
      <c r="A78" s="3" t="s">
        <v>195</v>
      </c>
      <c r="B78" s="17">
        <f>'Multi'!$B127*'Loads'!$B54*'LAFs'!B245/(24*'Input'!$F$58)*1000</f>
        <v>0</v>
      </c>
      <c r="C78" s="17">
        <f>'Multi'!$B127*'Loads'!$B54*'LAFs'!C245/(24*'Input'!$F$58)*1000</f>
        <v>0</v>
      </c>
      <c r="D78" s="17">
        <f>'Multi'!$B127*'Loads'!$B54*'LAFs'!D245/(24*'Input'!$F$58)*1000</f>
        <v>0</v>
      </c>
      <c r="E78" s="17">
        <f>'Multi'!$B127*'Loads'!$B54*'LAFs'!E245/(24*'Input'!$F$58)*1000</f>
        <v>0</v>
      </c>
      <c r="F78" s="17">
        <f>'Multi'!$B127*'Loads'!$B54*'LAFs'!F245/(24*'Input'!$F$58)*1000</f>
        <v>0</v>
      </c>
      <c r="G78" s="17">
        <f>'Multi'!$B127*'Loads'!$B54*'LAFs'!G245/(24*'Input'!$F$58)*1000</f>
        <v>0</v>
      </c>
      <c r="H78" s="17">
        <f>'Multi'!$B127*'Loads'!$B54*'LAFs'!H245/(24*'Input'!$F$58)*1000</f>
        <v>0</v>
      </c>
      <c r="I78" s="17">
        <f>'Multi'!$B127*'Loads'!$B54*'LAFs'!I245/(24*'Input'!$F$58)*1000</f>
        <v>0</v>
      </c>
      <c r="J78" s="17">
        <f>'Multi'!$B127*'Loads'!$B54*'LAFs'!J245/(24*'Input'!$F$58)*1000</f>
        <v>0</v>
      </c>
      <c r="K78" s="10"/>
    </row>
    <row r="79" spans="1:11">
      <c r="A79" s="3" t="s">
        <v>180</v>
      </c>
      <c r="B79" s="17">
        <f>'Multi'!$B128*'Loads'!$B55*'LAFs'!B246/(24*'Input'!$F$58)*1000</f>
        <v>0</v>
      </c>
      <c r="C79" s="17">
        <f>'Multi'!$B128*'Loads'!$B55*'LAFs'!C246/(24*'Input'!$F$58)*1000</f>
        <v>0</v>
      </c>
      <c r="D79" s="17">
        <f>'Multi'!$B128*'Loads'!$B55*'LAFs'!D246/(24*'Input'!$F$58)*1000</f>
        <v>0</v>
      </c>
      <c r="E79" s="17">
        <f>'Multi'!$B128*'Loads'!$B55*'LAFs'!E246/(24*'Input'!$F$58)*1000</f>
        <v>0</v>
      </c>
      <c r="F79" s="17">
        <f>'Multi'!$B128*'Loads'!$B55*'LAFs'!F246/(24*'Input'!$F$58)*1000</f>
        <v>0</v>
      </c>
      <c r="G79" s="17">
        <f>'Multi'!$B128*'Loads'!$B55*'LAFs'!G246/(24*'Input'!$F$58)*1000</f>
        <v>0</v>
      </c>
      <c r="H79" s="17">
        <f>'Multi'!$B128*'Loads'!$B55*'LAFs'!H246/(24*'Input'!$F$58)*1000</f>
        <v>0</v>
      </c>
      <c r="I79" s="17">
        <f>'Multi'!$B128*'Loads'!$B55*'LAFs'!I246/(24*'Input'!$F$58)*1000</f>
        <v>0</v>
      </c>
      <c r="J79" s="17">
        <f>'Multi'!$B128*'Loads'!$B55*'LAFs'!J246/(24*'Input'!$F$58)*1000</f>
        <v>0</v>
      </c>
      <c r="K79" s="10"/>
    </row>
    <row r="80" spans="1:11">
      <c r="A80" s="3" t="s">
        <v>181</v>
      </c>
      <c r="B80" s="17">
        <f>'Multi'!$B129*'Loads'!$B56*'LAFs'!B247/(24*'Input'!$F$58)*1000</f>
        <v>0</v>
      </c>
      <c r="C80" s="17">
        <f>'Multi'!$B129*'Loads'!$B56*'LAFs'!C247/(24*'Input'!$F$58)*1000</f>
        <v>0</v>
      </c>
      <c r="D80" s="17">
        <f>'Multi'!$B129*'Loads'!$B56*'LAFs'!D247/(24*'Input'!$F$58)*1000</f>
        <v>0</v>
      </c>
      <c r="E80" s="17">
        <f>'Multi'!$B129*'Loads'!$B56*'LAFs'!E247/(24*'Input'!$F$58)*1000</f>
        <v>0</v>
      </c>
      <c r="F80" s="17">
        <f>'Multi'!$B129*'Loads'!$B56*'LAFs'!F247/(24*'Input'!$F$58)*1000</f>
        <v>0</v>
      </c>
      <c r="G80" s="17">
        <f>'Multi'!$B129*'Loads'!$B56*'LAFs'!G247/(24*'Input'!$F$58)*1000</f>
        <v>0</v>
      </c>
      <c r="H80" s="17">
        <f>'Multi'!$B129*'Loads'!$B56*'LAFs'!H247/(24*'Input'!$F$58)*1000</f>
        <v>0</v>
      </c>
      <c r="I80" s="17">
        <f>'Multi'!$B129*'Loads'!$B56*'LAFs'!I247/(24*'Input'!$F$58)*1000</f>
        <v>0</v>
      </c>
      <c r="J80" s="17">
        <f>'Multi'!$B129*'Loads'!$B56*'LAFs'!J247/(24*'Input'!$F$58)*1000</f>
        <v>0</v>
      </c>
      <c r="K80" s="10"/>
    </row>
    <row r="81" spans="1:11">
      <c r="A81" s="3" t="s">
        <v>182</v>
      </c>
      <c r="B81" s="17">
        <f>'Multi'!$B130*'Loads'!$B57*'LAFs'!B248/(24*'Input'!$F$58)*1000</f>
        <v>0</v>
      </c>
      <c r="C81" s="17">
        <f>'Multi'!$B130*'Loads'!$B57*'LAFs'!C248/(24*'Input'!$F$58)*1000</f>
        <v>0</v>
      </c>
      <c r="D81" s="17">
        <f>'Multi'!$B130*'Loads'!$B57*'LAFs'!D248/(24*'Input'!$F$58)*1000</f>
        <v>0</v>
      </c>
      <c r="E81" s="17">
        <f>'Multi'!$B130*'Loads'!$B57*'LAFs'!E248/(24*'Input'!$F$58)*1000</f>
        <v>0</v>
      </c>
      <c r="F81" s="17">
        <f>'Multi'!$B130*'Loads'!$B57*'LAFs'!F248/(24*'Input'!$F$58)*1000</f>
        <v>0</v>
      </c>
      <c r="G81" s="17">
        <f>'Multi'!$B130*'Loads'!$B57*'LAFs'!G248/(24*'Input'!$F$58)*1000</f>
        <v>0</v>
      </c>
      <c r="H81" s="17">
        <f>'Multi'!$B130*'Loads'!$B57*'LAFs'!H248/(24*'Input'!$F$58)*1000</f>
        <v>0</v>
      </c>
      <c r="I81" s="17">
        <f>'Multi'!$B130*'Loads'!$B57*'LAFs'!I248/(24*'Input'!$F$58)*1000</f>
        <v>0</v>
      </c>
      <c r="J81" s="17">
        <f>'Multi'!$B130*'Loads'!$B57*'LAFs'!J248/(24*'Input'!$F$58)*1000</f>
        <v>0</v>
      </c>
      <c r="K81" s="10"/>
    </row>
    <row r="82" spans="1:11">
      <c r="A82" s="3" t="s">
        <v>183</v>
      </c>
      <c r="B82" s="17">
        <f>'Multi'!$B131*'Loads'!$B58*'LAFs'!B249/(24*'Input'!$F$58)*1000</f>
        <v>0</v>
      </c>
      <c r="C82" s="17">
        <f>'Multi'!$B131*'Loads'!$B58*'LAFs'!C249/(24*'Input'!$F$58)*1000</f>
        <v>0</v>
      </c>
      <c r="D82" s="17">
        <f>'Multi'!$B131*'Loads'!$B58*'LAFs'!D249/(24*'Input'!$F$58)*1000</f>
        <v>0</v>
      </c>
      <c r="E82" s="17">
        <f>'Multi'!$B131*'Loads'!$B58*'LAFs'!E249/(24*'Input'!$F$58)*1000</f>
        <v>0</v>
      </c>
      <c r="F82" s="17">
        <f>'Multi'!$B131*'Loads'!$B58*'LAFs'!F249/(24*'Input'!$F$58)*1000</f>
        <v>0</v>
      </c>
      <c r="G82" s="17">
        <f>'Multi'!$B131*'Loads'!$B58*'LAFs'!G249/(24*'Input'!$F$58)*1000</f>
        <v>0</v>
      </c>
      <c r="H82" s="17">
        <f>'Multi'!$B131*'Loads'!$B58*'LAFs'!H249/(24*'Input'!$F$58)*1000</f>
        <v>0</v>
      </c>
      <c r="I82" s="17">
        <f>'Multi'!$B131*'Loads'!$B58*'LAFs'!I249/(24*'Input'!$F$58)*1000</f>
        <v>0</v>
      </c>
      <c r="J82" s="17">
        <f>'Multi'!$B131*'Loads'!$B58*'LAFs'!J249/(24*'Input'!$F$58)*1000</f>
        <v>0</v>
      </c>
      <c r="K82" s="10"/>
    </row>
    <row r="83" spans="1:11">
      <c r="A83" s="3" t="s">
        <v>196</v>
      </c>
      <c r="B83" s="17">
        <f>'Multi'!$B132*'Loads'!$B59*'LAFs'!B250/(24*'Input'!$F$58)*1000</f>
        <v>0</v>
      </c>
      <c r="C83" s="17">
        <f>'Multi'!$B132*'Loads'!$B59*'LAFs'!C250/(24*'Input'!$F$58)*1000</f>
        <v>0</v>
      </c>
      <c r="D83" s="17">
        <f>'Multi'!$B132*'Loads'!$B59*'LAFs'!D250/(24*'Input'!$F$58)*1000</f>
        <v>0</v>
      </c>
      <c r="E83" s="17">
        <f>'Multi'!$B132*'Loads'!$B59*'LAFs'!E250/(24*'Input'!$F$58)*1000</f>
        <v>0</v>
      </c>
      <c r="F83" s="17">
        <f>'Multi'!$B132*'Loads'!$B59*'LAFs'!F250/(24*'Input'!$F$58)*1000</f>
        <v>0</v>
      </c>
      <c r="G83" s="17">
        <f>'Multi'!$B132*'Loads'!$B59*'LAFs'!G250/(24*'Input'!$F$58)*1000</f>
        <v>0</v>
      </c>
      <c r="H83" s="17">
        <f>'Multi'!$B132*'Loads'!$B59*'LAFs'!H250/(24*'Input'!$F$58)*1000</f>
        <v>0</v>
      </c>
      <c r="I83" s="17">
        <f>'Multi'!$B132*'Loads'!$B59*'LAFs'!I250/(24*'Input'!$F$58)*1000</f>
        <v>0</v>
      </c>
      <c r="J83" s="17">
        <f>'Multi'!$B132*'Loads'!$B59*'LAFs'!J250/(24*'Input'!$F$58)*1000</f>
        <v>0</v>
      </c>
      <c r="K83" s="10"/>
    </row>
    <row r="84" spans="1:11">
      <c r="A84" s="3" t="s">
        <v>216</v>
      </c>
      <c r="B84" s="17">
        <f>'Multi'!$B133*'Loads'!$B60*'LAFs'!B251/(24*'Input'!$F$58)*1000</f>
        <v>0</v>
      </c>
      <c r="C84" s="17">
        <f>'Multi'!$B133*'Loads'!$B60*'LAFs'!C251/(24*'Input'!$F$58)*1000</f>
        <v>0</v>
      </c>
      <c r="D84" s="17">
        <f>'Multi'!$B133*'Loads'!$B60*'LAFs'!D251/(24*'Input'!$F$58)*1000</f>
        <v>0</v>
      </c>
      <c r="E84" s="17">
        <f>'Multi'!$B133*'Loads'!$B60*'LAFs'!E251/(24*'Input'!$F$58)*1000</f>
        <v>0</v>
      </c>
      <c r="F84" s="17">
        <f>'Multi'!$B133*'Loads'!$B60*'LAFs'!F251/(24*'Input'!$F$58)*1000</f>
        <v>0</v>
      </c>
      <c r="G84" s="17">
        <f>'Multi'!$B133*'Loads'!$B60*'LAFs'!G251/(24*'Input'!$F$58)*1000</f>
        <v>0</v>
      </c>
      <c r="H84" s="17">
        <f>'Multi'!$B133*'Loads'!$B60*'LAFs'!H251/(24*'Input'!$F$58)*1000</f>
        <v>0</v>
      </c>
      <c r="I84" s="17">
        <f>'Multi'!$B133*'Loads'!$B60*'LAFs'!I251/(24*'Input'!$F$58)*1000</f>
        <v>0</v>
      </c>
      <c r="J84" s="17">
        <f>'Multi'!$B133*'Loads'!$B60*'LAFs'!J251/(24*'Input'!$F$58)*1000</f>
        <v>0</v>
      </c>
      <c r="K84" s="10"/>
    </row>
    <row r="85" spans="1:11">
      <c r="A85" s="3" t="s">
        <v>217</v>
      </c>
      <c r="B85" s="17">
        <f>'Multi'!$B134*'Loads'!$B61*'LAFs'!B252/(24*'Input'!$F$58)*1000</f>
        <v>0</v>
      </c>
      <c r="C85" s="17">
        <f>'Multi'!$B134*'Loads'!$B61*'LAFs'!C252/(24*'Input'!$F$58)*1000</f>
        <v>0</v>
      </c>
      <c r="D85" s="17">
        <f>'Multi'!$B134*'Loads'!$B61*'LAFs'!D252/(24*'Input'!$F$58)*1000</f>
        <v>0</v>
      </c>
      <c r="E85" s="17">
        <f>'Multi'!$B134*'Loads'!$B61*'LAFs'!E252/(24*'Input'!$F$58)*1000</f>
        <v>0</v>
      </c>
      <c r="F85" s="17">
        <f>'Multi'!$B134*'Loads'!$B61*'LAFs'!F252/(24*'Input'!$F$58)*1000</f>
        <v>0</v>
      </c>
      <c r="G85" s="17">
        <f>'Multi'!$B134*'Loads'!$B61*'LAFs'!G252/(24*'Input'!$F$58)*1000</f>
        <v>0</v>
      </c>
      <c r="H85" s="17">
        <f>'Multi'!$B134*'Loads'!$B61*'LAFs'!H252/(24*'Input'!$F$58)*1000</f>
        <v>0</v>
      </c>
      <c r="I85" s="17">
        <f>'Multi'!$B134*'Loads'!$B61*'LAFs'!I252/(24*'Input'!$F$58)*1000</f>
        <v>0</v>
      </c>
      <c r="J85" s="17">
        <f>'Multi'!$B134*'Loads'!$B61*'LAFs'!J252/(24*'Input'!$F$58)*1000</f>
        <v>0</v>
      </c>
      <c r="K85" s="10"/>
    </row>
    <row r="86" spans="1:11">
      <c r="A86" s="3" t="s">
        <v>218</v>
      </c>
      <c r="B86" s="17">
        <f>'Multi'!$B135*'Loads'!$B62*'LAFs'!B253/(24*'Input'!$F$58)*1000</f>
        <v>0</v>
      </c>
      <c r="C86" s="17">
        <f>'Multi'!$B135*'Loads'!$B62*'LAFs'!C253/(24*'Input'!$F$58)*1000</f>
        <v>0</v>
      </c>
      <c r="D86" s="17">
        <f>'Multi'!$B135*'Loads'!$B62*'LAFs'!D253/(24*'Input'!$F$58)*1000</f>
        <v>0</v>
      </c>
      <c r="E86" s="17">
        <f>'Multi'!$B135*'Loads'!$B62*'LAFs'!E253/(24*'Input'!$F$58)*1000</f>
        <v>0</v>
      </c>
      <c r="F86" s="17">
        <f>'Multi'!$B135*'Loads'!$B62*'LAFs'!F253/(24*'Input'!$F$58)*1000</f>
        <v>0</v>
      </c>
      <c r="G86" s="17">
        <f>'Multi'!$B135*'Loads'!$B62*'LAFs'!G253/(24*'Input'!$F$58)*1000</f>
        <v>0</v>
      </c>
      <c r="H86" s="17">
        <f>'Multi'!$B135*'Loads'!$B62*'LAFs'!H253/(24*'Input'!$F$58)*1000</f>
        <v>0</v>
      </c>
      <c r="I86" s="17">
        <f>'Multi'!$B135*'Loads'!$B62*'LAFs'!I253/(24*'Input'!$F$58)*1000</f>
        <v>0</v>
      </c>
      <c r="J86" s="17">
        <f>'Multi'!$B135*'Loads'!$B62*'LAFs'!J253/(24*'Input'!$F$58)*1000</f>
        <v>0</v>
      </c>
      <c r="K86" s="10"/>
    </row>
    <row r="87" spans="1:11">
      <c r="A87" s="3" t="s">
        <v>219</v>
      </c>
      <c r="B87" s="17">
        <f>'Multi'!$B136*'Loads'!$B63*'LAFs'!B254/(24*'Input'!$F$58)*1000</f>
        <v>0</v>
      </c>
      <c r="C87" s="17">
        <f>'Multi'!$B136*'Loads'!$B63*'LAFs'!C254/(24*'Input'!$F$58)*1000</f>
        <v>0</v>
      </c>
      <c r="D87" s="17">
        <f>'Multi'!$B136*'Loads'!$B63*'LAFs'!D254/(24*'Input'!$F$58)*1000</f>
        <v>0</v>
      </c>
      <c r="E87" s="17">
        <f>'Multi'!$B136*'Loads'!$B63*'LAFs'!E254/(24*'Input'!$F$58)*1000</f>
        <v>0</v>
      </c>
      <c r="F87" s="17">
        <f>'Multi'!$B136*'Loads'!$B63*'LAFs'!F254/(24*'Input'!$F$58)*1000</f>
        <v>0</v>
      </c>
      <c r="G87" s="17">
        <f>'Multi'!$B136*'Loads'!$B63*'LAFs'!G254/(24*'Input'!$F$58)*1000</f>
        <v>0</v>
      </c>
      <c r="H87" s="17">
        <f>'Multi'!$B136*'Loads'!$B63*'LAFs'!H254/(24*'Input'!$F$58)*1000</f>
        <v>0</v>
      </c>
      <c r="I87" s="17">
        <f>'Multi'!$B136*'Loads'!$B63*'LAFs'!I254/(24*'Input'!$F$58)*1000</f>
        <v>0</v>
      </c>
      <c r="J87" s="17">
        <f>'Multi'!$B136*'Loads'!$B63*'LAFs'!J254/(24*'Input'!$F$58)*1000</f>
        <v>0</v>
      </c>
      <c r="K87" s="10"/>
    </row>
    <row r="88" spans="1:11">
      <c r="A88" s="3" t="s">
        <v>220</v>
      </c>
      <c r="B88" s="17">
        <f>'Multi'!$B137*'Loads'!$B64*'LAFs'!B255/(24*'Input'!$F$58)*1000</f>
        <v>0</v>
      </c>
      <c r="C88" s="17">
        <f>'Multi'!$B137*'Loads'!$B64*'LAFs'!C255/(24*'Input'!$F$58)*1000</f>
        <v>0</v>
      </c>
      <c r="D88" s="17">
        <f>'Multi'!$B137*'Loads'!$B64*'LAFs'!D255/(24*'Input'!$F$58)*1000</f>
        <v>0</v>
      </c>
      <c r="E88" s="17">
        <f>'Multi'!$B137*'Loads'!$B64*'LAFs'!E255/(24*'Input'!$F$58)*1000</f>
        <v>0</v>
      </c>
      <c r="F88" s="17">
        <f>'Multi'!$B137*'Loads'!$B64*'LAFs'!F255/(24*'Input'!$F$58)*1000</f>
        <v>0</v>
      </c>
      <c r="G88" s="17">
        <f>'Multi'!$B137*'Loads'!$B64*'LAFs'!G255/(24*'Input'!$F$58)*1000</f>
        <v>0</v>
      </c>
      <c r="H88" s="17">
        <f>'Multi'!$B137*'Loads'!$B64*'LAFs'!H255/(24*'Input'!$F$58)*1000</f>
        <v>0</v>
      </c>
      <c r="I88" s="17">
        <f>'Multi'!$B137*'Loads'!$B64*'LAFs'!I255/(24*'Input'!$F$58)*1000</f>
        <v>0</v>
      </c>
      <c r="J88" s="17">
        <f>'Multi'!$B137*'Loads'!$B64*'LAFs'!J255/(24*'Input'!$F$58)*1000</f>
        <v>0</v>
      </c>
      <c r="K88" s="10"/>
    </row>
    <row r="89" spans="1:11">
      <c r="A89" s="3" t="s">
        <v>184</v>
      </c>
      <c r="B89" s="17">
        <f>'Multi'!$B138*'Loads'!$B65*'LAFs'!B256/(24*'Input'!$F$58)*1000</f>
        <v>0</v>
      </c>
      <c r="C89" s="17">
        <f>'Multi'!$B138*'Loads'!$B65*'LAFs'!C256/(24*'Input'!$F$58)*1000</f>
        <v>0</v>
      </c>
      <c r="D89" s="17">
        <f>'Multi'!$B138*'Loads'!$B65*'LAFs'!D256/(24*'Input'!$F$58)*1000</f>
        <v>0</v>
      </c>
      <c r="E89" s="17">
        <f>'Multi'!$B138*'Loads'!$B65*'LAFs'!E256/(24*'Input'!$F$58)*1000</f>
        <v>0</v>
      </c>
      <c r="F89" s="17">
        <f>'Multi'!$B138*'Loads'!$B65*'LAFs'!F256/(24*'Input'!$F$58)*1000</f>
        <v>0</v>
      </c>
      <c r="G89" s="17">
        <f>'Multi'!$B138*'Loads'!$B65*'LAFs'!G256/(24*'Input'!$F$58)*1000</f>
        <v>0</v>
      </c>
      <c r="H89" s="17">
        <f>'Multi'!$B138*'Loads'!$B65*'LAFs'!H256/(24*'Input'!$F$58)*1000</f>
        <v>0</v>
      </c>
      <c r="I89" s="17">
        <f>'Multi'!$B138*'Loads'!$B65*'LAFs'!I256/(24*'Input'!$F$58)*1000</f>
        <v>0</v>
      </c>
      <c r="J89" s="17">
        <f>'Multi'!$B138*'Loads'!$B65*'LAFs'!J256/(24*'Input'!$F$58)*1000</f>
        <v>0</v>
      </c>
      <c r="K89" s="10"/>
    </row>
    <row r="90" spans="1:11">
      <c r="A90" s="3" t="s">
        <v>185</v>
      </c>
      <c r="B90" s="17">
        <f>'Multi'!$B139*'Loads'!$B66*'LAFs'!B257/(24*'Input'!$F$58)*1000</f>
        <v>0</v>
      </c>
      <c r="C90" s="17">
        <f>'Multi'!$B139*'Loads'!$B66*'LAFs'!C257/(24*'Input'!$F$58)*1000</f>
        <v>0</v>
      </c>
      <c r="D90" s="17">
        <f>'Multi'!$B139*'Loads'!$B66*'LAFs'!D257/(24*'Input'!$F$58)*1000</f>
        <v>0</v>
      </c>
      <c r="E90" s="17">
        <f>'Multi'!$B139*'Loads'!$B66*'LAFs'!E257/(24*'Input'!$F$58)*1000</f>
        <v>0</v>
      </c>
      <c r="F90" s="17">
        <f>'Multi'!$B139*'Loads'!$B66*'LAFs'!F257/(24*'Input'!$F$58)*1000</f>
        <v>0</v>
      </c>
      <c r="G90" s="17">
        <f>'Multi'!$B139*'Loads'!$B66*'LAFs'!G257/(24*'Input'!$F$58)*1000</f>
        <v>0</v>
      </c>
      <c r="H90" s="17">
        <f>'Multi'!$B139*'Loads'!$B66*'LAFs'!H257/(24*'Input'!$F$58)*1000</f>
        <v>0</v>
      </c>
      <c r="I90" s="17">
        <f>'Multi'!$B139*'Loads'!$B66*'LAFs'!I257/(24*'Input'!$F$58)*1000</f>
        <v>0</v>
      </c>
      <c r="J90" s="17">
        <f>'Multi'!$B139*'Loads'!$B66*'LAFs'!J257/(24*'Input'!$F$58)*1000</f>
        <v>0</v>
      </c>
      <c r="K90" s="10"/>
    </row>
    <row r="91" spans="1:11">
      <c r="A91" s="3" t="s">
        <v>186</v>
      </c>
      <c r="B91" s="17">
        <f>'Multi'!$B140*'Loads'!$B67*'LAFs'!B258/(24*'Input'!$F$58)*1000</f>
        <v>0</v>
      </c>
      <c r="C91" s="17">
        <f>'Multi'!$B140*'Loads'!$B67*'LAFs'!C258/(24*'Input'!$F$58)*1000</f>
        <v>0</v>
      </c>
      <c r="D91" s="17">
        <f>'Multi'!$B140*'Loads'!$B67*'LAFs'!D258/(24*'Input'!$F$58)*1000</f>
        <v>0</v>
      </c>
      <c r="E91" s="17">
        <f>'Multi'!$B140*'Loads'!$B67*'LAFs'!E258/(24*'Input'!$F$58)*1000</f>
        <v>0</v>
      </c>
      <c r="F91" s="17">
        <f>'Multi'!$B140*'Loads'!$B67*'LAFs'!F258/(24*'Input'!$F$58)*1000</f>
        <v>0</v>
      </c>
      <c r="G91" s="17">
        <f>'Multi'!$B140*'Loads'!$B67*'LAFs'!G258/(24*'Input'!$F$58)*1000</f>
        <v>0</v>
      </c>
      <c r="H91" s="17">
        <f>'Multi'!$B140*'Loads'!$B67*'LAFs'!H258/(24*'Input'!$F$58)*1000</f>
        <v>0</v>
      </c>
      <c r="I91" s="17">
        <f>'Multi'!$B140*'Loads'!$B67*'LAFs'!I258/(24*'Input'!$F$58)*1000</f>
        <v>0</v>
      </c>
      <c r="J91" s="17">
        <f>'Multi'!$B140*'Loads'!$B67*'LAFs'!J258/(24*'Input'!$F$58)*1000</f>
        <v>0</v>
      </c>
      <c r="K91" s="10"/>
    </row>
    <row r="92" spans="1:11">
      <c r="A92" s="3" t="s">
        <v>187</v>
      </c>
      <c r="B92" s="17">
        <f>'Multi'!$B141*'Loads'!$B68*'LAFs'!B259/(24*'Input'!$F$58)*1000</f>
        <v>0</v>
      </c>
      <c r="C92" s="17">
        <f>'Multi'!$B141*'Loads'!$B68*'LAFs'!C259/(24*'Input'!$F$58)*1000</f>
        <v>0</v>
      </c>
      <c r="D92" s="17">
        <f>'Multi'!$B141*'Loads'!$B68*'LAFs'!D259/(24*'Input'!$F$58)*1000</f>
        <v>0</v>
      </c>
      <c r="E92" s="17">
        <f>'Multi'!$B141*'Loads'!$B68*'LAFs'!E259/(24*'Input'!$F$58)*1000</f>
        <v>0</v>
      </c>
      <c r="F92" s="17">
        <f>'Multi'!$B141*'Loads'!$B68*'LAFs'!F259/(24*'Input'!$F$58)*1000</f>
        <v>0</v>
      </c>
      <c r="G92" s="17">
        <f>'Multi'!$B141*'Loads'!$B68*'LAFs'!G259/(24*'Input'!$F$58)*1000</f>
        <v>0</v>
      </c>
      <c r="H92" s="17">
        <f>'Multi'!$B141*'Loads'!$B68*'LAFs'!H259/(24*'Input'!$F$58)*1000</f>
        <v>0</v>
      </c>
      <c r="I92" s="17">
        <f>'Multi'!$B141*'Loads'!$B68*'LAFs'!I259/(24*'Input'!$F$58)*1000</f>
        <v>0</v>
      </c>
      <c r="J92" s="17">
        <f>'Multi'!$B141*'Loads'!$B68*'LAFs'!J259/(24*'Input'!$F$58)*1000</f>
        <v>0</v>
      </c>
      <c r="K92" s="10"/>
    </row>
    <row r="93" spans="1:11">
      <c r="A93" s="3" t="s">
        <v>188</v>
      </c>
      <c r="B93" s="17">
        <f>'Multi'!$B142*'Loads'!$B69*'LAFs'!B260/(24*'Input'!$F$58)*1000</f>
        <v>0</v>
      </c>
      <c r="C93" s="17">
        <f>'Multi'!$B142*'Loads'!$B69*'LAFs'!C260/(24*'Input'!$F$58)*1000</f>
        <v>0</v>
      </c>
      <c r="D93" s="17">
        <f>'Multi'!$B142*'Loads'!$B69*'LAFs'!D260/(24*'Input'!$F$58)*1000</f>
        <v>0</v>
      </c>
      <c r="E93" s="17">
        <f>'Multi'!$B142*'Loads'!$B69*'LAFs'!E260/(24*'Input'!$F$58)*1000</f>
        <v>0</v>
      </c>
      <c r="F93" s="17">
        <f>'Multi'!$B142*'Loads'!$B69*'LAFs'!F260/(24*'Input'!$F$58)*1000</f>
        <v>0</v>
      </c>
      <c r="G93" s="17">
        <f>'Multi'!$B142*'Loads'!$B69*'LAFs'!G260/(24*'Input'!$F$58)*1000</f>
        <v>0</v>
      </c>
      <c r="H93" s="17">
        <f>'Multi'!$B142*'Loads'!$B69*'LAFs'!H260/(24*'Input'!$F$58)*1000</f>
        <v>0</v>
      </c>
      <c r="I93" s="17">
        <f>'Multi'!$B142*'Loads'!$B69*'LAFs'!I260/(24*'Input'!$F$58)*1000</f>
        <v>0</v>
      </c>
      <c r="J93" s="17">
        <f>'Multi'!$B142*'Loads'!$B69*'LAFs'!J260/(24*'Input'!$F$58)*1000</f>
        <v>0</v>
      </c>
      <c r="K93" s="10"/>
    </row>
    <row r="94" spans="1:11">
      <c r="A94" s="3" t="s">
        <v>189</v>
      </c>
      <c r="B94" s="17">
        <f>'Multi'!$B143*'Loads'!$B70*'LAFs'!B261/(24*'Input'!$F$58)*1000</f>
        <v>0</v>
      </c>
      <c r="C94" s="17">
        <f>'Multi'!$B143*'Loads'!$B70*'LAFs'!C261/(24*'Input'!$F$58)*1000</f>
        <v>0</v>
      </c>
      <c r="D94" s="17">
        <f>'Multi'!$B143*'Loads'!$B70*'LAFs'!D261/(24*'Input'!$F$58)*1000</f>
        <v>0</v>
      </c>
      <c r="E94" s="17">
        <f>'Multi'!$B143*'Loads'!$B70*'LAFs'!E261/(24*'Input'!$F$58)*1000</f>
        <v>0</v>
      </c>
      <c r="F94" s="17">
        <f>'Multi'!$B143*'Loads'!$B70*'LAFs'!F261/(24*'Input'!$F$58)*1000</f>
        <v>0</v>
      </c>
      <c r="G94" s="17">
        <f>'Multi'!$B143*'Loads'!$B70*'LAFs'!G261/(24*'Input'!$F$58)*1000</f>
        <v>0</v>
      </c>
      <c r="H94" s="17">
        <f>'Multi'!$B143*'Loads'!$B70*'LAFs'!H261/(24*'Input'!$F$58)*1000</f>
        <v>0</v>
      </c>
      <c r="I94" s="17">
        <f>'Multi'!$B143*'Loads'!$B70*'LAFs'!I261/(24*'Input'!$F$58)*1000</f>
        <v>0</v>
      </c>
      <c r="J94" s="17">
        <f>'Multi'!$B143*'Loads'!$B70*'LAFs'!J261/(24*'Input'!$F$58)*1000</f>
        <v>0</v>
      </c>
      <c r="K94" s="10"/>
    </row>
    <row r="95" spans="1:11">
      <c r="A95" s="3" t="s">
        <v>197</v>
      </c>
      <c r="B95" s="17">
        <f>'Multi'!$B144*'Loads'!$B71*'LAFs'!B262/(24*'Input'!$F$58)*1000</f>
        <v>0</v>
      </c>
      <c r="C95" s="17">
        <f>'Multi'!$B144*'Loads'!$B71*'LAFs'!C262/(24*'Input'!$F$58)*1000</f>
        <v>0</v>
      </c>
      <c r="D95" s="17">
        <f>'Multi'!$B144*'Loads'!$B71*'LAFs'!D262/(24*'Input'!$F$58)*1000</f>
        <v>0</v>
      </c>
      <c r="E95" s="17">
        <f>'Multi'!$B144*'Loads'!$B71*'LAFs'!E262/(24*'Input'!$F$58)*1000</f>
        <v>0</v>
      </c>
      <c r="F95" s="17">
        <f>'Multi'!$B144*'Loads'!$B71*'LAFs'!F262/(24*'Input'!$F$58)*1000</f>
        <v>0</v>
      </c>
      <c r="G95" s="17">
        <f>'Multi'!$B144*'Loads'!$B71*'LAFs'!G262/(24*'Input'!$F$58)*1000</f>
        <v>0</v>
      </c>
      <c r="H95" s="17">
        <f>'Multi'!$B144*'Loads'!$B71*'LAFs'!H262/(24*'Input'!$F$58)*1000</f>
        <v>0</v>
      </c>
      <c r="I95" s="17">
        <f>'Multi'!$B144*'Loads'!$B71*'LAFs'!I262/(24*'Input'!$F$58)*1000</f>
        <v>0</v>
      </c>
      <c r="J95" s="17">
        <f>'Multi'!$B144*'Loads'!$B71*'LAFs'!J262/(24*'Input'!$F$58)*1000</f>
        <v>0</v>
      </c>
      <c r="K95" s="10"/>
    </row>
    <row r="96" spans="1:11">
      <c r="A96" s="3" t="s">
        <v>198</v>
      </c>
      <c r="B96" s="17">
        <f>'Multi'!$B145*'Loads'!$B72*'LAFs'!B263/(24*'Input'!$F$58)*1000</f>
        <v>0</v>
      </c>
      <c r="C96" s="17">
        <f>'Multi'!$B145*'Loads'!$B72*'LAFs'!C263/(24*'Input'!$F$58)*1000</f>
        <v>0</v>
      </c>
      <c r="D96" s="17">
        <f>'Multi'!$B145*'Loads'!$B72*'LAFs'!D263/(24*'Input'!$F$58)*1000</f>
        <v>0</v>
      </c>
      <c r="E96" s="17">
        <f>'Multi'!$B145*'Loads'!$B72*'LAFs'!E263/(24*'Input'!$F$58)*1000</f>
        <v>0</v>
      </c>
      <c r="F96" s="17">
        <f>'Multi'!$B145*'Loads'!$B72*'LAFs'!F263/(24*'Input'!$F$58)*1000</f>
        <v>0</v>
      </c>
      <c r="G96" s="17">
        <f>'Multi'!$B145*'Loads'!$B72*'LAFs'!G263/(24*'Input'!$F$58)*1000</f>
        <v>0</v>
      </c>
      <c r="H96" s="17">
        <f>'Multi'!$B145*'Loads'!$B72*'LAFs'!H263/(24*'Input'!$F$58)*1000</f>
        <v>0</v>
      </c>
      <c r="I96" s="17">
        <f>'Multi'!$B145*'Loads'!$B72*'LAFs'!I263/(24*'Input'!$F$58)*1000</f>
        <v>0</v>
      </c>
      <c r="J96" s="17">
        <f>'Multi'!$B145*'Loads'!$B72*'LAFs'!J263/(24*'Input'!$F$58)*1000</f>
        <v>0</v>
      </c>
      <c r="K96" s="10"/>
    </row>
    <row r="98" spans="1:11" ht="21" customHeight="1">
      <c r="A98" s="1" t="s">
        <v>827</v>
      </c>
    </row>
    <row r="99" spans="1:11">
      <c r="A99" s="2" t="s">
        <v>361</v>
      </c>
    </row>
    <row r="100" spans="1:11">
      <c r="A100" s="11" t="s">
        <v>828</v>
      </c>
    </row>
    <row r="101" spans="1:11">
      <c r="A101" s="11" t="s">
        <v>829</v>
      </c>
    </row>
    <row r="102" spans="1:11">
      <c r="A102" s="11" t="s">
        <v>830</v>
      </c>
    </row>
    <row r="103" spans="1:11">
      <c r="A103" s="11" t="s">
        <v>831</v>
      </c>
    </row>
    <row r="104" spans="1:11">
      <c r="A104" s="2" t="s">
        <v>832</v>
      </c>
    </row>
    <row r="106" spans="1:11">
      <c r="B106" s="12" t="s">
        <v>142</v>
      </c>
      <c r="C106" s="12" t="s">
        <v>143</v>
      </c>
      <c r="D106" s="12" t="s">
        <v>144</v>
      </c>
      <c r="E106" s="12" t="s">
        <v>145</v>
      </c>
      <c r="F106" s="12" t="s">
        <v>146</v>
      </c>
      <c r="G106" s="12" t="s">
        <v>151</v>
      </c>
      <c r="H106" s="12" t="s">
        <v>147</v>
      </c>
      <c r="I106" s="12" t="s">
        <v>148</v>
      </c>
      <c r="J106" s="12" t="s">
        <v>149</v>
      </c>
    </row>
    <row r="107" spans="1:11">
      <c r="A107" s="3" t="s">
        <v>174</v>
      </c>
      <c r="B107" s="37">
        <f>B$12</f>
        <v>0</v>
      </c>
      <c r="C107" s="37">
        <f>C$12</f>
        <v>0</v>
      </c>
      <c r="D107" s="37">
        <f>D$12</f>
        <v>0</v>
      </c>
      <c r="E107" s="37">
        <f>E$12</f>
        <v>0</v>
      </c>
      <c r="F107" s="37">
        <f>F$12</f>
        <v>0</v>
      </c>
      <c r="G107" s="37">
        <f>G$12</f>
        <v>0</v>
      </c>
      <c r="H107" s="37">
        <f>H$12</f>
        <v>0</v>
      </c>
      <c r="I107" s="37">
        <f>I$12</f>
        <v>0</v>
      </c>
      <c r="J107" s="37">
        <f>J$12</f>
        <v>0</v>
      </c>
      <c r="K107" s="10"/>
    </row>
    <row r="108" spans="1:11">
      <c r="A108" s="3" t="s">
        <v>175</v>
      </c>
      <c r="B108" s="37">
        <f>B$32</f>
        <v>0</v>
      </c>
      <c r="C108" s="37">
        <f>C$32</f>
        <v>0</v>
      </c>
      <c r="D108" s="37">
        <f>D$32</f>
        <v>0</v>
      </c>
      <c r="E108" s="37">
        <f>E$32</f>
        <v>0</v>
      </c>
      <c r="F108" s="37">
        <f>F$32</f>
        <v>0</v>
      </c>
      <c r="G108" s="37">
        <f>G$32</f>
        <v>0</v>
      </c>
      <c r="H108" s="37">
        <f>H$32</f>
        <v>0</v>
      </c>
      <c r="I108" s="37">
        <f>I$32</f>
        <v>0</v>
      </c>
      <c r="J108" s="37">
        <f>J$32</f>
        <v>0</v>
      </c>
      <c r="K108" s="10"/>
    </row>
    <row r="109" spans="1:11">
      <c r="A109" s="3" t="s">
        <v>214</v>
      </c>
      <c r="B109" s="37">
        <f>B$13</f>
        <v>0</v>
      </c>
      <c r="C109" s="37">
        <f>C$13</f>
        <v>0</v>
      </c>
      <c r="D109" s="37">
        <f>D$13</f>
        <v>0</v>
      </c>
      <c r="E109" s="37">
        <f>E$13</f>
        <v>0</v>
      </c>
      <c r="F109" s="37">
        <f>F$13</f>
        <v>0</v>
      </c>
      <c r="G109" s="37">
        <f>G$13</f>
        <v>0</v>
      </c>
      <c r="H109" s="37">
        <f>H$13</f>
        <v>0</v>
      </c>
      <c r="I109" s="37">
        <f>I$13</f>
        <v>0</v>
      </c>
      <c r="J109" s="37">
        <f>J$13</f>
        <v>0</v>
      </c>
      <c r="K109" s="10"/>
    </row>
    <row r="110" spans="1:11">
      <c r="A110" s="3" t="s">
        <v>176</v>
      </c>
      <c r="B110" s="37">
        <f>B$14</f>
        <v>0</v>
      </c>
      <c r="C110" s="37">
        <f>C$14</f>
        <v>0</v>
      </c>
      <c r="D110" s="37">
        <f>D$14</f>
        <v>0</v>
      </c>
      <c r="E110" s="37">
        <f>E$14</f>
        <v>0</v>
      </c>
      <c r="F110" s="37">
        <f>F$14</f>
        <v>0</v>
      </c>
      <c r="G110" s="37">
        <f>G$14</f>
        <v>0</v>
      </c>
      <c r="H110" s="37">
        <f>H$14</f>
        <v>0</v>
      </c>
      <c r="I110" s="37">
        <f>I$14</f>
        <v>0</v>
      </c>
      <c r="J110" s="37">
        <f>J$14</f>
        <v>0</v>
      </c>
      <c r="K110" s="10"/>
    </row>
    <row r="111" spans="1:11">
      <c r="A111" s="3" t="s">
        <v>177</v>
      </c>
      <c r="B111" s="37">
        <f>B$33</f>
        <v>0</v>
      </c>
      <c r="C111" s="37">
        <f>C$33</f>
        <v>0</v>
      </c>
      <c r="D111" s="37">
        <f>D$33</f>
        <v>0</v>
      </c>
      <c r="E111" s="37">
        <f>E$33</f>
        <v>0</v>
      </c>
      <c r="F111" s="37">
        <f>F$33</f>
        <v>0</v>
      </c>
      <c r="G111" s="37">
        <f>G$33</f>
        <v>0</v>
      </c>
      <c r="H111" s="37">
        <f>H$33</f>
        <v>0</v>
      </c>
      <c r="I111" s="37">
        <f>I$33</f>
        <v>0</v>
      </c>
      <c r="J111" s="37">
        <f>J$33</f>
        <v>0</v>
      </c>
      <c r="K111" s="10"/>
    </row>
    <row r="112" spans="1:11">
      <c r="A112" s="3" t="s">
        <v>215</v>
      </c>
      <c r="B112" s="37">
        <f>B$15</f>
        <v>0</v>
      </c>
      <c r="C112" s="37">
        <f>C$15</f>
        <v>0</v>
      </c>
      <c r="D112" s="37">
        <f>D$15</f>
        <v>0</v>
      </c>
      <c r="E112" s="37">
        <f>E$15</f>
        <v>0</v>
      </c>
      <c r="F112" s="37">
        <f>F$15</f>
        <v>0</v>
      </c>
      <c r="G112" s="37">
        <f>G$15</f>
        <v>0</v>
      </c>
      <c r="H112" s="37">
        <f>H$15</f>
        <v>0</v>
      </c>
      <c r="I112" s="37">
        <f>I$15</f>
        <v>0</v>
      </c>
      <c r="J112" s="37">
        <f>J$15</f>
        <v>0</v>
      </c>
      <c r="K112" s="10"/>
    </row>
    <row r="113" spans="1:11">
      <c r="A113" s="3" t="s">
        <v>178</v>
      </c>
      <c r="B113" s="37">
        <f>B$34</f>
        <v>0</v>
      </c>
      <c r="C113" s="37">
        <f>C$34</f>
        <v>0</v>
      </c>
      <c r="D113" s="37">
        <f>D$34</f>
        <v>0</v>
      </c>
      <c r="E113" s="37">
        <f>E$34</f>
        <v>0</v>
      </c>
      <c r="F113" s="37">
        <f>F$34</f>
        <v>0</v>
      </c>
      <c r="G113" s="37">
        <f>G$34</f>
        <v>0</v>
      </c>
      <c r="H113" s="37">
        <f>H$34</f>
        <v>0</v>
      </c>
      <c r="I113" s="37">
        <f>I$34</f>
        <v>0</v>
      </c>
      <c r="J113" s="37">
        <f>J$34</f>
        <v>0</v>
      </c>
      <c r="K113" s="10"/>
    </row>
    <row r="114" spans="1:11">
      <c r="A114" s="3" t="s">
        <v>179</v>
      </c>
      <c r="B114" s="37">
        <f>B$35</f>
        <v>0</v>
      </c>
      <c r="C114" s="37">
        <f>C$35</f>
        <v>0</v>
      </c>
      <c r="D114" s="37">
        <f>D$35</f>
        <v>0</v>
      </c>
      <c r="E114" s="37">
        <f>E$35</f>
        <v>0</v>
      </c>
      <c r="F114" s="37">
        <f>F$35</f>
        <v>0</v>
      </c>
      <c r="G114" s="37">
        <f>G$35</f>
        <v>0</v>
      </c>
      <c r="H114" s="37">
        <f>H$35</f>
        <v>0</v>
      </c>
      <c r="I114" s="37">
        <f>I$35</f>
        <v>0</v>
      </c>
      <c r="J114" s="37">
        <f>J$35</f>
        <v>0</v>
      </c>
      <c r="K114" s="10"/>
    </row>
    <row r="115" spans="1:11">
      <c r="A115" s="3" t="s">
        <v>195</v>
      </c>
      <c r="B115" s="37">
        <f>B$36</f>
        <v>0</v>
      </c>
      <c r="C115" s="37">
        <f>C$36</f>
        <v>0</v>
      </c>
      <c r="D115" s="37">
        <f>D$36</f>
        <v>0</v>
      </c>
      <c r="E115" s="37">
        <f>E$36</f>
        <v>0</v>
      </c>
      <c r="F115" s="37">
        <f>F$36</f>
        <v>0</v>
      </c>
      <c r="G115" s="37">
        <f>G$36</f>
        <v>0</v>
      </c>
      <c r="H115" s="37">
        <f>H$36</f>
        <v>0</v>
      </c>
      <c r="I115" s="37">
        <f>I$36</f>
        <v>0</v>
      </c>
      <c r="J115" s="37">
        <f>J$36</f>
        <v>0</v>
      </c>
      <c r="K115" s="10"/>
    </row>
    <row r="116" spans="1:11">
      <c r="A116" s="3" t="s">
        <v>180</v>
      </c>
      <c r="B116" s="37">
        <f>B$51</f>
        <v>0</v>
      </c>
      <c r="C116" s="37">
        <f>C$51</f>
        <v>0</v>
      </c>
      <c r="D116" s="37">
        <f>D$51</f>
        <v>0</v>
      </c>
      <c r="E116" s="37">
        <f>E$51</f>
        <v>0</v>
      </c>
      <c r="F116" s="37">
        <f>F$51</f>
        <v>0</v>
      </c>
      <c r="G116" s="37">
        <f>G$51</f>
        <v>0</v>
      </c>
      <c r="H116" s="37">
        <f>H$51</f>
        <v>0</v>
      </c>
      <c r="I116" s="37">
        <f>I$51</f>
        <v>0</v>
      </c>
      <c r="J116" s="37">
        <f>J$51</f>
        <v>0</v>
      </c>
      <c r="K116" s="10"/>
    </row>
    <row r="117" spans="1:11">
      <c r="A117" s="3" t="s">
        <v>181</v>
      </c>
      <c r="B117" s="37">
        <f>B$52</f>
        <v>0</v>
      </c>
      <c r="C117" s="37">
        <f>C$52</f>
        <v>0</v>
      </c>
      <c r="D117" s="37">
        <f>D$52</f>
        <v>0</v>
      </c>
      <c r="E117" s="37">
        <f>E$52</f>
        <v>0</v>
      </c>
      <c r="F117" s="37">
        <f>F$52</f>
        <v>0</v>
      </c>
      <c r="G117" s="37">
        <f>G$52</f>
        <v>0</v>
      </c>
      <c r="H117" s="37">
        <f>H$52</f>
        <v>0</v>
      </c>
      <c r="I117" s="37">
        <f>I$52</f>
        <v>0</v>
      </c>
      <c r="J117" s="37">
        <f>J$52</f>
        <v>0</v>
      </c>
      <c r="K117" s="10"/>
    </row>
    <row r="118" spans="1:11">
      <c r="A118" s="3" t="s">
        <v>182</v>
      </c>
      <c r="B118" s="37">
        <f>B$53</f>
        <v>0</v>
      </c>
      <c r="C118" s="37">
        <f>C$53</f>
        <v>0</v>
      </c>
      <c r="D118" s="37">
        <f>D$53</f>
        <v>0</v>
      </c>
      <c r="E118" s="37">
        <f>E$53</f>
        <v>0</v>
      </c>
      <c r="F118" s="37">
        <f>F$53</f>
        <v>0</v>
      </c>
      <c r="G118" s="37">
        <f>G$53</f>
        <v>0</v>
      </c>
      <c r="H118" s="37">
        <f>H$53</f>
        <v>0</v>
      </c>
      <c r="I118" s="37">
        <f>I$53</f>
        <v>0</v>
      </c>
      <c r="J118" s="37">
        <f>J$53</f>
        <v>0</v>
      </c>
      <c r="K118" s="10"/>
    </row>
    <row r="119" spans="1:11">
      <c r="A119" s="3" t="s">
        <v>183</v>
      </c>
      <c r="B119" s="37">
        <f>B$54</f>
        <v>0</v>
      </c>
      <c r="C119" s="37">
        <f>C$54</f>
        <v>0</v>
      </c>
      <c r="D119" s="37">
        <f>D$54</f>
        <v>0</v>
      </c>
      <c r="E119" s="37">
        <f>E$54</f>
        <v>0</v>
      </c>
      <c r="F119" s="37">
        <f>F$54</f>
        <v>0</v>
      </c>
      <c r="G119" s="37">
        <f>G$54</f>
        <v>0</v>
      </c>
      <c r="H119" s="37">
        <f>H$54</f>
        <v>0</v>
      </c>
      <c r="I119" s="37">
        <f>I$54</f>
        <v>0</v>
      </c>
      <c r="J119" s="37">
        <f>J$54</f>
        <v>0</v>
      </c>
      <c r="K119" s="10"/>
    </row>
    <row r="120" spans="1:11">
      <c r="A120" s="3" t="s">
        <v>196</v>
      </c>
      <c r="B120" s="37">
        <f>B$55</f>
        <v>0</v>
      </c>
      <c r="C120" s="37">
        <f>C$55</f>
        <v>0</v>
      </c>
      <c r="D120" s="37">
        <f>D$55</f>
        <v>0</v>
      </c>
      <c r="E120" s="37">
        <f>E$55</f>
        <v>0</v>
      </c>
      <c r="F120" s="37">
        <f>F$55</f>
        <v>0</v>
      </c>
      <c r="G120" s="37">
        <f>G$55</f>
        <v>0</v>
      </c>
      <c r="H120" s="37">
        <f>H$55</f>
        <v>0</v>
      </c>
      <c r="I120" s="37">
        <f>I$55</f>
        <v>0</v>
      </c>
      <c r="J120" s="37">
        <f>J$55</f>
        <v>0</v>
      </c>
      <c r="K120" s="10"/>
    </row>
    <row r="121" spans="1:11">
      <c r="A121" s="3" t="s">
        <v>216</v>
      </c>
      <c r="B121" s="37">
        <f>B$16</f>
        <v>0</v>
      </c>
      <c r="C121" s="37">
        <f>C$16</f>
        <v>0</v>
      </c>
      <c r="D121" s="37">
        <f>D$16</f>
        <v>0</v>
      </c>
      <c r="E121" s="37">
        <f>E$16</f>
        <v>0</v>
      </c>
      <c r="F121" s="37">
        <f>F$16</f>
        <v>0</v>
      </c>
      <c r="G121" s="37">
        <f>G$16</f>
        <v>0</v>
      </c>
      <c r="H121" s="37">
        <f>H$16</f>
        <v>0</v>
      </c>
      <c r="I121" s="37">
        <f>I$16</f>
        <v>0</v>
      </c>
      <c r="J121" s="37">
        <f>J$16</f>
        <v>0</v>
      </c>
      <c r="K121" s="10"/>
    </row>
    <row r="122" spans="1:11">
      <c r="A122" s="3" t="s">
        <v>217</v>
      </c>
      <c r="B122" s="37">
        <f>B$17</f>
        <v>0</v>
      </c>
      <c r="C122" s="37">
        <f>C$17</f>
        <v>0</v>
      </c>
      <c r="D122" s="37">
        <f>D$17</f>
        <v>0</v>
      </c>
      <c r="E122" s="37">
        <f>E$17</f>
        <v>0</v>
      </c>
      <c r="F122" s="37">
        <f>F$17</f>
        <v>0</v>
      </c>
      <c r="G122" s="37">
        <f>G$17</f>
        <v>0</v>
      </c>
      <c r="H122" s="37">
        <f>H$17</f>
        <v>0</v>
      </c>
      <c r="I122" s="37">
        <f>I$17</f>
        <v>0</v>
      </c>
      <c r="J122" s="37">
        <f>J$17</f>
        <v>0</v>
      </c>
      <c r="K122" s="10"/>
    </row>
    <row r="123" spans="1:11">
      <c r="A123" s="3" t="s">
        <v>218</v>
      </c>
      <c r="B123" s="37">
        <f>B$18</f>
        <v>0</v>
      </c>
      <c r="C123" s="37">
        <f>C$18</f>
        <v>0</v>
      </c>
      <c r="D123" s="37">
        <f>D$18</f>
        <v>0</v>
      </c>
      <c r="E123" s="37">
        <f>E$18</f>
        <v>0</v>
      </c>
      <c r="F123" s="37">
        <f>F$18</f>
        <v>0</v>
      </c>
      <c r="G123" s="37">
        <f>G$18</f>
        <v>0</v>
      </c>
      <c r="H123" s="37">
        <f>H$18</f>
        <v>0</v>
      </c>
      <c r="I123" s="37">
        <f>I$18</f>
        <v>0</v>
      </c>
      <c r="J123" s="37">
        <f>J$18</f>
        <v>0</v>
      </c>
      <c r="K123" s="10"/>
    </row>
    <row r="124" spans="1:11">
      <c r="A124" s="3" t="s">
        <v>219</v>
      </c>
      <c r="B124" s="37">
        <f>B$19</f>
        <v>0</v>
      </c>
      <c r="C124" s="37">
        <f>C$19</f>
        <v>0</v>
      </c>
      <c r="D124" s="37">
        <f>D$19</f>
        <v>0</v>
      </c>
      <c r="E124" s="37">
        <f>E$19</f>
        <v>0</v>
      </c>
      <c r="F124" s="37">
        <f>F$19</f>
        <v>0</v>
      </c>
      <c r="G124" s="37">
        <f>G$19</f>
        <v>0</v>
      </c>
      <c r="H124" s="37">
        <f>H$19</f>
        <v>0</v>
      </c>
      <c r="I124" s="37">
        <f>I$19</f>
        <v>0</v>
      </c>
      <c r="J124" s="37">
        <f>J$19</f>
        <v>0</v>
      </c>
      <c r="K124" s="10"/>
    </row>
    <row r="125" spans="1:11">
      <c r="A125" s="3" t="s">
        <v>220</v>
      </c>
      <c r="B125" s="37">
        <f>B$56</f>
        <v>0</v>
      </c>
      <c r="C125" s="37">
        <f>C$56</f>
        <v>0</v>
      </c>
      <c r="D125" s="37">
        <f>D$56</f>
        <v>0</v>
      </c>
      <c r="E125" s="37">
        <f>E$56</f>
        <v>0</v>
      </c>
      <c r="F125" s="37">
        <f>F$56</f>
        <v>0</v>
      </c>
      <c r="G125" s="37">
        <f>G$56</f>
        <v>0</v>
      </c>
      <c r="H125" s="37">
        <f>H$56</f>
        <v>0</v>
      </c>
      <c r="I125" s="37">
        <f>I$56</f>
        <v>0</v>
      </c>
      <c r="J125" s="37">
        <f>J$56</f>
        <v>0</v>
      </c>
      <c r="K125" s="10"/>
    </row>
    <row r="126" spans="1:11">
      <c r="A126" s="3" t="s">
        <v>184</v>
      </c>
      <c r="B126" s="37">
        <f>B89</f>
        <v>0</v>
      </c>
      <c r="C126" s="37">
        <f>C89</f>
        <v>0</v>
      </c>
      <c r="D126" s="37">
        <f>D89</f>
        <v>0</v>
      </c>
      <c r="E126" s="37">
        <f>E89</f>
        <v>0</v>
      </c>
      <c r="F126" s="37">
        <f>F89</f>
        <v>0</v>
      </c>
      <c r="G126" s="37">
        <f>G89</f>
        <v>0</v>
      </c>
      <c r="H126" s="37">
        <f>H89</f>
        <v>0</v>
      </c>
      <c r="I126" s="37">
        <f>I89</f>
        <v>0</v>
      </c>
      <c r="J126" s="37">
        <f>J89</f>
        <v>0</v>
      </c>
      <c r="K126" s="10"/>
    </row>
    <row r="127" spans="1:11">
      <c r="A127" s="3" t="s">
        <v>185</v>
      </c>
      <c r="B127" s="37">
        <f>B90</f>
        <v>0</v>
      </c>
      <c r="C127" s="37">
        <f>C90</f>
        <v>0</v>
      </c>
      <c r="D127" s="37">
        <f>D90</f>
        <v>0</v>
      </c>
      <c r="E127" s="37">
        <f>E90</f>
        <v>0</v>
      </c>
      <c r="F127" s="37">
        <f>F90</f>
        <v>0</v>
      </c>
      <c r="G127" s="37">
        <f>G90</f>
        <v>0</v>
      </c>
      <c r="H127" s="37">
        <f>H90</f>
        <v>0</v>
      </c>
      <c r="I127" s="37">
        <f>I90</f>
        <v>0</v>
      </c>
      <c r="J127" s="37">
        <f>J90</f>
        <v>0</v>
      </c>
      <c r="K127" s="10"/>
    </row>
    <row r="128" spans="1:11">
      <c r="A128" s="3" t="s">
        <v>186</v>
      </c>
      <c r="B128" s="37">
        <f>B91</f>
        <v>0</v>
      </c>
      <c r="C128" s="37">
        <f>C91</f>
        <v>0</v>
      </c>
      <c r="D128" s="37">
        <f>D91</f>
        <v>0</v>
      </c>
      <c r="E128" s="37">
        <f>E91</f>
        <v>0</v>
      </c>
      <c r="F128" s="37">
        <f>F91</f>
        <v>0</v>
      </c>
      <c r="G128" s="37">
        <f>G91</f>
        <v>0</v>
      </c>
      <c r="H128" s="37">
        <f>H91</f>
        <v>0</v>
      </c>
      <c r="I128" s="37">
        <f>I91</f>
        <v>0</v>
      </c>
      <c r="J128" s="37">
        <f>J91</f>
        <v>0</v>
      </c>
      <c r="K128" s="10"/>
    </row>
    <row r="129" spans="1:11">
      <c r="A129" s="3" t="s">
        <v>187</v>
      </c>
      <c r="B129" s="37">
        <f>B$57</f>
        <v>0</v>
      </c>
      <c r="C129" s="37">
        <f>C$57</f>
        <v>0</v>
      </c>
      <c r="D129" s="37">
        <f>D$57</f>
        <v>0</v>
      </c>
      <c r="E129" s="37">
        <f>E$57</f>
        <v>0</v>
      </c>
      <c r="F129" s="37">
        <f>F$57</f>
        <v>0</v>
      </c>
      <c r="G129" s="37">
        <f>G$57</f>
        <v>0</v>
      </c>
      <c r="H129" s="37">
        <f>H$57</f>
        <v>0</v>
      </c>
      <c r="I129" s="37">
        <f>I$57</f>
        <v>0</v>
      </c>
      <c r="J129" s="37">
        <f>J$57</f>
        <v>0</v>
      </c>
      <c r="K129" s="10"/>
    </row>
    <row r="130" spans="1:11">
      <c r="A130" s="3" t="s">
        <v>188</v>
      </c>
      <c r="B130" s="37">
        <f>B93</f>
        <v>0</v>
      </c>
      <c r="C130" s="37">
        <f>C93</f>
        <v>0</v>
      </c>
      <c r="D130" s="37">
        <f>D93</f>
        <v>0</v>
      </c>
      <c r="E130" s="37">
        <f>E93</f>
        <v>0</v>
      </c>
      <c r="F130" s="37">
        <f>F93</f>
        <v>0</v>
      </c>
      <c r="G130" s="37">
        <f>G93</f>
        <v>0</v>
      </c>
      <c r="H130" s="37">
        <f>H93</f>
        <v>0</v>
      </c>
      <c r="I130" s="37">
        <f>I93</f>
        <v>0</v>
      </c>
      <c r="J130" s="37">
        <f>J93</f>
        <v>0</v>
      </c>
      <c r="K130" s="10"/>
    </row>
    <row r="131" spans="1:11">
      <c r="A131" s="3" t="s">
        <v>189</v>
      </c>
      <c r="B131" s="37">
        <f>B$58</f>
        <v>0</v>
      </c>
      <c r="C131" s="37">
        <f>C$58</f>
        <v>0</v>
      </c>
      <c r="D131" s="37">
        <f>D$58</f>
        <v>0</v>
      </c>
      <c r="E131" s="37">
        <f>E$58</f>
        <v>0</v>
      </c>
      <c r="F131" s="37">
        <f>F$58</f>
        <v>0</v>
      </c>
      <c r="G131" s="37">
        <f>G$58</f>
        <v>0</v>
      </c>
      <c r="H131" s="37">
        <f>H$58</f>
        <v>0</v>
      </c>
      <c r="I131" s="37">
        <f>I$58</f>
        <v>0</v>
      </c>
      <c r="J131" s="37">
        <f>J$58</f>
        <v>0</v>
      </c>
      <c r="K131" s="10"/>
    </row>
    <row r="132" spans="1:11">
      <c r="A132" s="3" t="s">
        <v>197</v>
      </c>
      <c r="B132" s="37">
        <f>B95</f>
        <v>0</v>
      </c>
      <c r="C132" s="37">
        <f>C95</f>
        <v>0</v>
      </c>
      <c r="D132" s="37">
        <f>D95</f>
        <v>0</v>
      </c>
      <c r="E132" s="37">
        <f>E95</f>
        <v>0</v>
      </c>
      <c r="F132" s="37">
        <f>F95</f>
        <v>0</v>
      </c>
      <c r="G132" s="37">
        <f>G95</f>
        <v>0</v>
      </c>
      <c r="H132" s="37">
        <f>H95</f>
        <v>0</v>
      </c>
      <c r="I132" s="37">
        <f>I95</f>
        <v>0</v>
      </c>
      <c r="J132" s="37">
        <f>J95</f>
        <v>0</v>
      </c>
      <c r="K132" s="10"/>
    </row>
    <row r="133" spans="1:11">
      <c r="A133" s="3" t="s">
        <v>198</v>
      </c>
      <c r="B133" s="37">
        <f>B$59</f>
        <v>0</v>
      </c>
      <c r="C133" s="37">
        <f>C$59</f>
        <v>0</v>
      </c>
      <c r="D133" s="37">
        <f>D$59</f>
        <v>0</v>
      </c>
      <c r="E133" s="37">
        <f>E$59</f>
        <v>0</v>
      </c>
      <c r="F133" s="37">
        <f>F$59</f>
        <v>0</v>
      </c>
      <c r="G133" s="37">
        <f>G$59</f>
        <v>0</v>
      </c>
      <c r="H133" s="37">
        <f>H$59</f>
        <v>0</v>
      </c>
      <c r="I133" s="37">
        <f>I$59</f>
        <v>0</v>
      </c>
      <c r="J133" s="37">
        <f>J$59</f>
        <v>0</v>
      </c>
      <c r="K133" s="10"/>
    </row>
    <row r="135" spans="1:11" ht="21" customHeight="1">
      <c r="A135" s="1" t="s">
        <v>833</v>
      </c>
    </row>
    <row r="136" spans="1:11">
      <c r="A136" s="2" t="s">
        <v>361</v>
      </c>
    </row>
    <row r="137" spans="1:11">
      <c r="A137" s="11" t="s">
        <v>834</v>
      </c>
    </row>
    <row r="138" spans="1:11">
      <c r="A138" s="2" t="s">
        <v>835</v>
      </c>
    </row>
    <row r="140" spans="1:11">
      <c r="B140" s="12" t="s">
        <v>142</v>
      </c>
      <c r="C140" s="12" t="s">
        <v>143</v>
      </c>
      <c r="D140" s="12" t="s">
        <v>144</v>
      </c>
      <c r="E140" s="12" t="s">
        <v>145</v>
      </c>
      <c r="F140" s="12" t="s">
        <v>146</v>
      </c>
      <c r="G140" s="12" t="s">
        <v>151</v>
      </c>
      <c r="H140" s="12" t="s">
        <v>147</v>
      </c>
      <c r="I140" s="12" t="s">
        <v>148</v>
      </c>
      <c r="J140" s="12" t="s">
        <v>149</v>
      </c>
    </row>
    <row r="141" spans="1:11">
      <c r="A141" s="3" t="s">
        <v>836</v>
      </c>
      <c r="B141" s="17">
        <f>SUM(B$107:B$133)</f>
        <v>0</v>
      </c>
      <c r="C141" s="17">
        <f>SUM(C$107:C$133)</f>
        <v>0</v>
      </c>
      <c r="D141" s="17">
        <f>SUM(D$107:D$133)</f>
        <v>0</v>
      </c>
      <c r="E141" s="17">
        <f>SUM(E$107:E$133)</f>
        <v>0</v>
      </c>
      <c r="F141" s="17">
        <f>SUM(F$107:F$133)</f>
        <v>0</v>
      </c>
      <c r="G141" s="17">
        <f>SUM(G$107:G$133)</f>
        <v>0</v>
      </c>
      <c r="H141" s="17">
        <f>SUM(H$107:H$133)</f>
        <v>0</v>
      </c>
      <c r="I141" s="17">
        <f>SUM(I$107:I$133)</f>
        <v>0</v>
      </c>
      <c r="J141" s="17">
        <f>SUM(J$107:J$133)</f>
        <v>0</v>
      </c>
      <c r="K141" s="10"/>
    </row>
  </sheetData>
  <sheetProtection sheet="1" objects="1" scenarios="1"/>
  <hyperlinks>
    <hyperlink ref="A5" location="'Loads'!B303" display="x1 = 2305. Rate 1 units (MWh) (in Equivalent volume for each end user)"/>
    <hyperlink ref="A6" location="'Multi'!B851" display="x2 = 2460. Unit rate 1 pseudo load coefficient by network level (combined)"/>
    <hyperlink ref="A7" location="'LAFs'!B236" display="x3 = 2012. Loss adjustment factors between end user meter reading and each network level, scaled by network use"/>
    <hyperlink ref="A8" location="'Input'!F57" display="x4 = 1010. Days in the charging year (in Financial and general assumptions)"/>
    <hyperlink ref="A23" location="'Loads'!B303" display="x1 = 2305. Rate 1 units (MWh) (in Equivalent volume for each end user)"/>
    <hyperlink ref="A24" location="'Multi'!B851" display="x2 = 2460. Unit rate 1 pseudo load coefficient by network level (combined)"/>
    <hyperlink ref="A25" location="'Loads'!C303" display="x3 = 2305. Rate 2 units (MWh) (in Equivalent volume for each end user)"/>
    <hyperlink ref="A26" location="'Multi'!B881" display="x4 = 2461. Unit rate 2 pseudo load coefficient by network level (combined)"/>
    <hyperlink ref="A27" location="'LAFs'!B236" display="x5 = 2012. Loss adjustment factors between end user meter reading and each network level, scaled by network use"/>
    <hyperlink ref="A28" location="'Input'!F57" display="x6 = 1010. Days in the charging year (in Financial and general assumptions)"/>
    <hyperlink ref="A40" location="'Loads'!B303" display="x1 = 2305. Rate 1 units (MWh) (in Equivalent volume for each end user)"/>
    <hyperlink ref="A41" location="'Multi'!B851" display="x2 = 2460. Unit rate 1 pseudo load coefficient by network level (combined)"/>
    <hyperlink ref="A42" location="'Loads'!C303" display="x3 = 2305. Rate 2 units (MWh) (in Equivalent volume for each end user)"/>
    <hyperlink ref="A43" location="'Multi'!B881" display="x4 = 2461. Unit rate 2 pseudo load coefficient by network level (combined)"/>
    <hyperlink ref="A44" location="'Loads'!D303" display="x5 = 2305. Rate 3 units (MWh) (in Equivalent volume for each end user)"/>
    <hyperlink ref="A45" location="'Multi'!B903" display="x6 = 2462. Unit rate 3 pseudo load coefficient by network level (combined)"/>
    <hyperlink ref="A46" location="'LAFs'!B236" display="x7 = 2012. Loss adjustment factors between end user meter reading and each network level, scaled by network use"/>
    <hyperlink ref="A47" location="'Input'!F57" display="x8 = 1010. Days in the charging year (in Financial and general assumptions)"/>
    <hyperlink ref="A63" location="'Multi'!B118" display="x1 = 2407. All units (MWh)"/>
    <hyperlink ref="A64" location="'Loads'!B45" display="x2 = 2302. Load coefficient"/>
    <hyperlink ref="A65" location="'LAFs'!B236" display="x3 = 2012. Loss adjustment factors between end user meter reading and each network level, scaled by network use"/>
    <hyperlink ref="A66" location="'Input'!F57" display="x4 = 1010. Days in the charging year (in Financial and general assumptions)"/>
    <hyperlink ref="A100" location="'SMD'!B11" display="x1 = 2501. Contributions of users on one-rate multi tariffs to system simultaneous maximum load by network level (kW)"/>
    <hyperlink ref="A101" location="'SMD'!B31" display="x2 = 2502. Contributions of users on two-rate multi tariffs to system simultaneous maximum load by network level (kW)"/>
    <hyperlink ref="A102" location="'SMD'!B50" display="x3 = 2503. Contributions of users on three-rate multi tariffs to system simultaneous maximum load by network level (kW)"/>
    <hyperlink ref="A103" location="'SMD'!B69" display="x4 = 2504. Estimated contributions of users on each tariff to system simultaneous maximum load by network level (kW)"/>
    <hyperlink ref="A137" location="'SMD'!B106" display="x1 = 2505. Contributions of users on each tariff to system simultaneous maximum load by network level (kW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 ht="21" customHeight="1">
      <c r="A1" s="1">
        <f>"Forecast aggregate maximum load for "&amp;'Input'!B7&amp;" in "&amp;'Input'!C7&amp;" ("&amp;'Input'!D7&amp;")"</f>
        <v>0</v>
      </c>
    </row>
    <row r="3" spans="1:12" ht="21" customHeight="1">
      <c r="A3" s="1" t="s">
        <v>837</v>
      </c>
    </row>
    <row r="4" spans="1:12">
      <c r="A4" s="2" t="s">
        <v>361</v>
      </c>
    </row>
    <row r="5" spans="1:12">
      <c r="A5" s="11" t="s">
        <v>838</v>
      </c>
    </row>
    <row r="6" spans="1:12">
      <c r="A6" s="11" t="s">
        <v>839</v>
      </c>
    </row>
    <row r="7" spans="1:12">
      <c r="A7" s="11" t="s">
        <v>840</v>
      </c>
    </row>
    <row r="8" spans="1:12">
      <c r="A8" s="28" t="s">
        <v>364</v>
      </c>
      <c r="B8" s="2" t="s">
        <v>365</v>
      </c>
      <c r="C8" s="2"/>
      <c r="D8" s="2"/>
      <c r="E8" s="2"/>
      <c r="F8" s="2"/>
      <c r="G8" s="2"/>
      <c r="H8" s="2"/>
      <c r="I8" s="2"/>
      <c r="J8" s="28" t="s">
        <v>365</v>
      </c>
      <c r="K8" s="28" t="s">
        <v>494</v>
      </c>
    </row>
    <row r="9" spans="1:12">
      <c r="A9" s="28" t="s">
        <v>367</v>
      </c>
      <c r="B9" s="2" t="s">
        <v>368</v>
      </c>
      <c r="C9" s="2"/>
      <c r="D9" s="2"/>
      <c r="E9" s="2"/>
      <c r="F9" s="2"/>
      <c r="G9" s="2"/>
      <c r="H9" s="2"/>
      <c r="I9" s="2"/>
      <c r="J9" s="28" t="s">
        <v>368</v>
      </c>
      <c r="K9" s="28" t="s">
        <v>841</v>
      </c>
    </row>
    <row r="11" spans="1:12">
      <c r="B11" s="29" t="s">
        <v>842</v>
      </c>
      <c r="C11" s="29"/>
      <c r="D11" s="29"/>
      <c r="E11" s="29"/>
      <c r="F11" s="29"/>
      <c r="G11" s="29"/>
      <c r="H11" s="29"/>
      <c r="I11" s="29"/>
    </row>
    <row r="12" spans="1:12">
      <c r="B12" s="12" t="s">
        <v>142</v>
      </c>
      <c r="C12" s="12" t="s">
        <v>143</v>
      </c>
      <c r="D12" s="12" t="s">
        <v>144</v>
      </c>
      <c r="E12" s="12" t="s">
        <v>145</v>
      </c>
      <c r="F12" s="12" t="s">
        <v>146</v>
      </c>
      <c r="G12" s="12" t="s">
        <v>147</v>
      </c>
      <c r="H12" s="12" t="s">
        <v>148</v>
      </c>
      <c r="I12" s="12" t="s">
        <v>149</v>
      </c>
      <c r="J12" s="12" t="s">
        <v>843</v>
      </c>
      <c r="K12" s="12" t="s">
        <v>844</v>
      </c>
    </row>
    <row r="13" spans="1:12">
      <c r="A13" s="3" t="s">
        <v>174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1</v>
      </c>
      <c r="J13" s="23">
        <v>0</v>
      </c>
      <c r="K13" s="31">
        <f>$C13+0.2*'Input'!$B$80*$J13</f>
        <v>0</v>
      </c>
      <c r="L13" s="10"/>
    </row>
    <row r="14" spans="1:12">
      <c r="A14" s="3" t="s">
        <v>175</v>
      </c>
      <c r="B14" s="23">
        <v>0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1</v>
      </c>
      <c r="J14" s="23">
        <v>0</v>
      </c>
      <c r="K14" s="31">
        <f>$C14+0.2*'Input'!$B$80*$J14</f>
        <v>0</v>
      </c>
      <c r="L14" s="10"/>
    </row>
    <row r="15" spans="1:12">
      <c r="A15" s="3" t="s">
        <v>214</v>
      </c>
      <c r="B15" s="23">
        <v>0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1</v>
      </c>
      <c r="J15" s="23">
        <v>0</v>
      </c>
      <c r="K15" s="31">
        <f>$C15+0.2*'Input'!$B$80*$J15</f>
        <v>0</v>
      </c>
      <c r="L15" s="10"/>
    </row>
    <row r="16" spans="1:12">
      <c r="A16" s="3" t="s">
        <v>176</v>
      </c>
      <c r="B16" s="23">
        <v>0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1</v>
      </c>
      <c r="J16" s="23">
        <v>0</v>
      </c>
      <c r="K16" s="31">
        <f>$C16+0.2*'Input'!$B$80*$J16</f>
        <v>0</v>
      </c>
      <c r="L16" s="10"/>
    </row>
    <row r="17" spans="1:12">
      <c r="A17" s="3" t="s">
        <v>177</v>
      </c>
      <c r="B17" s="23">
        <v>0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1</v>
      </c>
      <c r="J17" s="23">
        <v>0</v>
      </c>
      <c r="K17" s="31">
        <f>$C17+0.2*'Input'!$B$80*$J17</f>
        <v>0</v>
      </c>
      <c r="L17" s="10"/>
    </row>
    <row r="18" spans="1:12">
      <c r="A18" s="3" t="s">
        <v>215</v>
      </c>
      <c r="B18" s="23">
        <v>0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1</v>
      </c>
      <c r="J18" s="23">
        <v>0</v>
      </c>
      <c r="K18" s="31">
        <f>$C18+0.2*'Input'!$B$80*$J18</f>
        <v>0</v>
      </c>
      <c r="L18" s="10"/>
    </row>
    <row r="19" spans="1:12">
      <c r="A19" s="3" t="s">
        <v>178</v>
      </c>
      <c r="B19" s="23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1</v>
      </c>
      <c r="J19" s="23">
        <v>0</v>
      </c>
      <c r="K19" s="31">
        <f>$C19+0.2*'Input'!$B$80*$J19</f>
        <v>0</v>
      </c>
      <c r="L19" s="10"/>
    </row>
    <row r="20" spans="1:12">
      <c r="A20" s="3" t="s">
        <v>179</v>
      </c>
      <c r="B20" s="23">
        <v>0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1</v>
      </c>
      <c r="I20" s="23">
        <v>0</v>
      </c>
      <c r="J20" s="23">
        <v>0</v>
      </c>
      <c r="K20" s="31">
        <f>$C20+0.2*'Input'!$B$80*$J20</f>
        <v>0</v>
      </c>
      <c r="L20" s="10"/>
    </row>
    <row r="21" spans="1:12">
      <c r="A21" s="3" t="s">
        <v>195</v>
      </c>
      <c r="B21" s="23">
        <v>0</v>
      </c>
      <c r="C21" s="23">
        <v>0</v>
      </c>
      <c r="D21" s="23">
        <v>0</v>
      </c>
      <c r="E21" s="23">
        <v>0.2</v>
      </c>
      <c r="F21" s="23">
        <v>1</v>
      </c>
      <c r="G21" s="23">
        <v>1</v>
      </c>
      <c r="H21" s="23">
        <v>0</v>
      </c>
      <c r="I21" s="23">
        <v>0</v>
      </c>
      <c r="J21" s="23">
        <v>1</v>
      </c>
      <c r="K21" s="31">
        <f>$C21+0.2*'Input'!$B$80*$J21</f>
        <v>0</v>
      </c>
      <c r="L21" s="10"/>
    </row>
    <row r="22" spans="1:12">
      <c r="A22" s="3" t="s">
        <v>180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1</v>
      </c>
      <c r="J22" s="23">
        <v>0</v>
      </c>
      <c r="K22" s="31">
        <f>$C22+0.2*'Input'!$B$80*$J22</f>
        <v>0</v>
      </c>
      <c r="L22" s="10"/>
    </row>
    <row r="23" spans="1:12">
      <c r="A23" s="3" t="s">
        <v>181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1</v>
      </c>
      <c r="J23" s="23">
        <v>0</v>
      </c>
      <c r="K23" s="31">
        <f>$C23+0.2*'Input'!$B$80*$J23</f>
        <v>0</v>
      </c>
      <c r="L23" s="10"/>
    </row>
    <row r="24" spans="1:12">
      <c r="A24" s="3" t="s">
        <v>182</v>
      </c>
      <c r="B24" s="23">
        <v>0</v>
      </c>
      <c r="C24" s="23">
        <v>0</v>
      </c>
      <c r="D24" s="23">
        <v>0</v>
      </c>
      <c r="E24" s="23">
        <v>0</v>
      </c>
      <c r="F24" s="23">
        <v>0</v>
      </c>
      <c r="G24" s="23">
        <v>0.2</v>
      </c>
      <c r="H24" s="23">
        <v>1</v>
      </c>
      <c r="I24" s="23">
        <v>1</v>
      </c>
      <c r="J24" s="23">
        <v>0</v>
      </c>
      <c r="K24" s="31">
        <f>$C24+0.2*'Input'!$B$80*$J24</f>
        <v>0</v>
      </c>
      <c r="L24" s="10"/>
    </row>
    <row r="25" spans="1:12">
      <c r="A25" s="3" t="s">
        <v>183</v>
      </c>
      <c r="B25" s="23">
        <v>0</v>
      </c>
      <c r="C25" s="23">
        <v>0</v>
      </c>
      <c r="D25" s="23">
        <v>0</v>
      </c>
      <c r="E25" s="23">
        <v>0</v>
      </c>
      <c r="F25" s="23">
        <v>0</v>
      </c>
      <c r="G25" s="23">
        <v>1</v>
      </c>
      <c r="H25" s="23">
        <v>1</v>
      </c>
      <c r="I25" s="23">
        <v>0</v>
      </c>
      <c r="J25" s="23">
        <v>0</v>
      </c>
      <c r="K25" s="31">
        <f>$C25+0.2*'Input'!$B$80*$J25</f>
        <v>0</v>
      </c>
      <c r="L25" s="10"/>
    </row>
    <row r="26" spans="1:12">
      <c r="A26" s="3" t="s">
        <v>196</v>
      </c>
      <c r="B26" s="23">
        <v>0</v>
      </c>
      <c r="C26" s="23">
        <v>0</v>
      </c>
      <c r="D26" s="23">
        <v>0</v>
      </c>
      <c r="E26" s="23">
        <v>0.2</v>
      </c>
      <c r="F26" s="23">
        <v>1</v>
      </c>
      <c r="G26" s="23">
        <v>1</v>
      </c>
      <c r="H26" s="23">
        <v>0</v>
      </c>
      <c r="I26" s="23">
        <v>0</v>
      </c>
      <c r="J26" s="23">
        <v>1</v>
      </c>
      <c r="K26" s="31">
        <f>$C26+0.2*'Input'!$B$80*$J26</f>
        <v>0</v>
      </c>
      <c r="L26" s="10"/>
    </row>
    <row r="27" spans="1:12">
      <c r="A27" s="3" t="s">
        <v>216</v>
      </c>
      <c r="B27" s="23">
        <v>0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31">
        <f>$C27+0.2*'Input'!$B$80*$J27</f>
        <v>0</v>
      </c>
      <c r="L27" s="10"/>
    </row>
    <row r="28" spans="1:12">
      <c r="A28" s="3" t="s">
        <v>217</v>
      </c>
      <c r="B28" s="23">
        <v>0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31">
        <f>$C28+0.2*'Input'!$B$80*$J28</f>
        <v>0</v>
      </c>
      <c r="L28" s="10"/>
    </row>
    <row r="29" spans="1:12">
      <c r="A29" s="3" t="s">
        <v>218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31">
        <f>$C29+0.2*'Input'!$B$80*$J29</f>
        <v>0</v>
      </c>
      <c r="L29" s="10"/>
    </row>
    <row r="30" spans="1:12">
      <c r="A30" s="3" t="s">
        <v>219</v>
      </c>
      <c r="B30" s="23">
        <v>0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31">
        <f>$C30+0.2*'Input'!$B$80*$J30</f>
        <v>0</v>
      </c>
      <c r="L30" s="10"/>
    </row>
    <row r="31" spans="1:12">
      <c r="A31" s="3" t="s">
        <v>220</v>
      </c>
      <c r="B31" s="23">
        <v>0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31">
        <f>$C31+0.2*'Input'!$B$80*$J31</f>
        <v>0</v>
      </c>
      <c r="L31" s="10"/>
    </row>
    <row r="33" spans="1:11" ht="21" customHeight="1">
      <c r="A33" s="1" t="s">
        <v>845</v>
      </c>
    </row>
    <row r="34" spans="1:11">
      <c r="A34" s="2" t="s">
        <v>361</v>
      </c>
    </row>
    <row r="35" spans="1:11">
      <c r="A35" s="11" t="s">
        <v>846</v>
      </c>
    </row>
    <row r="36" spans="1:11">
      <c r="A36" s="11" t="s">
        <v>847</v>
      </c>
    </row>
    <row r="37" spans="1:11">
      <c r="A37" s="11" t="s">
        <v>848</v>
      </c>
    </row>
    <row r="38" spans="1:11">
      <c r="A38" s="2" t="s">
        <v>404</v>
      </c>
    </row>
    <row r="40" spans="1:11">
      <c r="B40" s="12" t="s">
        <v>142</v>
      </c>
      <c r="C40" s="12" t="s">
        <v>143</v>
      </c>
      <c r="D40" s="12" t="s">
        <v>144</v>
      </c>
      <c r="E40" s="12" t="s">
        <v>145</v>
      </c>
      <c r="F40" s="12" t="s">
        <v>146</v>
      </c>
      <c r="G40" s="12" t="s">
        <v>151</v>
      </c>
      <c r="H40" s="12" t="s">
        <v>147</v>
      </c>
      <c r="I40" s="12" t="s">
        <v>148</v>
      </c>
      <c r="J40" s="12" t="s">
        <v>149</v>
      </c>
    </row>
    <row r="41" spans="1:11">
      <c r="A41" s="3" t="s">
        <v>174</v>
      </c>
      <c r="B41" s="32">
        <f>$B13</f>
        <v>0</v>
      </c>
      <c r="C41" s="32">
        <f>$K13</f>
        <v>0</v>
      </c>
      <c r="D41" s="32">
        <f>$D13</f>
        <v>0</v>
      </c>
      <c r="E41" s="32">
        <f>$E13</f>
        <v>0</v>
      </c>
      <c r="F41" s="32">
        <f>$F13</f>
        <v>0</v>
      </c>
      <c r="G41" s="23">
        <v>0</v>
      </c>
      <c r="H41" s="32">
        <f>$G13</f>
        <v>0</v>
      </c>
      <c r="I41" s="32">
        <f>$H13</f>
        <v>0</v>
      </c>
      <c r="J41" s="32">
        <f>$I13</f>
        <v>0</v>
      </c>
      <c r="K41" s="10"/>
    </row>
    <row r="42" spans="1:11">
      <c r="A42" s="3" t="s">
        <v>175</v>
      </c>
      <c r="B42" s="32">
        <f>$B14</f>
        <v>0</v>
      </c>
      <c r="C42" s="32">
        <f>$K14</f>
        <v>0</v>
      </c>
      <c r="D42" s="32">
        <f>$D14</f>
        <v>0</v>
      </c>
      <c r="E42" s="32">
        <f>$E14</f>
        <v>0</v>
      </c>
      <c r="F42" s="32">
        <f>$F14</f>
        <v>0</v>
      </c>
      <c r="G42" s="23">
        <v>0</v>
      </c>
      <c r="H42" s="32">
        <f>$G14</f>
        <v>0</v>
      </c>
      <c r="I42" s="32">
        <f>$H14</f>
        <v>0</v>
      </c>
      <c r="J42" s="32">
        <f>$I14</f>
        <v>0</v>
      </c>
      <c r="K42" s="10"/>
    </row>
    <row r="43" spans="1:11">
      <c r="A43" s="3" t="s">
        <v>214</v>
      </c>
      <c r="B43" s="32">
        <f>$B15</f>
        <v>0</v>
      </c>
      <c r="C43" s="32">
        <f>$K15</f>
        <v>0</v>
      </c>
      <c r="D43" s="32">
        <f>$D15</f>
        <v>0</v>
      </c>
      <c r="E43" s="32">
        <f>$E15</f>
        <v>0</v>
      </c>
      <c r="F43" s="32">
        <f>$F15</f>
        <v>0</v>
      </c>
      <c r="G43" s="23">
        <v>0</v>
      </c>
      <c r="H43" s="32">
        <f>$G15</f>
        <v>0</v>
      </c>
      <c r="I43" s="32">
        <f>$H15</f>
        <v>0</v>
      </c>
      <c r="J43" s="32">
        <f>$I15</f>
        <v>0</v>
      </c>
      <c r="K43" s="10"/>
    </row>
    <row r="44" spans="1:11">
      <c r="A44" s="3" t="s">
        <v>176</v>
      </c>
      <c r="B44" s="32">
        <f>$B16</f>
        <v>0</v>
      </c>
      <c r="C44" s="32">
        <f>$K16</f>
        <v>0</v>
      </c>
      <c r="D44" s="32">
        <f>$D16</f>
        <v>0</v>
      </c>
      <c r="E44" s="32">
        <f>$E16</f>
        <v>0</v>
      </c>
      <c r="F44" s="32">
        <f>$F16</f>
        <v>0</v>
      </c>
      <c r="G44" s="23">
        <v>0</v>
      </c>
      <c r="H44" s="32">
        <f>$G16</f>
        <v>0</v>
      </c>
      <c r="I44" s="32">
        <f>$H16</f>
        <v>0</v>
      </c>
      <c r="J44" s="32">
        <f>$I16</f>
        <v>0</v>
      </c>
      <c r="K44" s="10"/>
    </row>
    <row r="45" spans="1:11">
      <c r="A45" s="3" t="s">
        <v>177</v>
      </c>
      <c r="B45" s="32">
        <f>$B17</f>
        <v>0</v>
      </c>
      <c r="C45" s="32">
        <f>$K17</f>
        <v>0</v>
      </c>
      <c r="D45" s="32">
        <f>$D17</f>
        <v>0</v>
      </c>
      <c r="E45" s="32">
        <f>$E17</f>
        <v>0</v>
      </c>
      <c r="F45" s="32">
        <f>$F17</f>
        <v>0</v>
      </c>
      <c r="G45" s="23">
        <v>0</v>
      </c>
      <c r="H45" s="32">
        <f>$G17</f>
        <v>0</v>
      </c>
      <c r="I45" s="32">
        <f>$H17</f>
        <v>0</v>
      </c>
      <c r="J45" s="32">
        <f>$I17</f>
        <v>0</v>
      </c>
      <c r="K45" s="10"/>
    </row>
    <row r="46" spans="1:11">
      <c r="A46" s="3" t="s">
        <v>215</v>
      </c>
      <c r="B46" s="32">
        <f>$B18</f>
        <v>0</v>
      </c>
      <c r="C46" s="32">
        <f>$K18</f>
        <v>0</v>
      </c>
      <c r="D46" s="32">
        <f>$D18</f>
        <v>0</v>
      </c>
      <c r="E46" s="32">
        <f>$E18</f>
        <v>0</v>
      </c>
      <c r="F46" s="32">
        <f>$F18</f>
        <v>0</v>
      </c>
      <c r="G46" s="23">
        <v>0</v>
      </c>
      <c r="H46" s="32">
        <f>$G18</f>
        <v>0</v>
      </c>
      <c r="I46" s="32">
        <f>$H18</f>
        <v>0</v>
      </c>
      <c r="J46" s="32">
        <f>$I18</f>
        <v>0</v>
      </c>
      <c r="K46" s="10"/>
    </row>
    <row r="47" spans="1:11">
      <c r="A47" s="3" t="s">
        <v>178</v>
      </c>
      <c r="B47" s="32">
        <f>$B19</f>
        <v>0</v>
      </c>
      <c r="C47" s="32">
        <f>$K19</f>
        <v>0</v>
      </c>
      <c r="D47" s="32">
        <f>$D19</f>
        <v>0</v>
      </c>
      <c r="E47" s="32">
        <f>$E19</f>
        <v>0</v>
      </c>
      <c r="F47" s="32">
        <f>$F19</f>
        <v>0</v>
      </c>
      <c r="G47" s="23">
        <v>0</v>
      </c>
      <c r="H47" s="32">
        <f>$G19</f>
        <v>0</v>
      </c>
      <c r="I47" s="32">
        <f>$H19</f>
        <v>0</v>
      </c>
      <c r="J47" s="32">
        <f>$I19</f>
        <v>0</v>
      </c>
      <c r="K47" s="10"/>
    </row>
    <row r="48" spans="1:11">
      <c r="A48" s="3" t="s">
        <v>179</v>
      </c>
      <c r="B48" s="32">
        <f>$B20</f>
        <v>0</v>
      </c>
      <c r="C48" s="32">
        <f>$K20</f>
        <v>0</v>
      </c>
      <c r="D48" s="32">
        <f>$D20</f>
        <v>0</v>
      </c>
      <c r="E48" s="32">
        <f>$E20</f>
        <v>0</v>
      </c>
      <c r="F48" s="32">
        <f>$F20</f>
        <v>0</v>
      </c>
      <c r="G48" s="23">
        <v>0</v>
      </c>
      <c r="H48" s="32">
        <f>$G20</f>
        <v>0</v>
      </c>
      <c r="I48" s="32">
        <f>$H20</f>
        <v>0</v>
      </c>
      <c r="J48" s="32">
        <f>$I20</f>
        <v>0</v>
      </c>
      <c r="K48" s="10"/>
    </row>
    <row r="49" spans="1:11">
      <c r="A49" s="3" t="s">
        <v>195</v>
      </c>
      <c r="B49" s="32">
        <f>$B21</f>
        <v>0</v>
      </c>
      <c r="C49" s="32">
        <f>$K21</f>
        <v>0</v>
      </c>
      <c r="D49" s="32">
        <f>$D21</f>
        <v>0</v>
      </c>
      <c r="E49" s="32">
        <f>$E21</f>
        <v>0</v>
      </c>
      <c r="F49" s="32">
        <f>$F21</f>
        <v>0</v>
      </c>
      <c r="G49" s="23">
        <v>1</v>
      </c>
      <c r="H49" s="32">
        <f>$G21</f>
        <v>0</v>
      </c>
      <c r="I49" s="32">
        <f>$H21</f>
        <v>0</v>
      </c>
      <c r="J49" s="32">
        <f>$I21</f>
        <v>0</v>
      </c>
      <c r="K49" s="10"/>
    </row>
    <row r="50" spans="1:11">
      <c r="A50" s="3" t="s">
        <v>180</v>
      </c>
      <c r="B50" s="32">
        <f>$B22</f>
        <v>0</v>
      </c>
      <c r="C50" s="32">
        <f>$K22</f>
        <v>0</v>
      </c>
      <c r="D50" s="32">
        <f>$D22</f>
        <v>0</v>
      </c>
      <c r="E50" s="32">
        <f>$E22</f>
        <v>0</v>
      </c>
      <c r="F50" s="32">
        <f>$F22</f>
        <v>0</v>
      </c>
      <c r="G50" s="23">
        <v>0</v>
      </c>
      <c r="H50" s="32">
        <f>$G22</f>
        <v>0</v>
      </c>
      <c r="I50" s="32">
        <f>$H22</f>
        <v>0</v>
      </c>
      <c r="J50" s="32">
        <f>$I22</f>
        <v>0</v>
      </c>
      <c r="K50" s="10"/>
    </row>
    <row r="51" spans="1:11">
      <c r="A51" s="3" t="s">
        <v>181</v>
      </c>
      <c r="B51" s="32">
        <f>$B23</f>
        <v>0</v>
      </c>
      <c r="C51" s="32">
        <f>$K23</f>
        <v>0</v>
      </c>
      <c r="D51" s="32">
        <f>$D23</f>
        <v>0</v>
      </c>
      <c r="E51" s="32">
        <f>$E23</f>
        <v>0</v>
      </c>
      <c r="F51" s="32">
        <f>$F23</f>
        <v>0</v>
      </c>
      <c r="G51" s="23">
        <v>0</v>
      </c>
      <c r="H51" s="32">
        <f>$G23</f>
        <v>0</v>
      </c>
      <c r="I51" s="32">
        <f>$H23</f>
        <v>0</v>
      </c>
      <c r="J51" s="32">
        <f>$I23</f>
        <v>0</v>
      </c>
      <c r="K51" s="10"/>
    </row>
    <row r="52" spans="1:11">
      <c r="A52" s="3" t="s">
        <v>182</v>
      </c>
      <c r="B52" s="32">
        <f>$B24</f>
        <v>0</v>
      </c>
      <c r="C52" s="32">
        <f>$K24</f>
        <v>0</v>
      </c>
      <c r="D52" s="32">
        <f>$D24</f>
        <v>0</v>
      </c>
      <c r="E52" s="32">
        <f>$E24</f>
        <v>0</v>
      </c>
      <c r="F52" s="32">
        <f>$F24</f>
        <v>0</v>
      </c>
      <c r="G52" s="23">
        <v>0</v>
      </c>
      <c r="H52" s="32">
        <f>$G24</f>
        <v>0</v>
      </c>
      <c r="I52" s="32">
        <f>$H24</f>
        <v>0</v>
      </c>
      <c r="J52" s="32">
        <f>$I24</f>
        <v>0</v>
      </c>
      <c r="K52" s="10"/>
    </row>
    <row r="53" spans="1:11">
      <c r="A53" s="3" t="s">
        <v>183</v>
      </c>
      <c r="B53" s="32">
        <f>$B25</f>
        <v>0</v>
      </c>
      <c r="C53" s="32">
        <f>$K25</f>
        <v>0</v>
      </c>
      <c r="D53" s="32">
        <f>$D25</f>
        <v>0</v>
      </c>
      <c r="E53" s="32">
        <f>$E25</f>
        <v>0</v>
      </c>
      <c r="F53" s="32">
        <f>$F25</f>
        <v>0</v>
      </c>
      <c r="G53" s="23">
        <v>0</v>
      </c>
      <c r="H53" s="32">
        <f>$G25</f>
        <v>0</v>
      </c>
      <c r="I53" s="32">
        <f>$H25</f>
        <v>0</v>
      </c>
      <c r="J53" s="32">
        <f>$I25</f>
        <v>0</v>
      </c>
      <c r="K53" s="10"/>
    </row>
    <row r="54" spans="1:11">
      <c r="A54" s="3" t="s">
        <v>196</v>
      </c>
      <c r="B54" s="32">
        <f>$B26</f>
        <v>0</v>
      </c>
      <c r="C54" s="32">
        <f>$K26</f>
        <v>0</v>
      </c>
      <c r="D54" s="32">
        <f>$D26</f>
        <v>0</v>
      </c>
      <c r="E54" s="32">
        <f>$E26</f>
        <v>0</v>
      </c>
      <c r="F54" s="32">
        <f>$F26</f>
        <v>0</v>
      </c>
      <c r="G54" s="23">
        <v>1</v>
      </c>
      <c r="H54" s="32">
        <f>$G26</f>
        <v>0</v>
      </c>
      <c r="I54" s="32">
        <f>$H26</f>
        <v>0</v>
      </c>
      <c r="J54" s="32">
        <f>$I26</f>
        <v>0</v>
      </c>
      <c r="K54" s="10"/>
    </row>
    <row r="55" spans="1:11">
      <c r="A55" s="3" t="s">
        <v>216</v>
      </c>
      <c r="B55" s="32">
        <f>$B27</f>
        <v>0</v>
      </c>
      <c r="C55" s="32">
        <f>$K27</f>
        <v>0</v>
      </c>
      <c r="D55" s="32">
        <f>$D27</f>
        <v>0</v>
      </c>
      <c r="E55" s="32">
        <f>$E27</f>
        <v>0</v>
      </c>
      <c r="F55" s="32">
        <f>$F27</f>
        <v>0</v>
      </c>
      <c r="G55" s="23">
        <v>0</v>
      </c>
      <c r="H55" s="32">
        <f>$G27</f>
        <v>0</v>
      </c>
      <c r="I55" s="32">
        <f>$H27</f>
        <v>0</v>
      </c>
      <c r="J55" s="32">
        <f>$I27</f>
        <v>0</v>
      </c>
      <c r="K55" s="10"/>
    </row>
    <row r="56" spans="1:11">
      <c r="A56" s="3" t="s">
        <v>217</v>
      </c>
      <c r="B56" s="32">
        <f>$B28</f>
        <v>0</v>
      </c>
      <c r="C56" s="32">
        <f>$K28</f>
        <v>0</v>
      </c>
      <c r="D56" s="32">
        <f>$D28</f>
        <v>0</v>
      </c>
      <c r="E56" s="32">
        <f>$E28</f>
        <v>0</v>
      </c>
      <c r="F56" s="32">
        <f>$F28</f>
        <v>0</v>
      </c>
      <c r="G56" s="23">
        <v>0</v>
      </c>
      <c r="H56" s="32">
        <f>$G28</f>
        <v>0</v>
      </c>
      <c r="I56" s="32">
        <f>$H28</f>
        <v>0</v>
      </c>
      <c r="J56" s="32">
        <f>$I28</f>
        <v>0</v>
      </c>
      <c r="K56" s="10"/>
    </row>
    <row r="57" spans="1:11">
      <c r="A57" s="3" t="s">
        <v>218</v>
      </c>
      <c r="B57" s="32">
        <f>$B29</f>
        <v>0</v>
      </c>
      <c r="C57" s="32">
        <f>$K29</f>
        <v>0</v>
      </c>
      <c r="D57" s="32">
        <f>$D29</f>
        <v>0</v>
      </c>
      <c r="E57" s="32">
        <f>$E29</f>
        <v>0</v>
      </c>
      <c r="F57" s="32">
        <f>$F29</f>
        <v>0</v>
      </c>
      <c r="G57" s="23">
        <v>0</v>
      </c>
      <c r="H57" s="32">
        <f>$G29</f>
        <v>0</v>
      </c>
      <c r="I57" s="32">
        <f>$H29</f>
        <v>0</v>
      </c>
      <c r="J57" s="32">
        <f>$I29</f>
        <v>0</v>
      </c>
      <c r="K57" s="10"/>
    </row>
    <row r="58" spans="1:11">
      <c r="A58" s="3" t="s">
        <v>219</v>
      </c>
      <c r="B58" s="32">
        <f>$B30</f>
        <v>0</v>
      </c>
      <c r="C58" s="32">
        <f>$K30</f>
        <v>0</v>
      </c>
      <c r="D58" s="32">
        <f>$D30</f>
        <v>0</v>
      </c>
      <c r="E58" s="32">
        <f>$E30</f>
        <v>0</v>
      </c>
      <c r="F58" s="32">
        <f>$F30</f>
        <v>0</v>
      </c>
      <c r="G58" s="23">
        <v>0</v>
      </c>
      <c r="H58" s="32">
        <f>$G30</f>
        <v>0</v>
      </c>
      <c r="I58" s="32">
        <f>$H30</f>
        <v>0</v>
      </c>
      <c r="J58" s="32">
        <f>$I30</f>
        <v>0</v>
      </c>
      <c r="K58" s="10"/>
    </row>
    <row r="59" spans="1:11">
      <c r="A59" s="3" t="s">
        <v>220</v>
      </c>
      <c r="B59" s="32">
        <f>$B31</f>
        <v>0</v>
      </c>
      <c r="C59" s="32">
        <f>$K31</f>
        <v>0</v>
      </c>
      <c r="D59" s="32">
        <f>$D31</f>
        <v>0</v>
      </c>
      <c r="E59" s="32">
        <f>$E31</f>
        <v>0</v>
      </c>
      <c r="F59" s="32">
        <f>$F31</f>
        <v>0</v>
      </c>
      <c r="G59" s="23">
        <v>0</v>
      </c>
      <c r="H59" s="32">
        <f>$G31</f>
        <v>0</v>
      </c>
      <c r="I59" s="32">
        <f>$H31</f>
        <v>0</v>
      </c>
      <c r="J59" s="32">
        <f>$I31</f>
        <v>0</v>
      </c>
      <c r="K59" s="10"/>
    </row>
    <row r="61" spans="1:11" ht="21" customHeight="1">
      <c r="A61" s="1" t="s">
        <v>849</v>
      </c>
    </row>
    <row r="62" spans="1:11">
      <c r="A62" s="2" t="s">
        <v>361</v>
      </c>
    </row>
    <row r="63" spans="1:11">
      <c r="A63" s="11" t="s">
        <v>850</v>
      </c>
    </row>
    <row r="64" spans="1:11">
      <c r="A64" s="11" t="s">
        <v>851</v>
      </c>
    </row>
    <row r="65" spans="1:11">
      <c r="A65" s="11" t="s">
        <v>852</v>
      </c>
    </row>
    <row r="66" spans="1:11">
      <c r="A66" s="11" t="s">
        <v>853</v>
      </c>
    </row>
    <row r="67" spans="1:11">
      <c r="A67" s="11" t="s">
        <v>817</v>
      </c>
    </row>
    <row r="68" spans="1:11">
      <c r="A68" s="2" t="s">
        <v>854</v>
      </c>
    </row>
    <row r="70" spans="1:11">
      <c r="B70" s="12" t="s">
        <v>142</v>
      </c>
      <c r="C70" s="12" t="s">
        <v>143</v>
      </c>
      <c r="D70" s="12" t="s">
        <v>144</v>
      </c>
      <c r="E70" s="12" t="s">
        <v>145</v>
      </c>
      <c r="F70" s="12" t="s">
        <v>146</v>
      </c>
      <c r="G70" s="12" t="s">
        <v>151</v>
      </c>
      <c r="H70" s="12" t="s">
        <v>147</v>
      </c>
      <c r="I70" s="12" t="s">
        <v>148</v>
      </c>
      <c r="J70" s="12" t="s">
        <v>149</v>
      </c>
    </row>
    <row r="71" spans="1:11">
      <c r="A71" s="3" t="s">
        <v>182</v>
      </c>
      <c r="B71" s="17">
        <f>('Loads'!$F$315+'Loads'!$G$315)*'Input'!$E$58*B$52*'LAFs'!B$248</f>
        <v>0</v>
      </c>
      <c r="C71" s="17">
        <f>('Loads'!$F$315+'Loads'!$G$315)*'Input'!$E$58*C$52*'LAFs'!C$248</f>
        <v>0</v>
      </c>
      <c r="D71" s="17">
        <f>('Loads'!$F$315+'Loads'!$G$315)*'Input'!$E$58*D$52*'LAFs'!D$248</f>
        <v>0</v>
      </c>
      <c r="E71" s="17">
        <f>('Loads'!$F$315+'Loads'!$G$315)*'Input'!$E$58*E$52*'LAFs'!E$248</f>
        <v>0</v>
      </c>
      <c r="F71" s="17">
        <f>('Loads'!$F$315+'Loads'!$G$315)*'Input'!$E$58*F$52*'LAFs'!F$248</f>
        <v>0</v>
      </c>
      <c r="G71" s="17">
        <f>('Loads'!$F$315+'Loads'!$G$315)*'Input'!$E$58*G$52*'LAFs'!G$248</f>
        <v>0</v>
      </c>
      <c r="H71" s="17">
        <f>('Loads'!$F$315+'Loads'!$G$315)*'Input'!$E$58*H$52*'LAFs'!H$248</f>
        <v>0</v>
      </c>
      <c r="I71" s="17">
        <f>('Loads'!$F$315+'Loads'!$G$315)*'Input'!$E$58*I$52*'LAFs'!I$248</f>
        <v>0</v>
      </c>
      <c r="J71" s="17">
        <f>('Loads'!$F$315+'Loads'!$G$315)*'Input'!$E$58*J$52*'LAFs'!J$248</f>
        <v>0</v>
      </c>
      <c r="K71" s="10"/>
    </row>
    <row r="72" spans="1:11">
      <c r="A72" s="3" t="s">
        <v>183</v>
      </c>
      <c r="B72" s="17">
        <f>('Loads'!$F$316+'Loads'!$G$316)*'Input'!$E$58*B$53*'LAFs'!B$249</f>
        <v>0</v>
      </c>
      <c r="C72" s="17">
        <f>('Loads'!$F$316+'Loads'!$G$316)*'Input'!$E$58*C$53*'LAFs'!C$249</f>
        <v>0</v>
      </c>
      <c r="D72" s="17">
        <f>('Loads'!$F$316+'Loads'!$G$316)*'Input'!$E$58*D$53*'LAFs'!D$249</f>
        <v>0</v>
      </c>
      <c r="E72" s="17">
        <f>('Loads'!$F$316+'Loads'!$G$316)*'Input'!$E$58*E$53*'LAFs'!E$249</f>
        <v>0</v>
      </c>
      <c r="F72" s="17">
        <f>('Loads'!$F$316+'Loads'!$G$316)*'Input'!$E$58*F$53*'LAFs'!F$249</f>
        <v>0</v>
      </c>
      <c r="G72" s="17">
        <f>('Loads'!$F$316+'Loads'!$G$316)*'Input'!$E$58*G$53*'LAFs'!G$249</f>
        <v>0</v>
      </c>
      <c r="H72" s="17">
        <f>('Loads'!$F$316+'Loads'!$G$316)*'Input'!$E$58*H$53*'LAFs'!H$249</f>
        <v>0</v>
      </c>
      <c r="I72" s="17">
        <f>('Loads'!$F$316+'Loads'!$G$316)*'Input'!$E$58*I$53*'LAFs'!I$249</f>
        <v>0</v>
      </c>
      <c r="J72" s="17">
        <f>('Loads'!$F$316+'Loads'!$G$316)*'Input'!$E$58*J$53*'LAFs'!J$249</f>
        <v>0</v>
      </c>
      <c r="K72" s="10"/>
    </row>
    <row r="73" spans="1:11">
      <c r="A73" s="3" t="s">
        <v>196</v>
      </c>
      <c r="B73" s="17">
        <f>('Loads'!$F$317+'Loads'!$G$317)*'Input'!$E$58*B$54*'LAFs'!B$250</f>
        <v>0</v>
      </c>
      <c r="C73" s="17">
        <f>('Loads'!$F$317+'Loads'!$G$317)*'Input'!$E$58*C$54*'LAFs'!C$250</f>
        <v>0</v>
      </c>
      <c r="D73" s="17">
        <f>('Loads'!$F$317+'Loads'!$G$317)*'Input'!$E$58*D$54*'LAFs'!D$250</f>
        <v>0</v>
      </c>
      <c r="E73" s="17">
        <f>('Loads'!$F$317+'Loads'!$G$317)*'Input'!$E$58*E$54*'LAFs'!E$250</f>
        <v>0</v>
      </c>
      <c r="F73" s="17">
        <f>('Loads'!$F$317+'Loads'!$G$317)*'Input'!$E$58*F$54*'LAFs'!F$250</f>
        <v>0</v>
      </c>
      <c r="G73" s="17">
        <f>('Loads'!$F$317+'Loads'!$G$317)*'Input'!$E$58*G$54*'LAFs'!G$250</f>
        <v>0</v>
      </c>
      <c r="H73" s="17">
        <f>('Loads'!$F$317+'Loads'!$G$317)*'Input'!$E$58*H$54*'LAFs'!H$250</f>
        <v>0</v>
      </c>
      <c r="I73" s="17">
        <f>('Loads'!$F$317+'Loads'!$G$317)*'Input'!$E$58*I$54*'LAFs'!I$250</f>
        <v>0</v>
      </c>
      <c r="J73" s="17">
        <f>('Loads'!$F$317+'Loads'!$G$317)*'Input'!$E$58*J$54*'LAFs'!J$250</f>
        <v>0</v>
      </c>
      <c r="K73" s="10"/>
    </row>
    <row r="75" spans="1:11" ht="21" customHeight="1">
      <c r="A75" s="1" t="s">
        <v>855</v>
      </c>
    </row>
    <row r="76" spans="1:11">
      <c r="A76" s="2" t="s">
        <v>361</v>
      </c>
    </row>
    <row r="77" spans="1:11">
      <c r="A77" s="11" t="s">
        <v>588</v>
      </c>
    </row>
    <row r="78" spans="1:11">
      <c r="A78" s="11" t="s">
        <v>509</v>
      </c>
    </row>
    <row r="79" spans="1:11">
      <c r="A79" s="11" t="s">
        <v>856</v>
      </c>
    </row>
    <row r="80" spans="1:11">
      <c r="A80" s="11" t="s">
        <v>857</v>
      </c>
    </row>
    <row r="81" spans="1:11">
      <c r="A81" s="11" t="s">
        <v>755</v>
      </c>
    </row>
    <row r="82" spans="1:11">
      <c r="A82" s="2" t="s">
        <v>858</v>
      </c>
    </row>
    <row r="84" spans="1:11">
      <c r="B84" s="12" t="s">
        <v>142</v>
      </c>
      <c r="C84" s="12" t="s">
        <v>143</v>
      </c>
      <c r="D84" s="12" t="s">
        <v>144</v>
      </c>
      <c r="E84" s="12" t="s">
        <v>145</v>
      </c>
      <c r="F84" s="12" t="s">
        <v>146</v>
      </c>
      <c r="G84" s="12" t="s">
        <v>151</v>
      </c>
      <c r="H84" s="12" t="s">
        <v>147</v>
      </c>
      <c r="I84" s="12" t="s">
        <v>148</v>
      </c>
      <c r="J84" s="12" t="s">
        <v>149</v>
      </c>
    </row>
    <row r="85" spans="1:11">
      <c r="A85" s="3" t="s">
        <v>174</v>
      </c>
      <c r="B85" s="17">
        <f>'Multi'!$B$119/'Input'!$C$160*B$41*'LAFs'!B$237/(24*'Input'!$F$58)*1000</f>
        <v>0</v>
      </c>
      <c r="C85" s="17">
        <f>'Multi'!$B$119/'Input'!$C$160*C$41*'LAFs'!C$237/(24*'Input'!$F$58)*1000</f>
        <v>0</v>
      </c>
      <c r="D85" s="17">
        <f>'Multi'!$B$119/'Input'!$C$160*D$41*'LAFs'!D$237/(24*'Input'!$F$58)*1000</f>
        <v>0</v>
      </c>
      <c r="E85" s="17">
        <f>'Multi'!$B$119/'Input'!$C$160*E$41*'LAFs'!E$237/(24*'Input'!$F$58)*1000</f>
        <v>0</v>
      </c>
      <c r="F85" s="17">
        <f>'Multi'!$B$119/'Input'!$C$160*F$41*'LAFs'!F$237/(24*'Input'!$F$58)*1000</f>
        <v>0</v>
      </c>
      <c r="G85" s="17">
        <f>'Multi'!$B$119/'Input'!$C$160*G$41*'LAFs'!G$237/(24*'Input'!$F$58)*1000</f>
        <v>0</v>
      </c>
      <c r="H85" s="17">
        <f>'Multi'!$B$119/'Input'!$C$160*H$41*'LAFs'!H$237/(24*'Input'!$F$58)*1000</f>
        <v>0</v>
      </c>
      <c r="I85" s="17">
        <f>'Multi'!$B$119/'Input'!$C$160*I$41*'LAFs'!I$237/(24*'Input'!$F$58)*1000</f>
        <v>0</v>
      </c>
      <c r="J85" s="17">
        <f>'Multi'!$B$119/'Input'!$C$160*J$41*'LAFs'!J$237/(24*'Input'!$F$58)*1000</f>
        <v>0</v>
      </c>
      <c r="K85" s="10"/>
    </row>
    <row r="86" spans="1:11">
      <c r="A86" s="3" t="s">
        <v>175</v>
      </c>
      <c r="B86" s="17">
        <f>'Multi'!$B$120/'Input'!$C$161*B$42*'LAFs'!B$238/(24*'Input'!$F$58)*1000</f>
        <v>0</v>
      </c>
      <c r="C86" s="17">
        <f>'Multi'!$B$120/'Input'!$C$161*C$42*'LAFs'!C$238/(24*'Input'!$F$58)*1000</f>
        <v>0</v>
      </c>
      <c r="D86" s="17">
        <f>'Multi'!$B$120/'Input'!$C$161*D$42*'LAFs'!D$238/(24*'Input'!$F$58)*1000</f>
        <v>0</v>
      </c>
      <c r="E86" s="17">
        <f>'Multi'!$B$120/'Input'!$C$161*E$42*'LAFs'!E$238/(24*'Input'!$F$58)*1000</f>
        <v>0</v>
      </c>
      <c r="F86" s="17">
        <f>'Multi'!$B$120/'Input'!$C$161*F$42*'LAFs'!F$238/(24*'Input'!$F$58)*1000</f>
        <v>0</v>
      </c>
      <c r="G86" s="17">
        <f>'Multi'!$B$120/'Input'!$C$161*G$42*'LAFs'!G$238/(24*'Input'!$F$58)*1000</f>
        <v>0</v>
      </c>
      <c r="H86" s="17">
        <f>'Multi'!$B$120/'Input'!$C$161*H$42*'LAFs'!H$238/(24*'Input'!$F$58)*1000</f>
        <v>0</v>
      </c>
      <c r="I86" s="17">
        <f>'Multi'!$B$120/'Input'!$C$161*I$42*'LAFs'!I$238/(24*'Input'!$F$58)*1000</f>
        <v>0</v>
      </c>
      <c r="J86" s="17">
        <f>'Multi'!$B$120/'Input'!$C$161*J$42*'LAFs'!J$238/(24*'Input'!$F$58)*1000</f>
        <v>0</v>
      </c>
      <c r="K86" s="10"/>
    </row>
    <row r="87" spans="1:11">
      <c r="A87" s="3" t="s">
        <v>176</v>
      </c>
      <c r="B87" s="17">
        <f>'Multi'!$B$122/'Input'!$C$163*B$44*'LAFs'!B$240/(24*'Input'!$F$58)*1000</f>
        <v>0</v>
      </c>
      <c r="C87" s="17">
        <f>'Multi'!$B$122/'Input'!$C$163*C$44*'LAFs'!C$240/(24*'Input'!$F$58)*1000</f>
        <v>0</v>
      </c>
      <c r="D87" s="17">
        <f>'Multi'!$B$122/'Input'!$C$163*D$44*'LAFs'!D$240/(24*'Input'!$F$58)*1000</f>
        <v>0</v>
      </c>
      <c r="E87" s="17">
        <f>'Multi'!$B$122/'Input'!$C$163*E$44*'LAFs'!E$240/(24*'Input'!$F$58)*1000</f>
        <v>0</v>
      </c>
      <c r="F87" s="17">
        <f>'Multi'!$B$122/'Input'!$C$163*F$44*'LAFs'!F$240/(24*'Input'!$F$58)*1000</f>
        <v>0</v>
      </c>
      <c r="G87" s="17">
        <f>'Multi'!$B$122/'Input'!$C$163*G$44*'LAFs'!G$240/(24*'Input'!$F$58)*1000</f>
        <v>0</v>
      </c>
      <c r="H87" s="17">
        <f>'Multi'!$B$122/'Input'!$C$163*H$44*'LAFs'!H$240/(24*'Input'!$F$58)*1000</f>
        <v>0</v>
      </c>
      <c r="I87" s="17">
        <f>'Multi'!$B$122/'Input'!$C$163*I$44*'LAFs'!I$240/(24*'Input'!$F$58)*1000</f>
        <v>0</v>
      </c>
      <c r="J87" s="17">
        <f>'Multi'!$B$122/'Input'!$C$163*J$44*'LAFs'!J$240/(24*'Input'!$F$58)*1000</f>
        <v>0</v>
      </c>
      <c r="K87" s="10"/>
    </row>
    <row r="88" spans="1:11">
      <c r="A88" s="3" t="s">
        <v>177</v>
      </c>
      <c r="B88" s="17">
        <f>'Multi'!$B$123/'Input'!$C$164*B$45*'LAFs'!B$241/(24*'Input'!$F$58)*1000</f>
        <v>0</v>
      </c>
      <c r="C88" s="17">
        <f>'Multi'!$B$123/'Input'!$C$164*C$45*'LAFs'!C$241/(24*'Input'!$F$58)*1000</f>
        <v>0</v>
      </c>
      <c r="D88" s="17">
        <f>'Multi'!$B$123/'Input'!$C$164*D$45*'LAFs'!D$241/(24*'Input'!$F$58)*1000</f>
        <v>0</v>
      </c>
      <c r="E88" s="17">
        <f>'Multi'!$B$123/'Input'!$C$164*E$45*'LAFs'!E$241/(24*'Input'!$F$58)*1000</f>
        <v>0</v>
      </c>
      <c r="F88" s="17">
        <f>'Multi'!$B$123/'Input'!$C$164*F$45*'LAFs'!F$241/(24*'Input'!$F$58)*1000</f>
        <v>0</v>
      </c>
      <c r="G88" s="17">
        <f>'Multi'!$B$123/'Input'!$C$164*G$45*'LAFs'!G$241/(24*'Input'!$F$58)*1000</f>
        <v>0</v>
      </c>
      <c r="H88" s="17">
        <f>'Multi'!$B$123/'Input'!$C$164*H$45*'LAFs'!H$241/(24*'Input'!$F$58)*1000</f>
        <v>0</v>
      </c>
      <c r="I88" s="17">
        <f>'Multi'!$B$123/'Input'!$C$164*I$45*'LAFs'!I$241/(24*'Input'!$F$58)*1000</f>
        <v>0</v>
      </c>
      <c r="J88" s="17">
        <f>'Multi'!$B$123/'Input'!$C$164*J$45*'LAFs'!J$241/(24*'Input'!$F$58)*1000</f>
        <v>0</v>
      </c>
      <c r="K88" s="10"/>
    </row>
    <row r="89" spans="1:11">
      <c r="A89" s="3" t="s">
        <v>178</v>
      </c>
      <c r="B89" s="17">
        <f>'Multi'!$B$125/'Input'!$C$166*B$47*'LAFs'!B$243/(24*'Input'!$F$58)*1000</f>
        <v>0</v>
      </c>
      <c r="C89" s="17">
        <f>'Multi'!$B$125/'Input'!$C$166*C$47*'LAFs'!C$243/(24*'Input'!$F$58)*1000</f>
        <v>0</v>
      </c>
      <c r="D89" s="17">
        <f>'Multi'!$B$125/'Input'!$C$166*D$47*'LAFs'!D$243/(24*'Input'!$F$58)*1000</f>
        <v>0</v>
      </c>
      <c r="E89" s="17">
        <f>'Multi'!$B$125/'Input'!$C$166*E$47*'LAFs'!E$243/(24*'Input'!$F$58)*1000</f>
        <v>0</v>
      </c>
      <c r="F89" s="17">
        <f>'Multi'!$B$125/'Input'!$C$166*F$47*'LAFs'!F$243/(24*'Input'!$F$58)*1000</f>
        <v>0</v>
      </c>
      <c r="G89" s="17">
        <f>'Multi'!$B$125/'Input'!$C$166*G$47*'LAFs'!G$243/(24*'Input'!$F$58)*1000</f>
        <v>0</v>
      </c>
      <c r="H89" s="17">
        <f>'Multi'!$B$125/'Input'!$C$166*H$47*'LAFs'!H$243/(24*'Input'!$F$58)*1000</f>
        <v>0</v>
      </c>
      <c r="I89" s="17">
        <f>'Multi'!$B$125/'Input'!$C$166*I$47*'LAFs'!I$243/(24*'Input'!$F$58)*1000</f>
        <v>0</v>
      </c>
      <c r="J89" s="17">
        <f>'Multi'!$B$125/'Input'!$C$166*J$47*'LAFs'!J$243/(24*'Input'!$F$58)*1000</f>
        <v>0</v>
      </c>
      <c r="K89" s="10"/>
    </row>
    <row r="90" spans="1:11">
      <c r="A90" s="3" t="s">
        <v>179</v>
      </c>
      <c r="B90" s="17">
        <f>'Multi'!$B$126/'Input'!$C$167*B$48*'LAFs'!B$244/(24*'Input'!$F$58)*1000</f>
        <v>0</v>
      </c>
      <c r="C90" s="17">
        <f>'Multi'!$B$126/'Input'!$C$167*C$48*'LAFs'!C$244/(24*'Input'!$F$58)*1000</f>
        <v>0</v>
      </c>
      <c r="D90" s="17">
        <f>'Multi'!$B$126/'Input'!$C$167*D$48*'LAFs'!D$244/(24*'Input'!$F$58)*1000</f>
        <v>0</v>
      </c>
      <c r="E90" s="17">
        <f>'Multi'!$B$126/'Input'!$C$167*E$48*'LAFs'!E$244/(24*'Input'!$F$58)*1000</f>
        <v>0</v>
      </c>
      <c r="F90" s="17">
        <f>'Multi'!$B$126/'Input'!$C$167*F$48*'LAFs'!F$244/(24*'Input'!$F$58)*1000</f>
        <v>0</v>
      </c>
      <c r="G90" s="17">
        <f>'Multi'!$B$126/'Input'!$C$167*G$48*'LAFs'!G$244/(24*'Input'!$F$58)*1000</f>
        <v>0</v>
      </c>
      <c r="H90" s="17">
        <f>'Multi'!$B$126/'Input'!$C$167*H$48*'LAFs'!H$244/(24*'Input'!$F$58)*1000</f>
        <v>0</v>
      </c>
      <c r="I90" s="17">
        <f>'Multi'!$B$126/'Input'!$C$167*I$48*'LAFs'!I$244/(24*'Input'!$F$58)*1000</f>
        <v>0</v>
      </c>
      <c r="J90" s="17">
        <f>'Multi'!$B$126/'Input'!$C$167*J$48*'LAFs'!J$244/(24*'Input'!$F$58)*1000</f>
        <v>0</v>
      </c>
      <c r="K90" s="10"/>
    </row>
    <row r="91" spans="1:11">
      <c r="A91" s="3" t="s">
        <v>195</v>
      </c>
      <c r="B91" s="17">
        <f>'Multi'!$B$127/'Input'!$C$168*B$49*'LAFs'!B$245/(24*'Input'!$F$58)*1000</f>
        <v>0</v>
      </c>
      <c r="C91" s="17">
        <f>'Multi'!$B$127/'Input'!$C$168*C$49*'LAFs'!C$245/(24*'Input'!$F$58)*1000</f>
        <v>0</v>
      </c>
      <c r="D91" s="17">
        <f>'Multi'!$B$127/'Input'!$C$168*D$49*'LAFs'!D$245/(24*'Input'!$F$58)*1000</f>
        <v>0</v>
      </c>
      <c r="E91" s="17">
        <f>'Multi'!$B$127/'Input'!$C$168*E$49*'LAFs'!E$245/(24*'Input'!$F$58)*1000</f>
        <v>0</v>
      </c>
      <c r="F91" s="17">
        <f>'Multi'!$B$127/'Input'!$C$168*F$49*'LAFs'!F$245/(24*'Input'!$F$58)*1000</f>
        <v>0</v>
      </c>
      <c r="G91" s="17">
        <f>'Multi'!$B$127/'Input'!$C$168*G$49*'LAFs'!G$245/(24*'Input'!$F$58)*1000</f>
        <v>0</v>
      </c>
      <c r="H91" s="17">
        <f>'Multi'!$B$127/'Input'!$C$168*H$49*'LAFs'!H$245/(24*'Input'!$F$58)*1000</f>
        <v>0</v>
      </c>
      <c r="I91" s="17">
        <f>'Multi'!$B$127/'Input'!$C$168*I$49*'LAFs'!I$245/(24*'Input'!$F$58)*1000</f>
        <v>0</v>
      </c>
      <c r="J91" s="17">
        <f>'Multi'!$B$127/'Input'!$C$168*J$49*'LAFs'!J$245/(24*'Input'!$F$58)*1000</f>
        <v>0</v>
      </c>
      <c r="K91" s="10"/>
    </row>
    <row r="92" spans="1:11">
      <c r="A92" s="3" t="s">
        <v>180</v>
      </c>
      <c r="B92" s="17">
        <f>'Multi'!$B$128/'Input'!$C$169*B$50*'LAFs'!B$246/(24*'Input'!$F$58)*1000</f>
        <v>0</v>
      </c>
      <c r="C92" s="17">
        <f>'Multi'!$B$128/'Input'!$C$169*C$50*'LAFs'!C$246/(24*'Input'!$F$58)*1000</f>
        <v>0</v>
      </c>
      <c r="D92" s="17">
        <f>'Multi'!$B$128/'Input'!$C$169*D$50*'LAFs'!D$246/(24*'Input'!$F$58)*1000</f>
        <v>0</v>
      </c>
      <c r="E92" s="17">
        <f>'Multi'!$B$128/'Input'!$C$169*E$50*'LAFs'!E$246/(24*'Input'!$F$58)*1000</f>
        <v>0</v>
      </c>
      <c r="F92" s="17">
        <f>'Multi'!$B$128/'Input'!$C$169*F$50*'LAFs'!F$246/(24*'Input'!$F$58)*1000</f>
        <v>0</v>
      </c>
      <c r="G92" s="17">
        <f>'Multi'!$B$128/'Input'!$C$169*G$50*'LAFs'!G$246/(24*'Input'!$F$58)*1000</f>
        <v>0</v>
      </c>
      <c r="H92" s="17">
        <f>'Multi'!$B$128/'Input'!$C$169*H$50*'LAFs'!H$246/(24*'Input'!$F$58)*1000</f>
        <v>0</v>
      </c>
      <c r="I92" s="17">
        <f>'Multi'!$B$128/'Input'!$C$169*I$50*'LAFs'!I$246/(24*'Input'!$F$58)*1000</f>
        <v>0</v>
      </c>
      <c r="J92" s="17">
        <f>'Multi'!$B$128/'Input'!$C$169*J$50*'LAFs'!J$246/(24*'Input'!$F$58)*1000</f>
        <v>0</v>
      </c>
      <c r="K92" s="10"/>
    </row>
    <row r="93" spans="1:11">
      <c r="A93" s="3" t="s">
        <v>181</v>
      </c>
      <c r="B93" s="17">
        <f>'Multi'!$B$129/'Input'!$C$170*B$51*'LAFs'!B$247/(24*'Input'!$F$58)*1000</f>
        <v>0</v>
      </c>
      <c r="C93" s="17">
        <f>'Multi'!$B$129/'Input'!$C$170*C$51*'LAFs'!C$247/(24*'Input'!$F$58)*1000</f>
        <v>0</v>
      </c>
      <c r="D93" s="17">
        <f>'Multi'!$B$129/'Input'!$C$170*D$51*'LAFs'!D$247/(24*'Input'!$F$58)*1000</f>
        <v>0</v>
      </c>
      <c r="E93" s="17">
        <f>'Multi'!$B$129/'Input'!$C$170*E$51*'LAFs'!E$247/(24*'Input'!$F$58)*1000</f>
        <v>0</v>
      </c>
      <c r="F93" s="17">
        <f>'Multi'!$B$129/'Input'!$C$170*F$51*'LAFs'!F$247/(24*'Input'!$F$58)*1000</f>
        <v>0</v>
      </c>
      <c r="G93" s="17">
        <f>'Multi'!$B$129/'Input'!$C$170*G$51*'LAFs'!G$247/(24*'Input'!$F$58)*1000</f>
        <v>0</v>
      </c>
      <c r="H93" s="17">
        <f>'Multi'!$B$129/'Input'!$C$170*H$51*'LAFs'!H$247/(24*'Input'!$F$58)*1000</f>
        <v>0</v>
      </c>
      <c r="I93" s="17">
        <f>'Multi'!$B$129/'Input'!$C$170*I$51*'LAFs'!I$247/(24*'Input'!$F$58)*1000</f>
        <v>0</v>
      </c>
      <c r="J93" s="17">
        <f>'Multi'!$B$129/'Input'!$C$170*J$51*'LAFs'!J$247/(24*'Input'!$F$58)*1000</f>
        <v>0</v>
      </c>
      <c r="K93" s="10"/>
    </row>
    <row r="95" spans="1:11" ht="21" customHeight="1">
      <c r="A95" s="1" t="s">
        <v>859</v>
      </c>
    </row>
    <row r="96" spans="1:11">
      <c r="A96" s="2" t="s">
        <v>361</v>
      </c>
    </row>
    <row r="97" spans="1:11">
      <c r="A97" s="11" t="s">
        <v>860</v>
      </c>
    </row>
    <row r="98" spans="1:11">
      <c r="A98" s="11" t="s">
        <v>861</v>
      </c>
    </row>
    <row r="99" spans="1:11">
      <c r="A99" s="2" t="s">
        <v>379</v>
      </c>
    </row>
    <row r="101" spans="1:11">
      <c r="B101" s="12" t="s">
        <v>142</v>
      </c>
      <c r="C101" s="12" t="s">
        <v>143</v>
      </c>
      <c r="D101" s="12" t="s">
        <v>144</v>
      </c>
      <c r="E101" s="12" t="s">
        <v>145</v>
      </c>
      <c r="F101" s="12" t="s">
        <v>146</v>
      </c>
      <c r="G101" s="12" t="s">
        <v>151</v>
      </c>
      <c r="H101" s="12" t="s">
        <v>147</v>
      </c>
      <c r="I101" s="12" t="s">
        <v>148</v>
      </c>
      <c r="J101" s="12" t="s">
        <v>149</v>
      </c>
    </row>
    <row r="102" spans="1:11">
      <c r="A102" s="3" t="s">
        <v>174</v>
      </c>
      <c r="B102" s="37">
        <f>B$85</f>
        <v>0</v>
      </c>
      <c r="C102" s="37">
        <f>C$85</f>
        <v>0</v>
      </c>
      <c r="D102" s="37">
        <f>D$85</f>
        <v>0</v>
      </c>
      <c r="E102" s="37">
        <f>E$85</f>
        <v>0</v>
      </c>
      <c r="F102" s="37">
        <f>F$85</f>
        <v>0</v>
      </c>
      <c r="G102" s="37">
        <f>G$85</f>
        <v>0</v>
      </c>
      <c r="H102" s="37">
        <f>H$85</f>
        <v>0</v>
      </c>
      <c r="I102" s="37">
        <f>I$85</f>
        <v>0</v>
      </c>
      <c r="J102" s="37">
        <f>J$85</f>
        <v>0</v>
      </c>
      <c r="K102" s="10"/>
    </row>
    <row r="103" spans="1:11">
      <c r="A103" s="3" t="s">
        <v>175</v>
      </c>
      <c r="B103" s="37">
        <f>B$86</f>
        <v>0</v>
      </c>
      <c r="C103" s="37">
        <f>C$86</f>
        <v>0</v>
      </c>
      <c r="D103" s="37">
        <f>D$86</f>
        <v>0</v>
      </c>
      <c r="E103" s="37">
        <f>E$86</f>
        <v>0</v>
      </c>
      <c r="F103" s="37">
        <f>F$86</f>
        <v>0</v>
      </c>
      <c r="G103" s="37">
        <f>G$86</f>
        <v>0</v>
      </c>
      <c r="H103" s="37">
        <f>H$86</f>
        <v>0</v>
      </c>
      <c r="I103" s="37">
        <f>I$86</f>
        <v>0</v>
      </c>
      <c r="J103" s="37">
        <f>J$86</f>
        <v>0</v>
      </c>
      <c r="K103" s="10"/>
    </row>
    <row r="104" spans="1:11">
      <c r="A104" s="3" t="s">
        <v>176</v>
      </c>
      <c r="B104" s="37">
        <f>B$87</f>
        <v>0</v>
      </c>
      <c r="C104" s="37">
        <f>C$87</f>
        <v>0</v>
      </c>
      <c r="D104" s="37">
        <f>D$87</f>
        <v>0</v>
      </c>
      <c r="E104" s="37">
        <f>E$87</f>
        <v>0</v>
      </c>
      <c r="F104" s="37">
        <f>F$87</f>
        <v>0</v>
      </c>
      <c r="G104" s="37">
        <f>G$87</f>
        <v>0</v>
      </c>
      <c r="H104" s="37">
        <f>H$87</f>
        <v>0</v>
      </c>
      <c r="I104" s="37">
        <f>I$87</f>
        <v>0</v>
      </c>
      <c r="J104" s="37">
        <f>J$87</f>
        <v>0</v>
      </c>
      <c r="K104" s="10"/>
    </row>
    <row r="105" spans="1:11">
      <c r="A105" s="3" t="s">
        <v>177</v>
      </c>
      <c r="B105" s="37">
        <f>B$88</f>
        <v>0</v>
      </c>
      <c r="C105" s="37">
        <f>C$88</f>
        <v>0</v>
      </c>
      <c r="D105" s="37">
        <f>D$88</f>
        <v>0</v>
      </c>
      <c r="E105" s="37">
        <f>E$88</f>
        <v>0</v>
      </c>
      <c r="F105" s="37">
        <f>F$88</f>
        <v>0</v>
      </c>
      <c r="G105" s="37">
        <f>G$88</f>
        <v>0</v>
      </c>
      <c r="H105" s="37">
        <f>H$88</f>
        <v>0</v>
      </c>
      <c r="I105" s="37">
        <f>I$88</f>
        <v>0</v>
      </c>
      <c r="J105" s="37">
        <f>J$88</f>
        <v>0</v>
      </c>
      <c r="K105" s="10"/>
    </row>
    <row r="106" spans="1:11">
      <c r="A106" s="3" t="s">
        <v>178</v>
      </c>
      <c r="B106" s="37">
        <f>B$89</f>
        <v>0</v>
      </c>
      <c r="C106" s="37">
        <f>C$89</f>
        <v>0</v>
      </c>
      <c r="D106" s="37">
        <f>D$89</f>
        <v>0</v>
      </c>
      <c r="E106" s="37">
        <f>E$89</f>
        <v>0</v>
      </c>
      <c r="F106" s="37">
        <f>F$89</f>
        <v>0</v>
      </c>
      <c r="G106" s="37">
        <f>G$89</f>
        <v>0</v>
      </c>
      <c r="H106" s="37">
        <f>H$89</f>
        <v>0</v>
      </c>
      <c r="I106" s="37">
        <f>I$89</f>
        <v>0</v>
      </c>
      <c r="J106" s="37">
        <f>J$89</f>
        <v>0</v>
      </c>
      <c r="K106" s="10"/>
    </row>
    <row r="107" spans="1:11">
      <c r="A107" s="3" t="s">
        <v>179</v>
      </c>
      <c r="B107" s="37">
        <f>B$90</f>
        <v>0</v>
      </c>
      <c r="C107" s="37">
        <f>C$90</f>
        <v>0</v>
      </c>
      <c r="D107" s="37">
        <f>D$90</f>
        <v>0</v>
      </c>
      <c r="E107" s="37">
        <f>E$90</f>
        <v>0</v>
      </c>
      <c r="F107" s="37">
        <f>F$90</f>
        <v>0</v>
      </c>
      <c r="G107" s="37">
        <f>G$90</f>
        <v>0</v>
      </c>
      <c r="H107" s="37">
        <f>H$90</f>
        <v>0</v>
      </c>
      <c r="I107" s="37">
        <f>I$90</f>
        <v>0</v>
      </c>
      <c r="J107" s="37">
        <f>J$90</f>
        <v>0</v>
      </c>
      <c r="K107" s="10"/>
    </row>
    <row r="108" spans="1:11">
      <c r="A108" s="3" t="s">
        <v>195</v>
      </c>
      <c r="B108" s="37">
        <f>B$91</f>
        <v>0</v>
      </c>
      <c r="C108" s="37">
        <f>C$91</f>
        <v>0</v>
      </c>
      <c r="D108" s="37">
        <f>D$91</f>
        <v>0</v>
      </c>
      <c r="E108" s="37">
        <f>E$91</f>
        <v>0</v>
      </c>
      <c r="F108" s="37">
        <f>F$91</f>
        <v>0</v>
      </c>
      <c r="G108" s="37">
        <f>G$91</f>
        <v>0</v>
      </c>
      <c r="H108" s="37">
        <f>H$91</f>
        <v>0</v>
      </c>
      <c r="I108" s="37">
        <f>I$91</f>
        <v>0</v>
      </c>
      <c r="J108" s="37">
        <f>J$91</f>
        <v>0</v>
      </c>
      <c r="K108" s="10"/>
    </row>
    <row r="109" spans="1:11">
      <c r="A109" s="3" t="s">
        <v>180</v>
      </c>
      <c r="B109" s="37">
        <f>B$92</f>
        <v>0</v>
      </c>
      <c r="C109" s="37">
        <f>C$92</f>
        <v>0</v>
      </c>
      <c r="D109" s="37">
        <f>D$92</f>
        <v>0</v>
      </c>
      <c r="E109" s="37">
        <f>E$92</f>
        <v>0</v>
      </c>
      <c r="F109" s="37">
        <f>F$92</f>
        <v>0</v>
      </c>
      <c r="G109" s="37">
        <f>G$92</f>
        <v>0</v>
      </c>
      <c r="H109" s="37">
        <f>H$92</f>
        <v>0</v>
      </c>
      <c r="I109" s="37">
        <f>I$92</f>
        <v>0</v>
      </c>
      <c r="J109" s="37">
        <f>J$92</f>
        <v>0</v>
      </c>
      <c r="K109" s="10"/>
    </row>
    <row r="110" spans="1:11">
      <c r="A110" s="3" t="s">
        <v>181</v>
      </c>
      <c r="B110" s="37">
        <f>B$93</f>
        <v>0</v>
      </c>
      <c r="C110" s="37">
        <f>C$93</f>
        <v>0</v>
      </c>
      <c r="D110" s="37">
        <f>D$93</f>
        <v>0</v>
      </c>
      <c r="E110" s="37">
        <f>E$93</f>
        <v>0</v>
      </c>
      <c r="F110" s="37">
        <f>F$93</f>
        <v>0</v>
      </c>
      <c r="G110" s="37">
        <f>G$93</f>
        <v>0</v>
      </c>
      <c r="H110" s="37">
        <f>H$93</f>
        <v>0</v>
      </c>
      <c r="I110" s="37">
        <f>I$93</f>
        <v>0</v>
      </c>
      <c r="J110" s="37">
        <f>J$93</f>
        <v>0</v>
      </c>
      <c r="K110" s="10"/>
    </row>
    <row r="111" spans="1:11">
      <c r="A111" s="3" t="s">
        <v>182</v>
      </c>
      <c r="B111" s="37">
        <f>B$71</f>
        <v>0</v>
      </c>
      <c r="C111" s="37">
        <f>C$71</f>
        <v>0</v>
      </c>
      <c r="D111" s="37">
        <f>D$71</f>
        <v>0</v>
      </c>
      <c r="E111" s="37">
        <f>E$71</f>
        <v>0</v>
      </c>
      <c r="F111" s="37">
        <f>F$71</f>
        <v>0</v>
      </c>
      <c r="G111" s="37">
        <f>G$71</f>
        <v>0</v>
      </c>
      <c r="H111" s="37">
        <f>H$71</f>
        <v>0</v>
      </c>
      <c r="I111" s="37">
        <f>I$71</f>
        <v>0</v>
      </c>
      <c r="J111" s="37">
        <f>J$71</f>
        <v>0</v>
      </c>
      <c r="K111" s="10"/>
    </row>
    <row r="112" spans="1:11">
      <c r="A112" s="3" t="s">
        <v>183</v>
      </c>
      <c r="B112" s="37">
        <f>B$72</f>
        <v>0</v>
      </c>
      <c r="C112" s="37">
        <f>C$72</f>
        <v>0</v>
      </c>
      <c r="D112" s="37">
        <f>D$72</f>
        <v>0</v>
      </c>
      <c r="E112" s="37">
        <f>E$72</f>
        <v>0</v>
      </c>
      <c r="F112" s="37">
        <f>F$72</f>
        <v>0</v>
      </c>
      <c r="G112" s="37">
        <f>G$72</f>
        <v>0</v>
      </c>
      <c r="H112" s="37">
        <f>H$72</f>
        <v>0</v>
      </c>
      <c r="I112" s="37">
        <f>I$72</f>
        <v>0</v>
      </c>
      <c r="J112" s="37">
        <f>J$72</f>
        <v>0</v>
      </c>
      <c r="K112" s="10"/>
    </row>
    <row r="113" spans="1:11">
      <c r="A113" s="3" t="s">
        <v>196</v>
      </c>
      <c r="B113" s="37">
        <f>B$73</f>
        <v>0</v>
      </c>
      <c r="C113" s="37">
        <f>C$73</f>
        <v>0</v>
      </c>
      <c r="D113" s="37">
        <f>D$73</f>
        <v>0</v>
      </c>
      <c r="E113" s="37">
        <f>E$73</f>
        <v>0</v>
      </c>
      <c r="F113" s="37">
        <f>F$73</f>
        <v>0</v>
      </c>
      <c r="G113" s="37">
        <f>G$73</f>
        <v>0</v>
      </c>
      <c r="H113" s="37">
        <f>H$73</f>
        <v>0</v>
      </c>
      <c r="I113" s="37">
        <f>I$73</f>
        <v>0</v>
      </c>
      <c r="J113" s="37">
        <f>J$73</f>
        <v>0</v>
      </c>
      <c r="K113" s="10"/>
    </row>
    <row r="114" spans="1:11">
      <c r="A114" s="3" t="s">
        <v>216</v>
      </c>
      <c r="B114" s="9"/>
      <c r="C114" s="9"/>
      <c r="D114" s="9"/>
      <c r="E114" s="9"/>
      <c r="F114" s="9"/>
      <c r="G114" s="9"/>
      <c r="H114" s="9"/>
      <c r="I114" s="9"/>
      <c r="J114" s="9"/>
      <c r="K114" s="10"/>
    </row>
    <row r="115" spans="1:11">
      <c r="A115" s="3" t="s">
        <v>217</v>
      </c>
      <c r="B115" s="9"/>
      <c r="C115" s="9"/>
      <c r="D115" s="9"/>
      <c r="E115" s="9"/>
      <c r="F115" s="9"/>
      <c r="G115" s="9"/>
      <c r="H115" s="9"/>
      <c r="I115" s="9"/>
      <c r="J115" s="9"/>
      <c r="K115" s="10"/>
    </row>
    <row r="116" spans="1:11">
      <c r="A116" s="3" t="s">
        <v>218</v>
      </c>
      <c r="B116" s="9"/>
      <c r="C116" s="9"/>
      <c r="D116" s="9"/>
      <c r="E116" s="9"/>
      <c r="F116" s="9"/>
      <c r="G116" s="9"/>
      <c r="H116" s="9"/>
      <c r="I116" s="9"/>
      <c r="J116" s="9"/>
      <c r="K116" s="10"/>
    </row>
    <row r="117" spans="1:11">
      <c r="A117" s="3" t="s">
        <v>219</v>
      </c>
      <c r="B117" s="9"/>
      <c r="C117" s="9"/>
      <c r="D117" s="9"/>
      <c r="E117" s="9"/>
      <c r="F117" s="9"/>
      <c r="G117" s="9"/>
      <c r="H117" s="9"/>
      <c r="I117" s="9"/>
      <c r="J117" s="9"/>
      <c r="K117" s="10"/>
    </row>
    <row r="118" spans="1:11">
      <c r="A118" s="3" t="s">
        <v>220</v>
      </c>
      <c r="B118" s="9"/>
      <c r="C118" s="9"/>
      <c r="D118" s="9"/>
      <c r="E118" s="9"/>
      <c r="F118" s="9"/>
      <c r="G118" s="9"/>
      <c r="H118" s="9"/>
      <c r="I118" s="9"/>
      <c r="J118" s="9"/>
      <c r="K118" s="10"/>
    </row>
    <row r="120" spans="1:11" ht="21" customHeight="1">
      <c r="A120" s="1" t="s">
        <v>862</v>
      </c>
    </row>
    <row r="121" spans="1:11">
      <c r="A121" s="2" t="s">
        <v>361</v>
      </c>
    </row>
    <row r="122" spans="1:11">
      <c r="A122" s="11" t="s">
        <v>863</v>
      </c>
    </row>
    <row r="123" spans="1:11">
      <c r="A123" s="2" t="s">
        <v>835</v>
      </c>
    </row>
    <row r="125" spans="1:11">
      <c r="B125" s="12" t="s">
        <v>142</v>
      </c>
      <c r="C125" s="12" t="s">
        <v>143</v>
      </c>
      <c r="D125" s="12" t="s">
        <v>144</v>
      </c>
      <c r="E125" s="12" t="s">
        <v>145</v>
      </c>
      <c r="F125" s="12" t="s">
        <v>146</v>
      </c>
      <c r="G125" s="12" t="s">
        <v>151</v>
      </c>
      <c r="H125" s="12" t="s">
        <v>147</v>
      </c>
      <c r="I125" s="12" t="s">
        <v>148</v>
      </c>
      <c r="J125" s="12" t="s">
        <v>149</v>
      </c>
    </row>
    <row r="126" spans="1:11">
      <c r="A126" s="3" t="s">
        <v>864</v>
      </c>
      <c r="B126" s="17">
        <f>SUM(B$102:B$118)</f>
        <v>0</v>
      </c>
      <c r="C126" s="17">
        <f>SUM(C$102:C$118)</f>
        <v>0</v>
      </c>
      <c r="D126" s="17">
        <f>SUM(D$102:D$118)</f>
        <v>0</v>
      </c>
      <c r="E126" s="17">
        <f>SUM(E$102:E$118)</f>
        <v>0</v>
      </c>
      <c r="F126" s="17">
        <f>SUM(F$102:F$118)</f>
        <v>0</v>
      </c>
      <c r="G126" s="17">
        <f>SUM(G$102:G$118)</f>
        <v>0</v>
      </c>
      <c r="H126" s="17">
        <f>SUM(H$102:H$118)</f>
        <v>0</v>
      </c>
      <c r="I126" s="17">
        <f>SUM(I$102:I$118)</f>
        <v>0</v>
      </c>
      <c r="J126" s="17">
        <f>SUM(J$102:J$118)</f>
        <v>0</v>
      </c>
      <c r="K126" s="10"/>
    </row>
    <row r="128" spans="1:11" ht="21" customHeight="1">
      <c r="A128" s="1" t="s">
        <v>865</v>
      </c>
    </row>
    <row r="129" spans="1:11">
      <c r="A129" s="2" t="s">
        <v>361</v>
      </c>
    </row>
    <row r="130" spans="1:11">
      <c r="A130" s="11" t="s">
        <v>834</v>
      </c>
    </row>
    <row r="131" spans="1:11">
      <c r="A131" s="11" t="s">
        <v>866</v>
      </c>
    </row>
    <row r="132" spans="1:11">
      <c r="A132" s="2" t="s">
        <v>703</v>
      </c>
    </row>
    <row r="134" spans="1:11">
      <c r="B134" s="12" t="s">
        <v>142</v>
      </c>
      <c r="C134" s="12" t="s">
        <v>143</v>
      </c>
      <c r="D134" s="12" t="s">
        <v>144</v>
      </c>
      <c r="E134" s="12" t="s">
        <v>145</v>
      </c>
      <c r="F134" s="12" t="s">
        <v>146</v>
      </c>
      <c r="G134" s="12" t="s">
        <v>151</v>
      </c>
      <c r="H134" s="12" t="s">
        <v>147</v>
      </c>
      <c r="I134" s="12" t="s">
        <v>148</v>
      </c>
      <c r="J134" s="12" t="s">
        <v>149</v>
      </c>
    </row>
    <row r="135" spans="1:11">
      <c r="A135" s="3" t="s">
        <v>174</v>
      </c>
      <c r="B135" s="31">
        <f>'SMD'!B$107*B41</f>
        <v>0</v>
      </c>
      <c r="C135" s="31">
        <f>'SMD'!C$107*C41</f>
        <v>0</v>
      </c>
      <c r="D135" s="31">
        <f>'SMD'!D$107*D41</f>
        <v>0</v>
      </c>
      <c r="E135" s="31">
        <f>'SMD'!E$107*E41</f>
        <v>0</v>
      </c>
      <c r="F135" s="31">
        <f>'SMD'!F$107*F41</f>
        <v>0</v>
      </c>
      <c r="G135" s="31">
        <f>'SMD'!G$107*G41</f>
        <v>0</v>
      </c>
      <c r="H135" s="31">
        <f>'SMD'!H$107*H41</f>
        <v>0</v>
      </c>
      <c r="I135" s="31">
        <f>'SMD'!I$107*I41</f>
        <v>0</v>
      </c>
      <c r="J135" s="31">
        <f>'SMD'!J$107*J41</f>
        <v>0</v>
      </c>
      <c r="K135" s="10"/>
    </row>
    <row r="136" spans="1:11">
      <c r="A136" s="3" t="s">
        <v>175</v>
      </c>
      <c r="B136" s="31">
        <f>'SMD'!B$108*B42</f>
        <v>0</v>
      </c>
      <c r="C136" s="31">
        <f>'SMD'!C$108*C42</f>
        <v>0</v>
      </c>
      <c r="D136" s="31">
        <f>'SMD'!D$108*D42</f>
        <v>0</v>
      </c>
      <c r="E136" s="31">
        <f>'SMD'!E$108*E42</f>
        <v>0</v>
      </c>
      <c r="F136" s="31">
        <f>'SMD'!F$108*F42</f>
        <v>0</v>
      </c>
      <c r="G136" s="31">
        <f>'SMD'!G$108*G42</f>
        <v>0</v>
      </c>
      <c r="H136" s="31">
        <f>'SMD'!H$108*H42</f>
        <v>0</v>
      </c>
      <c r="I136" s="31">
        <f>'SMD'!I$108*I42</f>
        <v>0</v>
      </c>
      <c r="J136" s="31">
        <f>'SMD'!J$108*J42</f>
        <v>0</v>
      </c>
      <c r="K136" s="10"/>
    </row>
    <row r="137" spans="1:11">
      <c r="A137" s="3" t="s">
        <v>214</v>
      </c>
      <c r="B137" s="31">
        <f>'SMD'!B$109*B43</f>
        <v>0</v>
      </c>
      <c r="C137" s="31">
        <f>'SMD'!C$109*C43</f>
        <v>0</v>
      </c>
      <c r="D137" s="31">
        <f>'SMD'!D$109*D43</f>
        <v>0</v>
      </c>
      <c r="E137" s="31">
        <f>'SMD'!E$109*E43</f>
        <v>0</v>
      </c>
      <c r="F137" s="31">
        <f>'SMD'!F$109*F43</f>
        <v>0</v>
      </c>
      <c r="G137" s="31">
        <f>'SMD'!G$109*G43</f>
        <v>0</v>
      </c>
      <c r="H137" s="31">
        <f>'SMD'!H$109*H43</f>
        <v>0</v>
      </c>
      <c r="I137" s="31">
        <f>'SMD'!I$109*I43</f>
        <v>0</v>
      </c>
      <c r="J137" s="31">
        <f>'SMD'!J$109*J43</f>
        <v>0</v>
      </c>
      <c r="K137" s="10"/>
    </row>
    <row r="138" spans="1:11">
      <c r="A138" s="3" t="s">
        <v>176</v>
      </c>
      <c r="B138" s="31">
        <f>'SMD'!B$110*B44</f>
        <v>0</v>
      </c>
      <c r="C138" s="31">
        <f>'SMD'!C$110*C44</f>
        <v>0</v>
      </c>
      <c r="D138" s="31">
        <f>'SMD'!D$110*D44</f>
        <v>0</v>
      </c>
      <c r="E138" s="31">
        <f>'SMD'!E$110*E44</f>
        <v>0</v>
      </c>
      <c r="F138" s="31">
        <f>'SMD'!F$110*F44</f>
        <v>0</v>
      </c>
      <c r="G138" s="31">
        <f>'SMD'!G$110*G44</f>
        <v>0</v>
      </c>
      <c r="H138" s="31">
        <f>'SMD'!H$110*H44</f>
        <v>0</v>
      </c>
      <c r="I138" s="31">
        <f>'SMD'!I$110*I44</f>
        <v>0</v>
      </c>
      <c r="J138" s="31">
        <f>'SMD'!J$110*J44</f>
        <v>0</v>
      </c>
      <c r="K138" s="10"/>
    </row>
    <row r="139" spans="1:11">
      <c r="A139" s="3" t="s">
        <v>177</v>
      </c>
      <c r="B139" s="31">
        <f>'SMD'!B$111*B45</f>
        <v>0</v>
      </c>
      <c r="C139" s="31">
        <f>'SMD'!C$111*C45</f>
        <v>0</v>
      </c>
      <c r="D139" s="31">
        <f>'SMD'!D$111*D45</f>
        <v>0</v>
      </c>
      <c r="E139" s="31">
        <f>'SMD'!E$111*E45</f>
        <v>0</v>
      </c>
      <c r="F139" s="31">
        <f>'SMD'!F$111*F45</f>
        <v>0</v>
      </c>
      <c r="G139" s="31">
        <f>'SMD'!G$111*G45</f>
        <v>0</v>
      </c>
      <c r="H139" s="31">
        <f>'SMD'!H$111*H45</f>
        <v>0</v>
      </c>
      <c r="I139" s="31">
        <f>'SMD'!I$111*I45</f>
        <v>0</v>
      </c>
      <c r="J139" s="31">
        <f>'SMD'!J$111*J45</f>
        <v>0</v>
      </c>
      <c r="K139" s="10"/>
    </row>
    <row r="140" spans="1:11">
      <c r="A140" s="3" t="s">
        <v>215</v>
      </c>
      <c r="B140" s="31">
        <f>'SMD'!B$112*B46</f>
        <v>0</v>
      </c>
      <c r="C140" s="31">
        <f>'SMD'!C$112*C46</f>
        <v>0</v>
      </c>
      <c r="D140" s="31">
        <f>'SMD'!D$112*D46</f>
        <v>0</v>
      </c>
      <c r="E140" s="31">
        <f>'SMD'!E$112*E46</f>
        <v>0</v>
      </c>
      <c r="F140" s="31">
        <f>'SMD'!F$112*F46</f>
        <v>0</v>
      </c>
      <c r="G140" s="31">
        <f>'SMD'!G$112*G46</f>
        <v>0</v>
      </c>
      <c r="H140" s="31">
        <f>'SMD'!H$112*H46</f>
        <v>0</v>
      </c>
      <c r="I140" s="31">
        <f>'SMD'!I$112*I46</f>
        <v>0</v>
      </c>
      <c r="J140" s="31">
        <f>'SMD'!J$112*J46</f>
        <v>0</v>
      </c>
      <c r="K140" s="10"/>
    </row>
    <row r="141" spans="1:11">
      <c r="A141" s="3" t="s">
        <v>178</v>
      </c>
      <c r="B141" s="31">
        <f>'SMD'!B$113*B47</f>
        <v>0</v>
      </c>
      <c r="C141" s="31">
        <f>'SMD'!C$113*C47</f>
        <v>0</v>
      </c>
      <c r="D141" s="31">
        <f>'SMD'!D$113*D47</f>
        <v>0</v>
      </c>
      <c r="E141" s="31">
        <f>'SMD'!E$113*E47</f>
        <v>0</v>
      </c>
      <c r="F141" s="31">
        <f>'SMD'!F$113*F47</f>
        <v>0</v>
      </c>
      <c r="G141" s="31">
        <f>'SMD'!G$113*G47</f>
        <v>0</v>
      </c>
      <c r="H141" s="31">
        <f>'SMD'!H$113*H47</f>
        <v>0</v>
      </c>
      <c r="I141" s="31">
        <f>'SMD'!I$113*I47</f>
        <v>0</v>
      </c>
      <c r="J141" s="31">
        <f>'SMD'!J$113*J47</f>
        <v>0</v>
      </c>
      <c r="K141" s="10"/>
    </row>
    <row r="142" spans="1:11">
      <c r="A142" s="3" t="s">
        <v>179</v>
      </c>
      <c r="B142" s="31">
        <f>'SMD'!B$114*B48</f>
        <v>0</v>
      </c>
      <c r="C142" s="31">
        <f>'SMD'!C$114*C48</f>
        <v>0</v>
      </c>
      <c r="D142" s="31">
        <f>'SMD'!D$114*D48</f>
        <v>0</v>
      </c>
      <c r="E142" s="31">
        <f>'SMD'!E$114*E48</f>
        <v>0</v>
      </c>
      <c r="F142" s="31">
        <f>'SMD'!F$114*F48</f>
        <v>0</v>
      </c>
      <c r="G142" s="31">
        <f>'SMD'!G$114*G48</f>
        <v>0</v>
      </c>
      <c r="H142" s="31">
        <f>'SMD'!H$114*H48</f>
        <v>0</v>
      </c>
      <c r="I142" s="31">
        <f>'SMD'!I$114*I48</f>
        <v>0</v>
      </c>
      <c r="J142" s="31">
        <f>'SMD'!J$114*J48</f>
        <v>0</v>
      </c>
      <c r="K142" s="10"/>
    </row>
    <row r="143" spans="1:11">
      <c r="A143" s="3" t="s">
        <v>195</v>
      </c>
      <c r="B143" s="31">
        <f>'SMD'!B$115*B49</f>
        <v>0</v>
      </c>
      <c r="C143" s="31">
        <f>'SMD'!C$115*C49</f>
        <v>0</v>
      </c>
      <c r="D143" s="31">
        <f>'SMD'!D$115*D49</f>
        <v>0</v>
      </c>
      <c r="E143" s="31">
        <f>'SMD'!E$115*E49</f>
        <v>0</v>
      </c>
      <c r="F143" s="31">
        <f>'SMD'!F$115*F49</f>
        <v>0</v>
      </c>
      <c r="G143" s="31">
        <f>'SMD'!G$115*G49</f>
        <v>0</v>
      </c>
      <c r="H143" s="31">
        <f>'SMD'!H$115*H49</f>
        <v>0</v>
      </c>
      <c r="I143" s="31">
        <f>'SMD'!I$115*I49</f>
        <v>0</v>
      </c>
      <c r="J143" s="31">
        <f>'SMD'!J$115*J49</f>
        <v>0</v>
      </c>
      <c r="K143" s="10"/>
    </row>
    <row r="144" spans="1:11">
      <c r="A144" s="3" t="s">
        <v>180</v>
      </c>
      <c r="B144" s="31">
        <f>'SMD'!B$116*B50</f>
        <v>0</v>
      </c>
      <c r="C144" s="31">
        <f>'SMD'!C$116*C50</f>
        <v>0</v>
      </c>
      <c r="D144" s="31">
        <f>'SMD'!D$116*D50</f>
        <v>0</v>
      </c>
      <c r="E144" s="31">
        <f>'SMD'!E$116*E50</f>
        <v>0</v>
      </c>
      <c r="F144" s="31">
        <f>'SMD'!F$116*F50</f>
        <v>0</v>
      </c>
      <c r="G144" s="31">
        <f>'SMD'!G$116*G50</f>
        <v>0</v>
      </c>
      <c r="H144" s="31">
        <f>'SMD'!H$116*H50</f>
        <v>0</v>
      </c>
      <c r="I144" s="31">
        <f>'SMD'!I$116*I50</f>
        <v>0</v>
      </c>
      <c r="J144" s="31">
        <f>'SMD'!J$116*J50</f>
        <v>0</v>
      </c>
      <c r="K144" s="10"/>
    </row>
    <row r="145" spans="1:11">
      <c r="A145" s="3" t="s">
        <v>181</v>
      </c>
      <c r="B145" s="31">
        <f>'SMD'!B$117*B51</f>
        <v>0</v>
      </c>
      <c r="C145" s="31">
        <f>'SMD'!C$117*C51</f>
        <v>0</v>
      </c>
      <c r="D145" s="31">
        <f>'SMD'!D$117*D51</f>
        <v>0</v>
      </c>
      <c r="E145" s="31">
        <f>'SMD'!E$117*E51</f>
        <v>0</v>
      </c>
      <c r="F145" s="31">
        <f>'SMD'!F$117*F51</f>
        <v>0</v>
      </c>
      <c r="G145" s="31">
        <f>'SMD'!G$117*G51</f>
        <v>0</v>
      </c>
      <c r="H145" s="31">
        <f>'SMD'!H$117*H51</f>
        <v>0</v>
      </c>
      <c r="I145" s="31">
        <f>'SMD'!I$117*I51</f>
        <v>0</v>
      </c>
      <c r="J145" s="31">
        <f>'SMD'!J$117*J51</f>
        <v>0</v>
      </c>
      <c r="K145" s="10"/>
    </row>
    <row r="146" spans="1:11">
      <c r="A146" s="3" t="s">
        <v>182</v>
      </c>
      <c r="B146" s="31">
        <f>'SMD'!B$118*B52</f>
        <v>0</v>
      </c>
      <c r="C146" s="31">
        <f>'SMD'!C$118*C52</f>
        <v>0</v>
      </c>
      <c r="D146" s="31">
        <f>'SMD'!D$118*D52</f>
        <v>0</v>
      </c>
      <c r="E146" s="31">
        <f>'SMD'!E$118*E52</f>
        <v>0</v>
      </c>
      <c r="F146" s="31">
        <f>'SMD'!F$118*F52</f>
        <v>0</v>
      </c>
      <c r="G146" s="31">
        <f>'SMD'!G$118*G52</f>
        <v>0</v>
      </c>
      <c r="H146" s="31">
        <f>'SMD'!H$118*H52</f>
        <v>0</v>
      </c>
      <c r="I146" s="31">
        <f>'SMD'!I$118*I52</f>
        <v>0</v>
      </c>
      <c r="J146" s="31">
        <f>'SMD'!J$118*J52</f>
        <v>0</v>
      </c>
      <c r="K146" s="10"/>
    </row>
    <row r="147" spans="1:11">
      <c r="A147" s="3" t="s">
        <v>183</v>
      </c>
      <c r="B147" s="31">
        <f>'SMD'!B$119*B53</f>
        <v>0</v>
      </c>
      <c r="C147" s="31">
        <f>'SMD'!C$119*C53</f>
        <v>0</v>
      </c>
      <c r="D147" s="31">
        <f>'SMD'!D$119*D53</f>
        <v>0</v>
      </c>
      <c r="E147" s="31">
        <f>'SMD'!E$119*E53</f>
        <v>0</v>
      </c>
      <c r="F147" s="31">
        <f>'SMD'!F$119*F53</f>
        <v>0</v>
      </c>
      <c r="G147" s="31">
        <f>'SMD'!G$119*G53</f>
        <v>0</v>
      </c>
      <c r="H147" s="31">
        <f>'SMD'!H$119*H53</f>
        <v>0</v>
      </c>
      <c r="I147" s="31">
        <f>'SMD'!I$119*I53</f>
        <v>0</v>
      </c>
      <c r="J147" s="31">
        <f>'SMD'!J$119*J53</f>
        <v>0</v>
      </c>
      <c r="K147" s="10"/>
    </row>
    <row r="148" spans="1:11">
      <c r="A148" s="3" t="s">
        <v>196</v>
      </c>
      <c r="B148" s="31">
        <f>'SMD'!B$120*B54</f>
        <v>0</v>
      </c>
      <c r="C148" s="31">
        <f>'SMD'!C$120*C54</f>
        <v>0</v>
      </c>
      <c r="D148" s="31">
        <f>'SMD'!D$120*D54</f>
        <v>0</v>
      </c>
      <c r="E148" s="31">
        <f>'SMD'!E$120*E54</f>
        <v>0</v>
      </c>
      <c r="F148" s="31">
        <f>'SMD'!F$120*F54</f>
        <v>0</v>
      </c>
      <c r="G148" s="31">
        <f>'SMD'!G$120*G54</f>
        <v>0</v>
      </c>
      <c r="H148" s="31">
        <f>'SMD'!H$120*H54</f>
        <v>0</v>
      </c>
      <c r="I148" s="31">
        <f>'SMD'!I$120*I54</f>
        <v>0</v>
      </c>
      <c r="J148" s="31">
        <f>'SMD'!J$120*J54</f>
        <v>0</v>
      </c>
      <c r="K148" s="10"/>
    </row>
    <row r="149" spans="1:11">
      <c r="A149" s="3" t="s">
        <v>216</v>
      </c>
      <c r="B149" s="31">
        <f>'SMD'!B$121*B55</f>
        <v>0</v>
      </c>
      <c r="C149" s="31">
        <f>'SMD'!C$121*C55</f>
        <v>0</v>
      </c>
      <c r="D149" s="31">
        <f>'SMD'!D$121*D55</f>
        <v>0</v>
      </c>
      <c r="E149" s="31">
        <f>'SMD'!E$121*E55</f>
        <v>0</v>
      </c>
      <c r="F149" s="31">
        <f>'SMD'!F$121*F55</f>
        <v>0</v>
      </c>
      <c r="G149" s="31">
        <f>'SMD'!G$121*G55</f>
        <v>0</v>
      </c>
      <c r="H149" s="31">
        <f>'SMD'!H$121*H55</f>
        <v>0</v>
      </c>
      <c r="I149" s="31">
        <f>'SMD'!I$121*I55</f>
        <v>0</v>
      </c>
      <c r="J149" s="31">
        <f>'SMD'!J$121*J55</f>
        <v>0</v>
      </c>
      <c r="K149" s="10"/>
    </row>
    <row r="150" spans="1:11">
      <c r="A150" s="3" t="s">
        <v>217</v>
      </c>
      <c r="B150" s="31">
        <f>'SMD'!B$122*B56</f>
        <v>0</v>
      </c>
      <c r="C150" s="31">
        <f>'SMD'!C$122*C56</f>
        <v>0</v>
      </c>
      <c r="D150" s="31">
        <f>'SMD'!D$122*D56</f>
        <v>0</v>
      </c>
      <c r="E150" s="31">
        <f>'SMD'!E$122*E56</f>
        <v>0</v>
      </c>
      <c r="F150" s="31">
        <f>'SMD'!F$122*F56</f>
        <v>0</v>
      </c>
      <c r="G150" s="31">
        <f>'SMD'!G$122*G56</f>
        <v>0</v>
      </c>
      <c r="H150" s="31">
        <f>'SMD'!H$122*H56</f>
        <v>0</v>
      </c>
      <c r="I150" s="31">
        <f>'SMD'!I$122*I56</f>
        <v>0</v>
      </c>
      <c r="J150" s="31">
        <f>'SMD'!J$122*J56</f>
        <v>0</v>
      </c>
      <c r="K150" s="10"/>
    </row>
    <row r="151" spans="1:11">
      <c r="A151" s="3" t="s">
        <v>218</v>
      </c>
      <c r="B151" s="31">
        <f>'SMD'!B$123*B57</f>
        <v>0</v>
      </c>
      <c r="C151" s="31">
        <f>'SMD'!C$123*C57</f>
        <v>0</v>
      </c>
      <c r="D151" s="31">
        <f>'SMD'!D$123*D57</f>
        <v>0</v>
      </c>
      <c r="E151" s="31">
        <f>'SMD'!E$123*E57</f>
        <v>0</v>
      </c>
      <c r="F151" s="31">
        <f>'SMD'!F$123*F57</f>
        <v>0</v>
      </c>
      <c r="G151" s="31">
        <f>'SMD'!G$123*G57</f>
        <v>0</v>
      </c>
      <c r="H151" s="31">
        <f>'SMD'!H$123*H57</f>
        <v>0</v>
      </c>
      <c r="I151" s="31">
        <f>'SMD'!I$123*I57</f>
        <v>0</v>
      </c>
      <c r="J151" s="31">
        <f>'SMD'!J$123*J57</f>
        <v>0</v>
      </c>
      <c r="K151" s="10"/>
    </row>
    <row r="152" spans="1:11">
      <c r="A152" s="3" t="s">
        <v>219</v>
      </c>
      <c r="B152" s="31">
        <f>'SMD'!B$124*B58</f>
        <v>0</v>
      </c>
      <c r="C152" s="31">
        <f>'SMD'!C$124*C58</f>
        <v>0</v>
      </c>
      <c r="D152" s="31">
        <f>'SMD'!D$124*D58</f>
        <v>0</v>
      </c>
      <c r="E152" s="31">
        <f>'SMD'!E$124*E58</f>
        <v>0</v>
      </c>
      <c r="F152" s="31">
        <f>'SMD'!F$124*F58</f>
        <v>0</v>
      </c>
      <c r="G152" s="31">
        <f>'SMD'!G$124*G58</f>
        <v>0</v>
      </c>
      <c r="H152" s="31">
        <f>'SMD'!H$124*H58</f>
        <v>0</v>
      </c>
      <c r="I152" s="31">
        <f>'SMD'!I$124*I58</f>
        <v>0</v>
      </c>
      <c r="J152" s="31">
        <f>'SMD'!J$124*J58</f>
        <v>0</v>
      </c>
      <c r="K152" s="10"/>
    </row>
    <row r="153" spans="1:11">
      <c r="A153" s="3" t="s">
        <v>220</v>
      </c>
      <c r="B153" s="31">
        <f>'SMD'!B$125*B59</f>
        <v>0</v>
      </c>
      <c r="C153" s="31">
        <f>'SMD'!C$125*C59</f>
        <v>0</v>
      </c>
      <c r="D153" s="31">
        <f>'SMD'!D$125*D59</f>
        <v>0</v>
      </c>
      <c r="E153" s="31">
        <f>'SMD'!E$125*E59</f>
        <v>0</v>
      </c>
      <c r="F153" s="31">
        <f>'SMD'!F$125*F59</f>
        <v>0</v>
      </c>
      <c r="G153" s="31">
        <f>'SMD'!G$125*G59</f>
        <v>0</v>
      </c>
      <c r="H153" s="31">
        <f>'SMD'!H$125*H59</f>
        <v>0</v>
      </c>
      <c r="I153" s="31">
        <f>'SMD'!I$125*I59</f>
        <v>0</v>
      </c>
      <c r="J153" s="31">
        <f>'SMD'!J$125*J59</f>
        <v>0</v>
      </c>
      <c r="K153" s="10"/>
    </row>
    <row r="155" spans="1:11" ht="21" customHeight="1">
      <c r="A155" s="1" t="s">
        <v>867</v>
      </c>
    </row>
    <row r="156" spans="1:11">
      <c r="A156" s="2" t="s">
        <v>361</v>
      </c>
    </row>
    <row r="157" spans="1:11">
      <c r="A157" s="11" t="s">
        <v>868</v>
      </c>
    </row>
    <row r="158" spans="1:11">
      <c r="A158" s="2" t="s">
        <v>835</v>
      </c>
    </row>
    <row r="160" spans="1:11">
      <c r="B160" s="12" t="s">
        <v>142</v>
      </c>
      <c r="C160" s="12" t="s">
        <v>143</v>
      </c>
      <c r="D160" s="12" t="s">
        <v>144</v>
      </c>
      <c r="E160" s="12" t="s">
        <v>145</v>
      </c>
      <c r="F160" s="12" t="s">
        <v>146</v>
      </c>
      <c r="G160" s="12" t="s">
        <v>151</v>
      </c>
      <c r="H160" s="12" t="s">
        <v>147</v>
      </c>
      <c r="I160" s="12" t="s">
        <v>148</v>
      </c>
      <c r="J160" s="12" t="s">
        <v>149</v>
      </c>
    </row>
    <row r="161" spans="1:11">
      <c r="A161" s="3" t="s">
        <v>869</v>
      </c>
      <c r="B161" s="17">
        <f>SUM(B$135:B$153)</f>
        <v>0</v>
      </c>
      <c r="C161" s="17">
        <f>SUM(C$135:C$153)</f>
        <v>0</v>
      </c>
      <c r="D161" s="17">
        <f>SUM(D$135:D$153)</f>
        <v>0</v>
      </c>
      <c r="E161" s="17">
        <f>SUM(E$135:E$153)</f>
        <v>0</v>
      </c>
      <c r="F161" s="17">
        <f>SUM(F$135:F$153)</f>
        <v>0</v>
      </c>
      <c r="G161" s="17">
        <f>SUM(G$135:G$153)</f>
        <v>0</v>
      </c>
      <c r="H161" s="17">
        <f>SUM(H$135:H$153)</f>
        <v>0</v>
      </c>
      <c r="I161" s="17">
        <f>SUM(I$135:I$153)</f>
        <v>0</v>
      </c>
      <c r="J161" s="17">
        <f>SUM(J$135:J$153)</f>
        <v>0</v>
      </c>
      <c r="K161" s="10"/>
    </row>
    <row r="163" spans="1:11" ht="21" customHeight="1">
      <c r="A163" s="1" t="s">
        <v>870</v>
      </c>
    </row>
    <row r="164" spans="1:11">
      <c r="A164" s="2" t="s">
        <v>361</v>
      </c>
    </row>
    <row r="165" spans="1:11">
      <c r="A165" s="11" t="s">
        <v>871</v>
      </c>
    </row>
    <row r="166" spans="1:11">
      <c r="A166" s="11" t="s">
        <v>872</v>
      </c>
    </row>
    <row r="167" spans="1:11">
      <c r="A167" s="2" t="s">
        <v>873</v>
      </c>
    </row>
    <row r="169" spans="1:11">
      <c r="B169" s="12" t="s">
        <v>149</v>
      </c>
    </row>
    <row r="170" spans="1:11">
      <c r="A170" s="3" t="s">
        <v>874</v>
      </c>
      <c r="B170" s="33">
        <f>$J126/$J161-1</f>
        <v>0</v>
      </c>
      <c r="C170" s="10"/>
    </row>
    <row r="172" spans="1:11" ht="21" customHeight="1">
      <c r="A172" s="1" t="s">
        <v>875</v>
      </c>
    </row>
    <row r="174" spans="1:11">
      <c r="B174" s="12" t="s">
        <v>142</v>
      </c>
      <c r="C174" s="12" t="s">
        <v>143</v>
      </c>
      <c r="D174" s="12" t="s">
        <v>144</v>
      </c>
      <c r="E174" s="12" t="s">
        <v>145</v>
      </c>
      <c r="F174" s="12" t="s">
        <v>146</v>
      </c>
      <c r="G174" s="12" t="s">
        <v>151</v>
      </c>
      <c r="H174" s="12" t="s">
        <v>147</v>
      </c>
      <c r="I174" s="12" t="s">
        <v>148</v>
      </c>
      <c r="J174" s="12" t="s">
        <v>149</v>
      </c>
    </row>
    <row r="175" spans="1:11">
      <c r="A175" s="3" t="s">
        <v>142</v>
      </c>
      <c r="B175" s="34">
        <v>1</v>
      </c>
      <c r="C175" s="34">
        <v>0</v>
      </c>
      <c r="D175" s="34">
        <v>0</v>
      </c>
      <c r="E175" s="34">
        <v>0</v>
      </c>
      <c r="F175" s="34">
        <v>0</v>
      </c>
      <c r="G175" s="34">
        <v>0</v>
      </c>
      <c r="H175" s="34">
        <v>0</v>
      </c>
      <c r="I175" s="34">
        <v>0</v>
      </c>
      <c r="J175" s="34">
        <v>0</v>
      </c>
      <c r="K175" s="10"/>
    </row>
    <row r="176" spans="1:11">
      <c r="A176" s="3" t="s">
        <v>143</v>
      </c>
      <c r="B176" s="34">
        <v>0</v>
      </c>
      <c r="C176" s="34">
        <v>1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10"/>
    </row>
    <row r="177" spans="1:11">
      <c r="A177" s="3" t="s">
        <v>144</v>
      </c>
      <c r="B177" s="34">
        <v>0</v>
      </c>
      <c r="C177" s="34">
        <v>0</v>
      </c>
      <c r="D177" s="34">
        <v>1</v>
      </c>
      <c r="E177" s="34">
        <v>0</v>
      </c>
      <c r="F177" s="34">
        <v>0</v>
      </c>
      <c r="G177" s="34">
        <v>1</v>
      </c>
      <c r="H177" s="34">
        <v>0</v>
      </c>
      <c r="I177" s="34">
        <v>0</v>
      </c>
      <c r="J177" s="34">
        <v>0</v>
      </c>
      <c r="K177" s="10"/>
    </row>
    <row r="178" spans="1:11">
      <c r="A178" s="3" t="s">
        <v>145</v>
      </c>
      <c r="B178" s="34">
        <v>0</v>
      </c>
      <c r="C178" s="34">
        <v>0</v>
      </c>
      <c r="D178" s="34">
        <v>0</v>
      </c>
      <c r="E178" s="34">
        <v>1</v>
      </c>
      <c r="F178" s="34">
        <v>0</v>
      </c>
      <c r="G178" s="34">
        <v>0</v>
      </c>
      <c r="H178" s="34">
        <v>0</v>
      </c>
      <c r="I178" s="34">
        <v>0</v>
      </c>
      <c r="J178" s="34">
        <v>0</v>
      </c>
      <c r="K178" s="10"/>
    </row>
    <row r="179" spans="1:11">
      <c r="A179" s="3" t="s">
        <v>146</v>
      </c>
      <c r="B179" s="34">
        <v>0</v>
      </c>
      <c r="C179" s="34">
        <v>0</v>
      </c>
      <c r="D179" s="34">
        <v>0</v>
      </c>
      <c r="E179" s="34">
        <v>0</v>
      </c>
      <c r="F179" s="34">
        <v>1</v>
      </c>
      <c r="G179" s="34">
        <v>0</v>
      </c>
      <c r="H179" s="34">
        <v>0</v>
      </c>
      <c r="I179" s="34">
        <v>0</v>
      </c>
      <c r="J179" s="34">
        <v>0</v>
      </c>
      <c r="K179" s="10"/>
    </row>
    <row r="180" spans="1:11">
      <c r="A180" s="3" t="s">
        <v>147</v>
      </c>
      <c r="B180" s="34">
        <v>0</v>
      </c>
      <c r="C180" s="34">
        <v>0</v>
      </c>
      <c r="D180" s="34">
        <v>0</v>
      </c>
      <c r="E180" s="34">
        <v>0</v>
      </c>
      <c r="F180" s="34">
        <v>0</v>
      </c>
      <c r="G180" s="34">
        <v>0</v>
      </c>
      <c r="H180" s="34">
        <v>1</v>
      </c>
      <c r="I180" s="34">
        <v>0</v>
      </c>
      <c r="J180" s="34">
        <v>0</v>
      </c>
      <c r="K180" s="10"/>
    </row>
    <row r="181" spans="1:11">
      <c r="A181" s="3" t="s">
        <v>148</v>
      </c>
      <c r="B181" s="34">
        <v>0</v>
      </c>
      <c r="C181" s="34">
        <v>0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1</v>
      </c>
      <c r="J181" s="34">
        <v>0</v>
      </c>
      <c r="K181" s="10"/>
    </row>
    <row r="182" spans="1:11">
      <c r="A182" s="3" t="s">
        <v>149</v>
      </c>
      <c r="B182" s="34">
        <v>0</v>
      </c>
      <c r="C182" s="34">
        <v>0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1</v>
      </c>
      <c r="K182" s="10"/>
    </row>
    <row r="184" spans="1:11" ht="21" customHeight="1">
      <c r="A184" s="1" t="s">
        <v>876</v>
      </c>
    </row>
    <row r="185" spans="1:11">
      <c r="A185" s="2" t="s">
        <v>361</v>
      </c>
    </row>
    <row r="186" spans="1:11">
      <c r="A186" s="11" t="s">
        <v>877</v>
      </c>
    </row>
    <row r="187" spans="1:11">
      <c r="A187" s="11" t="s">
        <v>878</v>
      </c>
    </row>
    <row r="188" spans="1:11">
      <c r="A188" s="2" t="s">
        <v>374</v>
      </c>
    </row>
    <row r="190" spans="1:11">
      <c r="B190" s="12" t="s">
        <v>879</v>
      </c>
    </row>
    <row r="191" spans="1:11">
      <c r="A191" s="3" t="s">
        <v>142</v>
      </c>
      <c r="B191" s="33">
        <f>SUMPRODUCT('DRM'!D$48:D$55,$B$175:$B$182)</f>
        <v>0</v>
      </c>
      <c r="C191" s="10"/>
    </row>
    <row r="192" spans="1:11">
      <c r="A192" s="3" t="s">
        <v>143</v>
      </c>
      <c r="B192" s="33">
        <f>SUMPRODUCT('DRM'!D$48:D$55,$C$175:$C$182)</f>
        <v>0</v>
      </c>
      <c r="C192" s="10"/>
    </row>
    <row r="193" spans="1:11">
      <c r="A193" s="3" t="s">
        <v>144</v>
      </c>
      <c r="B193" s="33">
        <f>SUMPRODUCT('DRM'!D$48:D$55,$D$175:$D$182)</f>
        <v>0</v>
      </c>
      <c r="C193" s="10"/>
    </row>
    <row r="194" spans="1:11">
      <c r="A194" s="3" t="s">
        <v>145</v>
      </c>
      <c r="B194" s="33">
        <f>SUMPRODUCT('DRM'!D$48:D$55,$E$175:$E$182)</f>
        <v>0</v>
      </c>
      <c r="C194" s="10"/>
    </row>
    <row r="195" spans="1:11">
      <c r="A195" s="3" t="s">
        <v>146</v>
      </c>
      <c r="B195" s="33">
        <f>SUMPRODUCT('DRM'!D$48:D$55,$F$175:$F$182)</f>
        <v>0</v>
      </c>
      <c r="C195" s="10"/>
    </row>
    <row r="196" spans="1:11">
      <c r="A196" s="3" t="s">
        <v>151</v>
      </c>
      <c r="B196" s="33">
        <f>SUMPRODUCT('DRM'!D$48:D$55,$G$175:$G$182)</f>
        <v>0</v>
      </c>
      <c r="C196" s="10"/>
    </row>
    <row r="197" spans="1:11">
      <c r="A197" s="3" t="s">
        <v>147</v>
      </c>
      <c r="B197" s="33">
        <f>SUMPRODUCT('DRM'!D$48:D$55,$H$175:$H$182)</f>
        <v>0</v>
      </c>
      <c r="C197" s="10"/>
    </row>
    <row r="198" spans="1:11">
      <c r="A198" s="3" t="s">
        <v>148</v>
      </c>
      <c r="B198" s="33">
        <f>SUMPRODUCT('DRM'!D$48:D$55,$I$175:$I$182)</f>
        <v>0</v>
      </c>
      <c r="C198" s="10"/>
    </row>
    <row r="199" spans="1:11">
      <c r="A199" s="3" t="s">
        <v>149</v>
      </c>
      <c r="B199" s="33">
        <f>SUMPRODUCT('DRM'!D$48:D$55,$J$175:$J$182)</f>
        <v>0</v>
      </c>
      <c r="C199" s="10"/>
    </row>
    <row r="201" spans="1:11" ht="21" customHeight="1">
      <c r="A201" s="1" t="s">
        <v>880</v>
      </c>
    </row>
    <row r="202" spans="1:11">
      <c r="A202" s="2" t="s">
        <v>361</v>
      </c>
    </row>
    <row r="203" spans="1:11">
      <c r="A203" s="11" t="s">
        <v>881</v>
      </c>
    </row>
    <row r="204" spans="1:11">
      <c r="A204" s="11" t="s">
        <v>882</v>
      </c>
    </row>
    <row r="205" spans="1:11">
      <c r="A205" s="2" t="s">
        <v>379</v>
      </c>
    </row>
    <row r="207" spans="1:11">
      <c r="B207" s="12" t="s">
        <v>142</v>
      </c>
      <c r="C207" s="12" t="s">
        <v>143</v>
      </c>
      <c r="D207" s="12" t="s">
        <v>144</v>
      </c>
      <c r="E207" s="12" t="s">
        <v>145</v>
      </c>
      <c r="F207" s="12" t="s">
        <v>146</v>
      </c>
      <c r="G207" s="12" t="s">
        <v>151</v>
      </c>
      <c r="H207" s="12" t="s">
        <v>147</v>
      </c>
      <c r="I207" s="12" t="s">
        <v>148</v>
      </c>
      <c r="J207" s="12" t="s">
        <v>149</v>
      </c>
    </row>
    <row r="208" spans="1:11">
      <c r="A208" s="3" t="s">
        <v>883</v>
      </c>
      <c r="B208" s="35">
        <f>$B$191</f>
        <v>0</v>
      </c>
      <c r="C208" s="35">
        <f>$B$192</f>
        <v>0</v>
      </c>
      <c r="D208" s="35">
        <f>$B$193</f>
        <v>0</v>
      </c>
      <c r="E208" s="35">
        <f>$B$194</f>
        <v>0</v>
      </c>
      <c r="F208" s="35">
        <f>$B$195</f>
        <v>0</v>
      </c>
      <c r="G208" s="35">
        <f>$B$196</f>
        <v>0</v>
      </c>
      <c r="H208" s="35">
        <f>$B$197</f>
        <v>0</v>
      </c>
      <c r="I208" s="35">
        <f>$B$198</f>
        <v>0</v>
      </c>
      <c r="J208" s="35">
        <f>$B170</f>
        <v>0</v>
      </c>
      <c r="K208" s="10"/>
    </row>
    <row r="210" spans="1:11" ht="21" customHeight="1">
      <c r="A210" s="1" t="s">
        <v>884</v>
      </c>
    </row>
    <row r="211" spans="1:11">
      <c r="A211" s="2" t="s">
        <v>361</v>
      </c>
    </row>
    <row r="212" spans="1:11">
      <c r="A212" s="11" t="s">
        <v>885</v>
      </c>
    </row>
    <row r="213" spans="1:11">
      <c r="A213" s="11" t="s">
        <v>872</v>
      </c>
    </row>
    <row r="214" spans="1:11">
      <c r="A214" s="11" t="s">
        <v>886</v>
      </c>
    </row>
    <row r="215" spans="1:11">
      <c r="A215" s="11" t="s">
        <v>887</v>
      </c>
    </row>
    <row r="216" spans="1:11">
      <c r="A216" s="2" t="s">
        <v>888</v>
      </c>
    </row>
    <row r="218" spans="1:11">
      <c r="B218" s="12" t="s">
        <v>142</v>
      </c>
      <c r="C218" s="12" t="s">
        <v>143</v>
      </c>
      <c r="D218" s="12" t="s">
        <v>144</v>
      </c>
      <c r="E218" s="12" t="s">
        <v>145</v>
      </c>
      <c r="F218" s="12" t="s">
        <v>146</v>
      </c>
      <c r="G218" s="12" t="s">
        <v>151</v>
      </c>
      <c r="H218" s="12" t="s">
        <v>147</v>
      </c>
      <c r="I218" s="12" t="s">
        <v>148</v>
      </c>
      <c r="J218" s="12" t="s">
        <v>149</v>
      </c>
    </row>
    <row r="219" spans="1:11">
      <c r="A219" s="3" t="s">
        <v>889</v>
      </c>
      <c r="B219" s="17">
        <f>'SMD'!B141-B161+B126/(1+B208)</f>
        <v>0</v>
      </c>
      <c r="C219" s="17">
        <f>'SMD'!C141-C161+C126/(1+C208)</f>
        <v>0</v>
      </c>
      <c r="D219" s="17">
        <f>'SMD'!D141-D161+D126/(1+D208)</f>
        <v>0</v>
      </c>
      <c r="E219" s="17">
        <f>'SMD'!E141-E161+E126/(1+E208)</f>
        <v>0</v>
      </c>
      <c r="F219" s="17">
        <f>'SMD'!F141-F161+F126/(1+F208)</f>
        <v>0</v>
      </c>
      <c r="G219" s="17">
        <f>'SMD'!G141-G161+G126/(1+G208)</f>
        <v>0</v>
      </c>
      <c r="H219" s="17">
        <f>'SMD'!H141-H161+H126/(1+H208)</f>
        <v>0</v>
      </c>
      <c r="I219" s="17">
        <f>'SMD'!I141-I161+I126/(1+I208)</f>
        <v>0</v>
      </c>
      <c r="J219" s="17">
        <f>'SMD'!J141-J161+J126/(1+J208)</f>
        <v>0</v>
      </c>
      <c r="K219" s="10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79" display="x2 = 1018. Proportion of relevant load going through 132kV/HV direct transformation"/>
    <hyperlink ref="A7" location="'AMD'!J12" display="x3 = Standing charges factors for 132kV/HV (in Pre-processing of data for standing charge factors)"/>
    <hyperlink ref="A35" location="'AMD'!J12" display="x1 = 2601. Standing charges factors for 132kV/HV (in Pre-processing of data for standing charge factors)"/>
    <hyperlink ref="A36" location="'AMD'!K12" display="x2 = 2601. Adjusted standing charges factors for 132kV (in Pre-processing of data for standing charge factors)"/>
    <hyperlink ref="A37" location="'AMD'!B12" display="x3 = 2601. Standing charges factors (in Pre-processing of data for standing charge factors)"/>
    <hyperlink ref="A63" location="'Loads'!F303" display="x1 = 2305. Import capacity (kVA) (in Equivalent volume for each end user)"/>
    <hyperlink ref="A64" location="'Loads'!G303" display="x2 = 2305. Exceeded capacity (kVA) (in Equivalent volume for each end user)"/>
    <hyperlink ref="A65" location="'Input'!E57" display="x3 = 1010. Power factor for all flows in the network model (in Financial and general assumptions)"/>
    <hyperlink ref="A66" location="'AMD'!B40" display="x4 = 2602. Standing charges factors adapted to use 132kV/HV"/>
    <hyperlink ref="A67" location="'LAFs'!B236" display="x5 = 2012. Loss adjustment factors between end user meter reading and each network level, scaled by network use"/>
    <hyperlink ref="A77" location="'Multi'!B118" display="x1 = 2407. All units (MWh)"/>
    <hyperlink ref="A78" location="'Input'!C159" display="x2 = 1041. Load factor for each type of demand user (in Load profile data for demand users)"/>
    <hyperlink ref="A79" location="'AMD'!B40" display="x3 = 2602. Standing charges factors adapted to use 132kV/HV"/>
    <hyperlink ref="A80" location="'LAFs'!B236" display="x4 = 2012. Loss adjustment factors between end user meter reading and each network level, scaled by network use"/>
    <hyperlink ref="A81" location="'Input'!F57" display="x5 = 1010. Days in the charging year (in Financial and general assumptions)"/>
    <hyperlink ref="A97" location="'AMD'!B70" display="x1 = 2603. Capacity-based contributions to chargeable aggregate maximum load by network level (kW)"/>
    <hyperlink ref="A98" location="'AMD'!B84" display="x2 = 2604. Unit-based contributions to chargeable aggregate maximum load (kW)"/>
    <hyperlink ref="A122" location="'AMD'!B101" display="x1 = 2605. Contributions to aggregate maximum load by network level (kW)"/>
    <hyperlink ref="A130" location="'SMD'!B106" display="x1 = 2505. Contributions of users on each tariff to system simultaneous maximum load by network level (kW)"/>
    <hyperlink ref="A131" location="'AMD'!B40" display="x2 = 2602. Standing charges factors adapted to use 132kV/HV"/>
    <hyperlink ref="A157" location="'AMD'!B134" display="x1 = 2607. Forecast simultaneous load subject to standing charge factors (kW)"/>
    <hyperlink ref="A165" location="'AMD'!B125" display="x1 = 2606. Forecast chargeable aggregate maximum load (kW)"/>
    <hyperlink ref="A166" location="'AMD'!B160" display="x2 = 2608. Forecast simultaneous load replaced by standing charge (kW)"/>
    <hyperlink ref="A186" location="'DRM'!D47" display="x1 = 2104. Diversity allowance between level exit and GSP Group (in Diversity calculations)"/>
    <hyperlink ref="A187" location="'AMD'!B174" display="x2 = 2610. Network level mapping for diversity allowances"/>
    <hyperlink ref="A203" location="'AMD'!B169" display="x1 = 2609. Calculated LV diversity allowance"/>
    <hyperlink ref="A204" location="'AMD'!B190" display="x2 = 2611. Diversity allowances including 132kV/HV"/>
    <hyperlink ref="A212" location="'SMD'!B140" display="x1 = 2506. Forecast system simultaneous maximum load (kW) from forecast units"/>
    <hyperlink ref="A213" location="'AMD'!B160" display="x2 = 2608. Forecast simultaneous load replaced by standing charge (kW)"/>
    <hyperlink ref="A214" location="'AMD'!B125" display="x3 = 2606. Forecast chargeable aggregate maximum load (kW)"/>
    <hyperlink ref="A215" location="'AMD'!B207" display="x4 = 2612. Diversity allowances (including calculated LV value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2</vt:i4>
      </vt:variant>
    </vt:vector>
  </HeadingPairs>
  <TitlesOfParts>
    <vt:vector size="27" baseType="lpstr">
      <vt:lpstr>Index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AggCap</vt:lpstr>
      <vt:lpstr>Reactive</vt:lpstr>
      <vt:lpstr>Aggreg</vt:lpstr>
      <vt:lpstr>Revenue</vt:lpstr>
      <vt:lpstr>Scaler</vt:lpstr>
      <vt:lpstr>Adjust</vt:lpstr>
      <vt:lpstr>Tariffs</vt:lpstr>
      <vt:lpstr>Summary</vt:lpstr>
      <vt:lpstr>M-ATW</vt:lpstr>
      <vt:lpstr>M-Rev</vt:lpstr>
      <vt:lpstr>CData</vt:lpstr>
      <vt:lpstr>CTables</vt:lpstr>
      <vt:lpstr>'Input'!Print_Area</vt:lpstr>
      <vt:lpstr>'Multi'!Print_Area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2015-03-23T08:05:00Z</dcterms:created>
  <dcterms:modified xsi:type="dcterms:W3CDTF">2015-03-23T08:05:00Z</dcterms:modified>
</cp:coreProperties>
</file>